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0E4EF0C3-E928-4F96-93FE-DB4009C8FCD9}" xr6:coauthVersionLast="47" xr6:coauthVersionMax="47" xr10:uidLastSave="{00000000-0000-0000-0000-000000000000}"/>
  <bookViews>
    <workbookView xWindow="-120" yWindow="-120" windowWidth="29040" windowHeight="18240" tabRatio="820" firstSheet="7" activeTab="7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r:id="rId8"/>
    <sheet name="HOME AVANCE" sheetId="41" r:id="rId9"/>
    <sheet name="HOME COMPRAS" sheetId="23" r:id="rId10"/>
    <sheet name="AV_PLAN" sheetId="39" state="hidden" r:id="rId11"/>
    <sheet name="AVANCE" sheetId="40" state="hidden" r:id="rId12"/>
    <sheet name="CURVA" sheetId="42" state="hidden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GD'!$A$1:$Y$2134</definedName>
    <definedName name="DatosExternos_1" localSheetId="7" hidden="1">GD_MODULOS!$A$1:$I$25</definedName>
    <definedName name="DatosExternos_1" localSheetId="3" hidden="1">'REG STOCK'!$A$1:$G$117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852" r:id="rId19"/>
    <pivotCache cacheId="859" r:id="rId20"/>
    <pivotCache cacheId="864" r:id="rId21"/>
    <pivotCache cacheId="875" r:id="rId22"/>
    <pivotCache cacheId="881" r:id="rId23"/>
    <pivotCache cacheId="887" r:id="rId24"/>
    <pivotCache cacheId="894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44" l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M9" i="42"/>
  <c r="M10" i="42"/>
  <c r="M11" i="42"/>
  <c r="M12" i="42"/>
  <c r="N12" i="42" s="1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M23" i="42"/>
  <c r="M24" i="42"/>
  <c r="M25" i="42"/>
  <c r="M26" i="42"/>
  <c r="N26" i="42" s="1"/>
  <c r="M27" i="42"/>
  <c r="N27" i="42" s="1"/>
  <c r="M28" i="42"/>
  <c r="N28" i="42" s="1"/>
  <c r="M29" i="42"/>
  <c r="N29" i="42" s="1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N35" i="42" s="1"/>
  <c r="M36" i="42"/>
  <c r="M37" i="42"/>
  <c r="M38" i="42"/>
  <c r="N38" i="42" s="1"/>
  <c r="M39" i="42"/>
  <c r="M40" i="42"/>
  <c r="N40" i="42" s="1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M51" i="42"/>
  <c r="M52" i="42"/>
  <c r="M53" i="42"/>
  <c r="M54" i="42"/>
  <c r="N54" i="42" s="1"/>
  <c r="M55" i="42"/>
  <c r="N55" i="42" s="1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M64" i="42"/>
  <c r="M65" i="42"/>
  <c r="M66" i="42"/>
  <c r="M67" i="42"/>
  <c r="M68" i="42"/>
  <c r="N68" i="42" s="1"/>
  <c r="M69" i="42"/>
  <c r="N69" i="42" s="1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M79" i="42"/>
  <c r="M80" i="42"/>
  <c r="M81" i="42"/>
  <c r="M82" i="42"/>
  <c r="N82" i="42" s="1"/>
  <c r="M83" i="42"/>
  <c r="N83" i="42" s="1"/>
  <c r="M84" i="42"/>
  <c r="N84" i="42" s="1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N91" i="42" s="1"/>
  <c r="M92" i="42"/>
  <c r="M93" i="42"/>
  <c r="M94" i="42"/>
  <c r="M95" i="42"/>
  <c r="M96" i="42"/>
  <c r="N96" i="42" s="1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M107" i="42"/>
  <c r="M108" i="42"/>
  <c r="M109" i="42"/>
  <c r="M110" i="42"/>
  <c r="N110" i="42" s="1"/>
  <c r="M111" i="42"/>
  <c r="N111" i="42" s="1"/>
  <c r="M112" i="42"/>
  <c r="N112" i="42" s="1"/>
  <c r="M113" i="42"/>
  <c r="N113" i="42" s="1"/>
  <c r="M114" i="42"/>
  <c r="M115" i="42"/>
  <c r="M116" i="42"/>
  <c r="M117" i="42"/>
  <c r="M118" i="42"/>
  <c r="M119" i="42"/>
  <c r="M120" i="42"/>
  <c r="M121" i="42"/>
  <c r="M122" i="42"/>
  <c r="M123" i="42"/>
  <c r="M124" i="42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9" i="42"/>
  <c r="N10" i="42"/>
  <c r="N11" i="42"/>
  <c r="N23" i="42"/>
  <c r="N24" i="42"/>
  <c r="N25" i="42"/>
  <c r="N37" i="42"/>
  <c r="N39" i="42"/>
  <c r="N51" i="42"/>
  <c r="N52" i="42"/>
  <c r="N53" i="42"/>
  <c r="N65" i="42"/>
  <c r="N66" i="42"/>
  <c r="N67" i="42"/>
  <c r="N79" i="42"/>
  <c r="N80" i="42"/>
  <c r="N81" i="42"/>
  <c r="N93" i="42"/>
  <c r="N94" i="42"/>
  <c r="N95" i="42"/>
  <c r="N107" i="42"/>
  <c r="N108" i="42"/>
  <c r="N109" i="42"/>
  <c r="N114" i="42"/>
  <c r="N115" i="42"/>
  <c r="N116" i="42"/>
  <c r="N117" i="42"/>
  <c r="N118" i="42"/>
  <c r="N119" i="42"/>
  <c r="N120" i="42"/>
  <c r="N121" i="42"/>
  <c r="N122" i="42"/>
  <c r="N123" i="42"/>
  <c r="N124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P70" i="39" s="1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P84" i="39" s="1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Q4" i="39"/>
  <c r="Q5" i="39"/>
  <c r="Q6" i="39"/>
  <c r="Q7" i="39"/>
  <c r="U7" i="39" s="1"/>
  <c r="Q8" i="39"/>
  <c r="Q9" i="39"/>
  <c r="Q10" i="39"/>
  <c r="Q11" i="39"/>
  <c r="Q12" i="39"/>
  <c r="Q13" i="39"/>
  <c r="Q14" i="39"/>
  <c r="Q15" i="39"/>
  <c r="U15" i="39" s="1"/>
  <c r="Q16" i="39"/>
  <c r="U16" i="39" s="1"/>
  <c r="Q17" i="39"/>
  <c r="Q18" i="39"/>
  <c r="Q19" i="39"/>
  <c r="Q20" i="39"/>
  <c r="Q21" i="39"/>
  <c r="U21" i="39" s="1"/>
  <c r="Q22" i="39"/>
  <c r="Q23" i="39"/>
  <c r="Q24" i="39"/>
  <c r="Q25" i="39"/>
  <c r="Q26" i="39"/>
  <c r="Q27" i="39"/>
  <c r="U27" i="39" s="1"/>
  <c r="Q28" i="39"/>
  <c r="U28" i="39" s="1"/>
  <c r="Q29" i="39"/>
  <c r="U29" i="39" s="1"/>
  <c r="Q30" i="39"/>
  <c r="U30" i="39" s="1"/>
  <c r="Q31" i="39"/>
  <c r="Q32" i="39"/>
  <c r="Q33" i="39"/>
  <c r="Q34" i="39"/>
  <c r="Q35" i="39"/>
  <c r="U35" i="39" s="1"/>
  <c r="Q36" i="39"/>
  <c r="Q37" i="39"/>
  <c r="Q38" i="39"/>
  <c r="Q39" i="39"/>
  <c r="Q40" i="39"/>
  <c r="Q41" i="39"/>
  <c r="Q42" i="39"/>
  <c r="Q43" i="39"/>
  <c r="U43" i="39" s="1"/>
  <c r="Q44" i="39"/>
  <c r="U44" i="39" s="1"/>
  <c r="Q45" i="39"/>
  <c r="Q46" i="39"/>
  <c r="Q47" i="39"/>
  <c r="Q48" i="39"/>
  <c r="Q49" i="39"/>
  <c r="U49" i="39" s="1"/>
  <c r="Q50" i="39"/>
  <c r="Q51" i="39"/>
  <c r="Q52" i="39"/>
  <c r="Q53" i="39"/>
  <c r="Q54" i="39"/>
  <c r="Q55" i="39"/>
  <c r="U55" i="39" s="1"/>
  <c r="Q56" i="39"/>
  <c r="U56" i="39" s="1"/>
  <c r="Q57" i="39"/>
  <c r="U57" i="39" s="1"/>
  <c r="Q58" i="39"/>
  <c r="U58" i="39" s="1"/>
  <c r="Q59" i="39"/>
  <c r="Q60" i="39"/>
  <c r="Q61" i="39"/>
  <c r="Q62" i="39"/>
  <c r="Q63" i="39"/>
  <c r="U63" i="39" s="1"/>
  <c r="Q64" i="39"/>
  <c r="Q65" i="39"/>
  <c r="Q66" i="39"/>
  <c r="Q67" i="39"/>
  <c r="Q68" i="39"/>
  <c r="Q69" i="39"/>
  <c r="Q70" i="39"/>
  <c r="Q71" i="39"/>
  <c r="U71" i="39" s="1"/>
  <c r="Q72" i="39"/>
  <c r="U72" i="39" s="1"/>
  <c r="Q73" i="39"/>
  <c r="U73" i="39" s="1"/>
  <c r="Q74" i="39"/>
  <c r="Q75" i="39"/>
  <c r="Q76" i="39"/>
  <c r="Q77" i="39"/>
  <c r="U77" i="39" s="1"/>
  <c r="Q78" i="39"/>
  <c r="Q79" i="39"/>
  <c r="Q80" i="39"/>
  <c r="Q81" i="39"/>
  <c r="Q82" i="39"/>
  <c r="Q83" i="39"/>
  <c r="U83" i="39" s="1"/>
  <c r="Q84" i="39"/>
  <c r="U84" i="39" s="1"/>
  <c r="Q85" i="39"/>
  <c r="U85" i="39" s="1"/>
  <c r="Q86" i="39"/>
  <c r="U86" i="39" s="1"/>
  <c r="Q87" i="39"/>
  <c r="Q88" i="39"/>
  <c r="Q89" i="39"/>
  <c r="Q90" i="39"/>
  <c r="Q91" i="39"/>
  <c r="U91" i="39" s="1"/>
  <c r="Q92" i="39"/>
  <c r="Q93" i="39"/>
  <c r="Q94" i="39"/>
  <c r="Q95" i="39"/>
  <c r="Q96" i="39"/>
  <c r="Q97" i="39"/>
  <c r="Q98" i="39"/>
  <c r="Q99" i="39"/>
  <c r="U99" i="39" s="1"/>
  <c r="Q100" i="39"/>
  <c r="U100" i="39" s="1"/>
  <c r="Q101" i="39"/>
  <c r="Q102" i="39"/>
  <c r="Q103" i="39"/>
  <c r="Q104" i="39"/>
  <c r="Q105" i="39"/>
  <c r="U105" i="39" s="1"/>
  <c r="Q106" i="39"/>
  <c r="Q107" i="39"/>
  <c r="Q108" i="39"/>
  <c r="Q109" i="39"/>
  <c r="Q110" i="39"/>
  <c r="Q111" i="39"/>
  <c r="Q112" i="39"/>
  <c r="Q113" i="39"/>
  <c r="U113" i="39" s="1"/>
  <c r="Q114" i="39"/>
  <c r="U114" i="39" s="1"/>
  <c r="Q115" i="39"/>
  <c r="Q116" i="39"/>
  <c r="Q117" i="39"/>
  <c r="Q118" i="39"/>
  <c r="Q119" i="39"/>
  <c r="U119" i="39" s="1"/>
  <c r="Q120" i="39"/>
  <c r="Q121" i="39"/>
  <c r="Q122" i="39"/>
  <c r="Q123" i="39"/>
  <c r="Q124" i="39"/>
  <c r="Q125" i="39"/>
  <c r="U125" i="39" s="1"/>
  <c r="Q126" i="39"/>
  <c r="U126" i="39" s="1"/>
  <c r="Q127" i="39"/>
  <c r="U127" i="39" s="1"/>
  <c r="Q128" i="39"/>
  <c r="U128" i="39" s="1"/>
  <c r="Q129" i="39"/>
  <c r="Q130" i="39"/>
  <c r="Q131" i="39"/>
  <c r="Q132" i="39"/>
  <c r="Q133" i="39"/>
  <c r="U133" i="39" s="1"/>
  <c r="Q134" i="39"/>
  <c r="Q135" i="39"/>
  <c r="Q136" i="39"/>
  <c r="Q137" i="39"/>
  <c r="Q138" i="39"/>
  <c r="Q139" i="39"/>
  <c r="U139" i="39" s="1"/>
  <c r="Q140" i="39"/>
  <c r="Q141" i="39"/>
  <c r="U141" i="39" s="1"/>
  <c r="Q142" i="39"/>
  <c r="U142" i="39" s="1"/>
  <c r="Q143" i="39"/>
  <c r="Q144" i="39"/>
  <c r="Q145" i="39"/>
  <c r="Q146" i="39"/>
  <c r="Q147" i="39"/>
  <c r="U147" i="39" s="1"/>
  <c r="Q148" i="39"/>
  <c r="Q149" i="39"/>
  <c r="Q150" i="39"/>
  <c r="Q151" i="39"/>
  <c r="Q152" i="39"/>
  <c r="Q153" i="39"/>
  <c r="Q154" i="39"/>
  <c r="U154" i="39" s="1"/>
  <c r="Q155" i="39"/>
  <c r="U155" i="39" s="1"/>
  <c r="Q156" i="39"/>
  <c r="U156" i="39" s="1"/>
  <c r="Q157" i="39"/>
  <c r="Q158" i="39"/>
  <c r="Q159" i="39"/>
  <c r="Q160" i="39"/>
  <c r="Q161" i="39"/>
  <c r="U161" i="39" s="1"/>
  <c r="Q162" i="39"/>
  <c r="Q163" i="39"/>
  <c r="Q164" i="39"/>
  <c r="Q165" i="39"/>
  <c r="Q166" i="39"/>
  <c r="Q167" i="39"/>
  <c r="Q168" i="39"/>
  <c r="Q169" i="39"/>
  <c r="U169" i="39" s="1"/>
  <c r="Q170" i="39"/>
  <c r="U170" i="39" s="1"/>
  <c r="Q171" i="39"/>
  <c r="U171" i="39" s="1"/>
  <c r="Q172" i="39"/>
  <c r="Q173" i="39"/>
  <c r="Q174" i="39"/>
  <c r="Q175" i="39"/>
  <c r="U175" i="39" s="1"/>
  <c r="Q176" i="39"/>
  <c r="Q177" i="39"/>
  <c r="Q178" i="39"/>
  <c r="Q179" i="39"/>
  <c r="Q180" i="39"/>
  <c r="Q181" i="39"/>
  <c r="U181" i="39" s="1"/>
  <c r="Q182" i="39"/>
  <c r="U182" i="39" s="1"/>
  <c r="Q183" i="39"/>
  <c r="U183" i="39" s="1"/>
  <c r="Q184" i="39"/>
  <c r="U184" i="39" s="1"/>
  <c r="Q185" i="39"/>
  <c r="Q186" i="39"/>
  <c r="Q187" i="39"/>
  <c r="Q188" i="39"/>
  <c r="Q189" i="39"/>
  <c r="U189" i="39" s="1"/>
  <c r="Q190" i="39"/>
  <c r="Q191" i="39"/>
  <c r="Q192" i="39"/>
  <c r="Q193" i="39"/>
  <c r="Q194" i="39"/>
  <c r="Q195" i="39"/>
  <c r="Q196" i="39"/>
  <c r="Q197" i="39"/>
  <c r="U197" i="39" s="1"/>
  <c r="Q198" i="39"/>
  <c r="U198" i="39" s="1"/>
  <c r="Q199" i="39"/>
  <c r="Q200" i="39"/>
  <c r="Q201" i="39"/>
  <c r="Q202" i="39"/>
  <c r="Q203" i="39"/>
  <c r="U203" i="39" s="1"/>
  <c r="Q204" i="39"/>
  <c r="Q205" i="39"/>
  <c r="Q206" i="39"/>
  <c r="Q207" i="39"/>
  <c r="Q208" i="39"/>
  <c r="Q209" i="39"/>
  <c r="Q210" i="39"/>
  <c r="Q211" i="39"/>
  <c r="U211" i="39" s="1"/>
  <c r="Q212" i="39"/>
  <c r="U212" i="39" s="1"/>
  <c r="Q213" i="39"/>
  <c r="Q214" i="39"/>
  <c r="Q215" i="39"/>
  <c r="Q216" i="39"/>
  <c r="Q217" i="39"/>
  <c r="U217" i="39" s="1"/>
  <c r="Q218" i="39"/>
  <c r="Q219" i="39"/>
  <c r="Q220" i="39"/>
  <c r="Q221" i="39"/>
  <c r="Q222" i="39"/>
  <c r="Q223" i="39"/>
  <c r="U223" i="39" s="1"/>
  <c r="Q224" i="39"/>
  <c r="U224" i="39" s="1"/>
  <c r="Q225" i="39"/>
  <c r="U225" i="39" s="1"/>
  <c r="Q226" i="39"/>
  <c r="U226" i="39" s="1"/>
  <c r="Q227" i="39"/>
  <c r="Q228" i="39"/>
  <c r="Q229" i="39"/>
  <c r="Q230" i="39"/>
  <c r="Q231" i="39"/>
  <c r="U231" i="39" s="1"/>
  <c r="Q232" i="39"/>
  <c r="Q233" i="39"/>
  <c r="Q234" i="39"/>
  <c r="Q235" i="39"/>
  <c r="Q236" i="39"/>
  <c r="Q237" i="39"/>
  <c r="U237" i="39" s="1"/>
  <c r="Q238" i="39"/>
  <c r="Q239" i="39"/>
  <c r="U239" i="39" s="1"/>
  <c r="Q240" i="39"/>
  <c r="U240" i="39" s="1"/>
  <c r="Q241" i="39"/>
  <c r="Q242" i="39"/>
  <c r="Q243" i="39"/>
  <c r="Q244" i="39"/>
  <c r="Q245" i="39"/>
  <c r="U245" i="39" s="1"/>
  <c r="Q246" i="39"/>
  <c r="Q247" i="39"/>
  <c r="Q248" i="39"/>
  <c r="Q249" i="39"/>
  <c r="Q250" i="39"/>
  <c r="Q251" i="39"/>
  <c r="Q252" i="39"/>
  <c r="Q253" i="39"/>
  <c r="U253" i="39" s="1"/>
  <c r="Q254" i="39"/>
  <c r="U254" i="39" s="1"/>
  <c r="Q255" i="39"/>
  <c r="Q256" i="39"/>
  <c r="Q257" i="39"/>
  <c r="Q258" i="39"/>
  <c r="Q259" i="39"/>
  <c r="U259" i="39" s="1"/>
  <c r="Q260" i="39"/>
  <c r="Q261" i="39"/>
  <c r="Q262" i="39"/>
  <c r="Q263" i="39"/>
  <c r="Q264" i="39"/>
  <c r="Q265" i="39"/>
  <c r="Q266" i="39"/>
  <c r="Q267" i="39"/>
  <c r="U267" i="39" s="1"/>
  <c r="Q268" i="39"/>
  <c r="U268" i="39" s="1"/>
  <c r="Q269" i="39"/>
  <c r="U269" i="39" s="1"/>
  <c r="Q270" i="39"/>
  <c r="Q271" i="39"/>
  <c r="Q272" i="39"/>
  <c r="Q273" i="39"/>
  <c r="U273" i="39" s="1"/>
  <c r="Q274" i="39"/>
  <c r="Q275" i="39"/>
  <c r="Q276" i="39"/>
  <c r="Q277" i="39"/>
  <c r="Q278" i="39"/>
  <c r="Q279" i="39"/>
  <c r="U279" i="39" s="1"/>
  <c r="Q280" i="39"/>
  <c r="U280" i="39" s="1"/>
  <c r="Q281" i="39"/>
  <c r="U281" i="39" s="1"/>
  <c r="Q282" i="39"/>
  <c r="U282" i="39" s="1"/>
  <c r="Q283" i="39"/>
  <c r="Q284" i="39"/>
  <c r="Q285" i="39"/>
  <c r="Q286" i="39"/>
  <c r="Q287" i="39"/>
  <c r="U287" i="39" s="1"/>
  <c r="Q288" i="39"/>
  <c r="Q289" i="39"/>
  <c r="Q290" i="39"/>
  <c r="Q291" i="39"/>
  <c r="Q292" i="39"/>
  <c r="Q293" i="39"/>
  <c r="Q294" i="39"/>
  <c r="Q295" i="39"/>
  <c r="U295" i="39" s="1"/>
  <c r="Q296" i="39"/>
  <c r="U296" i="39" s="1"/>
  <c r="Q297" i="39"/>
  <c r="Q298" i="39"/>
  <c r="Q299" i="39"/>
  <c r="Q300" i="39"/>
  <c r="Q301" i="39"/>
  <c r="U301" i="39" s="1"/>
  <c r="Q302" i="39"/>
  <c r="Q303" i="39"/>
  <c r="Q304" i="39"/>
  <c r="Q305" i="39"/>
  <c r="Q306" i="39"/>
  <c r="Q307" i="39"/>
  <c r="Q308" i="39"/>
  <c r="Q309" i="39"/>
  <c r="Q310" i="39"/>
  <c r="U310" i="39" s="1"/>
  <c r="Q311" i="39"/>
  <c r="Q312" i="39"/>
  <c r="Q313" i="39"/>
  <c r="Q314" i="39"/>
  <c r="Q315" i="39"/>
  <c r="U315" i="39" s="1"/>
  <c r="Q316" i="39"/>
  <c r="Q317" i="39"/>
  <c r="Q318" i="39"/>
  <c r="Q319" i="39"/>
  <c r="Q320" i="39"/>
  <c r="Q321" i="39"/>
  <c r="U321" i="39" s="1"/>
  <c r="Q322" i="39"/>
  <c r="U322" i="39" s="1"/>
  <c r="Q323" i="39"/>
  <c r="U323" i="39" s="1"/>
  <c r="Q324" i="39"/>
  <c r="U324" i="39" s="1"/>
  <c r="Q325" i="39"/>
  <c r="Q326" i="39"/>
  <c r="Q327" i="39"/>
  <c r="Q328" i="39"/>
  <c r="Q329" i="39"/>
  <c r="U329" i="39" s="1"/>
  <c r="Q330" i="39"/>
  <c r="Q331" i="39"/>
  <c r="Q332" i="39"/>
  <c r="Q333" i="39"/>
  <c r="Q334" i="39"/>
  <c r="Q335" i="39"/>
  <c r="U335" i="39" s="1"/>
  <c r="Q336" i="39"/>
  <c r="Q337" i="39"/>
  <c r="U337" i="39" s="1"/>
  <c r="Q338" i="39"/>
  <c r="U338" i="39" s="1"/>
  <c r="Q339" i="39"/>
  <c r="Q340" i="39"/>
  <c r="Q341" i="39"/>
  <c r="Q342" i="39"/>
  <c r="Q343" i="39"/>
  <c r="U343" i="39" s="1"/>
  <c r="Q344" i="39"/>
  <c r="Q345" i="39"/>
  <c r="Q346" i="39"/>
  <c r="Q347" i="39"/>
  <c r="Q348" i="39"/>
  <c r="Q349" i="39"/>
  <c r="Q350" i="39"/>
  <c r="Q351" i="39"/>
  <c r="Q352" i="39"/>
  <c r="U352" i="39" s="1"/>
  <c r="Q353" i="39"/>
  <c r="Q354" i="39"/>
  <c r="Q355" i="39"/>
  <c r="Q356" i="39"/>
  <c r="Q357" i="39"/>
  <c r="U357" i="39" s="1"/>
  <c r="Q358" i="39"/>
  <c r="Q359" i="39"/>
  <c r="Q360" i="39"/>
  <c r="Q361" i="39"/>
  <c r="Q362" i="39"/>
  <c r="Q363" i="39"/>
  <c r="Q364" i="39"/>
  <c r="Q365" i="39"/>
  <c r="U365" i="39" s="1"/>
  <c r="Q366" i="39"/>
  <c r="U366" i="39" s="1"/>
  <c r="Q367" i="39"/>
  <c r="U367" i="39" s="1"/>
  <c r="Q368" i="39"/>
  <c r="Q369" i="39"/>
  <c r="Q370" i="39"/>
  <c r="Q371" i="39"/>
  <c r="U371" i="39" s="1"/>
  <c r="Q372" i="39"/>
  <c r="Q373" i="39"/>
  <c r="Q374" i="39"/>
  <c r="Q375" i="39"/>
  <c r="Q376" i="39"/>
  <c r="Q377" i="39"/>
  <c r="U377" i="39" s="1"/>
  <c r="Q378" i="39"/>
  <c r="U378" i="39" s="1"/>
  <c r="Q379" i="39"/>
  <c r="U379" i="39" s="1"/>
  <c r="Q380" i="39"/>
  <c r="U380" i="39" s="1"/>
  <c r="Q381" i="39"/>
  <c r="Q382" i="39"/>
  <c r="Q383" i="39"/>
  <c r="Q384" i="39"/>
  <c r="Q385" i="39"/>
  <c r="U385" i="39" s="1"/>
  <c r="Q386" i="39"/>
  <c r="Q387" i="39"/>
  <c r="Q388" i="39"/>
  <c r="Q389" i="39"/>
  <c r="Q390" i="39"/>
  <c r="Q391" i="39"/>
  <c r="Q392" i="39"/>
  <c r="Q393" i="39"/>
  <c r="U393" i="39" s="1"/>
  <c r="Q394" i="39"/>
  <c r="U394" i="39" s="1"/>
  <c r="Q395" i="39"/>
  <c r="Q396" i="39"/>
  <c r="Q397" i="39"/>
  <c r="Q398" i="39"/>
  <c r="Q399" i="39"/>
  <c r="U399" i="39" s="1"/>
  <c r="Q400" i="39"/>
  <c r="Q401" i="39"/>
  <c r="Q402" i="39"/>
  <c r="Q403" i="39"/>
  <c r="Q404" i="39"/>
  <c r="Q405" i="39"/>
  <c r="Q406" i="39"/>
  <c r="Q407" i="39"/>
  <c r="Q408" i="39"/>
  <c r="Q409" i="39"/>
  <c r="Q410" i="39"/>
  <c r="Q411" i="39"/>
  <c r="Q412" i="39"/>
  <c r="Q413" i="39"/>
  <c r="U413" i="39" s="1"/>
  <c r="Q414" i="39"/>
  <c r="Q415" i="39"/>
  <c r="Q416" i="39"/>
  <c r="Q417" i="39"/>
  <c r="Q418" i="39"/>
  <c r="Q419" i="39"/>
  <c r="U419" i="39" s="1"/>
  <c r="Q420" i="39"/>
  <c r="U420" i="39" s="1"/>
  <c r="Q421" i="39"/>
  <c r="U421" i="39" s="1"/>
  <c r="Q422" i="39"/>
  <c r="U422" i="39" s="1"/>
  <c r="Q423" i="39"/>
  <c r="Q424" i="39"/>
  <c r="Q425" i="39"/>
  <c r="Q426" i="39"/>
  <c r="Q427" i="39"/>
  <c r="U427" i="39" s="1"/>
  <c r="Q428" i="39"/>
  <c r="Q429" i="39"/>
  <c r="Q430" i="39"/>
  <c r="Q431" i="39"/>
  <c r="Q432" i="39"/>
  <c r="Q433" i="39"/>
  <c r="U433" i="39" s="1"/>
  <c r="Q434" i="39"/>
  <c r="Q435" i="39"/>
  <c r="U435" i="39" s="1"/>
  <c r="Q436" i="39"/>
  <c r="U436" i="39" s="1"/>
  <c r="Q437" i="39"/>
  <c r="Q438" i="39"/>
  <c r="Q439" i="39"/>
  <c r="Q440" i="39"/>
  <c r="Q441" i="39"/>
  <c r="U441" i="39" s="1"/>
  <c r="Q442" i="39"/>
  <c r="Q443" i="39"/>
  <c r="Q444" i="39"/>
  <c r="Q445" i="39"/>
  <c r="Q446" i="39"/>
  <c r="Q447" i="39"/>
  <c r="Q448" i="39"/>
  <c r="Q449" i="39"/>
  <c r="Q450" i="39"/>
  <c r="Q451" i="39"/>
  <c r="Q452" i="39"/>
  <c r="Q453" i="39"/>
  <c r="Q454" i="39"/>
  <c r="Q455" i="39"/>
  <c r="U455" i="39" s="1"/>
  <c r="Q456" i="39"/>
  <c r="Q457" i="39"/>
  <c r="Q458" i="39"/>
  <c r="Q459" i="39"/>
  <c r="Q460" i="39"/>
  <c r="Q461" i="39"/>
  <c r="Q462" i="39"/>
  <c r="Q463" i="39"/>
  <c r="U463" i="39" s="1"/>
  <c r="Q464" i="39"/>
  <c r="U464" i="39" s="1"/>
  <c r="Q465" i="39"/>
  <c r="U465" i="39" s="1"/>
  <c r="Q466" i="39"/>
  <c r="Q467" i="39"/>
  <c r="Q468" i="39"/>
  <c r="Q469" i="39"/>
  <c r="U469" i="39" s="1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U4" i="39" s="1"/>
  <c r="S5" i="39"/>
  <c r="S6" i="39"/>
  <c r="S7" i="39"/>
  <c r="S8" i="39"/>
  <c r="S9" i="39"/>
  <c r="S10" i="39"/>
  <c r="S11" i="39"/>
  <c r="S12" i="39"/>
  <c r="S13" i="39"/>
  <c r="S14" i="39"/>
  <c r="S15" i="39"/>
  <c r="S16" i="39"/>
  <c r="S17" i="39"/>
  <c r="S18" i="39"/>
  <c r="S19" i="39"/>
  <c r="S20" i="39"/>
  <c r="S21" i="39"/>
  <c r="S22" i="39"/>
  <c r="S23" i="39"/>
  <c r="S24" i="39"/>
  <c r="S25" i="39"/>
  <c r="S26" i="39"/>
  <c r="S27" i="39"/>
  <c r="S28" i="39"/>
  <c r="S29" i="39"/>
  <c r="S30" i="39"/>
  <c r="S31" i="39"/>
  <c r="S32" i="39"/>
  <c r="S33" i="39"/>
  <c r="S34" i="39"/>
  <c r="S35" i="39"/>
  <c r="S36" i="39"/>
  <c r="S37" i="39"/>
  <c r="S38" i="39"/>
  <c r="S39" i="39"/>
  <c r="S40" i="39"/>
  <c r="S41" i="39"/>
  <c r="S42" i="39"/>
  <c r="S43" i="39"/>
  <c r="S44" i="39"/>
  <c r="S45" i="39"/>
  <c r="S46" i="39"/>
  <c r="S47" i="39"/>
  <c r="S48" i="39"/>
  <c r="S49" i="39"/>
  <c r="S50" i="39"/>
  <c r="S51" i="39"/>
  <c r="S52" i="39"/>
  <c r="S53" i="39"/>
  <c r="S54" i="39"/>
  <c r="S55" i="39"/>
  <c r="S56" i="39"/>
  <c r="S57" i="39"/>
  <c r="S58" i="39"/>
  <c r="S59" i="39"/>
  <c r="S60" i="39"/>
  <c r="U60" i="39" s="1"/>
  <c r="S61" i="39"/>
  <c r="S62" i="39"/>
  <c r="S63" i="39"/>
  <c r="S64" i="39"/>
  <c r="S65" i="39"/>
  <c r="S66" i="39"/>
  <c r="S67" i="39"/>
  <c r="S68" i="39"/>
  <c r="S69" i="39"/>
  <c r="S70" i="39"/>
  <c r="S71" i="39"/>
  <c r="S72" i="39"/>
  <c r="S73" i="39"/>
  <c r="S74" i="39"/>
  <c r="S75" i="39"/>
  <c r="S76" i="39"/>
  <c r="S77" i="39"/>
  <c r="S78" i="39"/>
  <c r="S79" i="39"/>
  <c r="S80" i="39"/>
  <c r="S81" i="39"/>
  <c r="S82" i="39"/>
  <c r="S83" i="39"/>
  <c r="S84" i="39"/>
  <c r="S85" i="39"/>
  <c r="S86" i="39"/>
  <c r="S87" i="39"/>
  <c r="S88" i="39"/>
  <c r="S89" i="39"/>
  <c r="S90" i="39"/>
  <c r="S91" i="39"/>
  <c r="S92" i="39"/>
  <c r="S93" i="39"/>
  <c r="S94" i="39"/>
  <c r="S95" i="39"/>
  <c r="S96" i="39"/>
  <c r="S97" i="39"/>
  <c r="S98" i="39"/>
  <c r="S99" i="39"/>
  <c r="S100" i="39"/>
  <c r="S101" i="39"/>
  <c r="S102" i="39"/>
  <c r="U102" i="39" s="1"/>
  <c r="S103" i="39"/>
  <c r="S104" i="39"/>
  <c r="S105" i="39"/>
  <c r="S106" i="39"/>
  <c r="S107" i="39"/>
  <c r="S108" i="39"/>
  <c r="S109" i="39"/>
  <c r="S110" i="39"/>
  <c r="S111" i="39"/>
  <c r="S112" i="39"/>
  <c r="S113" i="39"/>
  <c r="S114" i="39"/>
  <c r="S115" i="39"/>
  <c r="S116" i="39"/>
  <c r="S117" i="39"/>
  <c r="S118" i="39"/>
  <c r="S119" i="39"/>
  <c r="S120" i="39"/>
  <c r="S121" i="39"/>
  <c r="S122" i="39"/>
  <c r="S123" i="39"/>
  <c r="S124" i="39"/>
  <c r="S125" i="39"/>
  <c r="S126" i="39"/>
  <c r="S127" i="39"/>
  <c r="S128" i="39"/>
  <c r="S129" i="39"/>
  <c r="S130" i="39"/>
  <c r="S131" i="39"/>
  <c r="S132" i="39"/>
  <c r="S133" i="39"/>
  <c r="S134" i="39"/>
  <c r="S135" i="39"/>
  <c r="S136" i="39"/>
  <c r="S137" i="39"/>
  <c r="S138" i="39"/>
  <c r="S139" i="39"/>
  <c r="S140" i="39"/>
  <c r="S141" i="39"/>
  <c r="S142" i="39"/>
  <c r="S143" i="39"/>
  <c r="S144" i="39"/>
  <c r="S145" i="39"/>
  <c r="S146" i="39"/>
  <c r="S147" i="39"/>
  <c r="S148" i="39"/>
  <c r="S149" i="39"/>
  <c r="S150" i="39"/>
  <c r="S151" i="39"/>
  <c r="S152" i="39"/>
  <c r="S153" i="39"/>
  <c r="S154" i="39"/>
  <c r="S155" i="39"/>
  <c r="S156" i="39"/>
  <c r="S157" i="39"/>
  <c r="S158" i="39"/>
  <c r="U158" i="39" s="1"/>
  <c r="S159" i="39"/>
  <c r="S160" i="39"/>
  <c r="S161" i="39"/>
  <c r="S162" i="39"/>
  <c r="S163" i="39"/>
  <c r="S164" i="39"/>
  <c r="S165" i="39"/>
  <c r="S166" i="39"/>
  <c r="S167" i="39"/>
  <c r="S168" i="39"/>
  <c r="S169" i="39"/>
  <c r="S170" i="39"/>
  <c r="S171" i="39"/>
  <c r="S172" i="39"/>
  <c r="S173" i="39"/>
  <c r="S174" i="39"/>
  <c r="S175" i="39"/>
  <c r="S176" i="39"/>
  <c r="S177" i="39"/>
  <c r="S178" i="39"/>
  <c r="S179" i="39"/>
  <c r="S180" i="39"/>
  <c r="S181" i="39"/>
  <c r="S182" i="39"/>
  <c r="S183" i="39"/>
  <c r="S184" i="39"/>
  <c r="S185" i="39"/>
  <c r="S186" i="39"/>
  <c r="S187" i="39"/>
  <c r="S188" i="39"/>
  <c r="S189" i="39"/>
  <c r="S190" i="39"/>
  <c r="S191" i="39"/>
  <c r="S192" i="39"/>
  <c r="S193" i="39"/>
  <c r="S194" i="39"/>
  <c r="S195" i="39"/>
  <c r="S196" i="39"/>
  <c r="S197" i="39"/>
  <c r="S198" i="39"/>
  <c r="S199" i="39"/>
  <c r="S200" i="39"/>
  <c r="U200" i="39" s="1"/>
  <c r="S201" i="39"/>
  <c r="S202" i="39"/>
  <c r="S203" i="39"/>
  <c r="S204" i="39"/>
  <c r="S205" i="39"/>
  <c r="S206" i="39"/>
  <c r="S207" i="39"/>
  <c r="S208" i="39"/>
  <c r="S209" i="39"/>
  <c r="S210" i="39"/>
  <c r="S211" i="39"/>
  <c r="S212" i="39"/>
  <c r="S213" i="39"/>
  <c r="S214" i="39"/>
  <c r="S215" i="39"/>
  <c r="S216" i="39"/>
  <c r="S217" i="39"/>
  <c r="S218" i="39"/>
  <c r="S219" i="39"/>
  <c r="S220" i="39"/>
  <c r="S221" i="39"/>
  <c r="S222" i="39"/>
  <c r="S223" i="39"/>
  <c r="S224" i="39"/>
  <c r="S225" i="39"/>
  <c r="S226" i="39"/>
  <c r="S227" i="39"/>
  <c r="S228" i="39"/>
  <c r="S229" i="39"/>
  <c r="S230" i="39"/>
  <c r="S231" i="39"/>
  <c r="S232" i="39"/>
  <c r="S233" i="39"/>
  <c r="S234" i="39"/>
  <c r="S235" i="39"/>
  <c r="S236" i="39"/>
  <c r="S237" i="39"/>
  <c r="S238" i="39"/>
  <c r="S239" i="39"/>
  <c r="S240" i="39"/>
  <c r="S241" i="39"/>
  <c r="S242" i="39"/>
  <c r="S243" i="39"/>
  <c r="S244" i="39"/>
  <c r="S245" i="39"/>
  <c r="S246" i="39"/>
  <c r="S247" i="39"/>
  <c r="S248" i="39"/>
  <c r="S249" i="39"/>
  <c r="S250" i="39"/>
  <c r="S251" i="39"/>
  <c r="S252" i="39"/>
  <c r="S253" i="39"/>
  <c r="S254" i="39"/>
  <c r="S255" i="39"/>
  <c r="S256" i="39"/>
  <c r="U256" i="39" s="1"/>
  <c r="S257" i="39"/>
  <c r="S258" i="39"/>
  <c r="S259" i="39"/>
  <c r="S260" i="39"/>
  <c r="S261" i="39"/>
  <c r="S262" i="39"/>
  <c r="S263" i="39"/>
  <c r="S264" i="39"/>
  <c r="S265" i="39"/>
  <c r="S266" i="39"/>
  <c r="S267" i="39"/>
  <c r="S268" i="39"/>
  <c r="S269" i="39"/>
  <c r="S270" i="39"/>
  <c r="S271" i="39"/>
  <c r="S272" i="39"/>
  <c r="S273" i="39"/>
  <c r="S274" i="39"/>
  <c r="S275" i="39"/>
  <c r="S276" i="39"/>
  <c r="S277" i="39"/>
  <c r="S278" i="39"/>
  <c r="S279" i="39"/>
  <c r="S280" i="39"/>
  <c r="S281" i="39"/>
  <c r="S282" i="39"/>
  <c r="S283" i="39"/>
  <c r="S284" i="39"/>
  <c r="S285" i="39"/>
  <c r="S286" i="39"/>
  <c r="S287" i="39"/>
  <c r="S288" i="39"/>
  <c r="S289" i="39"/>
  <c r="S290" i="39"/>
  <c r="S291" i="39"/>
  <c r="S292" i="39"/>
  <c r="S293" i="39"/>
  <c r="S294" i="39"/>
  <c r="S295" i="39"/>
  <c r="S296" i="39"/>
  <c r="S297" i="39"/>
  <c r="S298" i="39"/>
  <c r="U298" i="39" s="1"/>
  <c r="S299" i="39"/>
  <c r="S300" i="39"/>
  <c r="S301" i="39"/>
  <c r="S302" i="39"/>
  <c r="S303" i="39"/>
  <c r="S304" i="39"/>
  <c r="S305" i="39"/>
  <c r="S306" i="39"/>
  <c r="S307" i="39"/>
  <c r="S308" i="39"/>
  <c r="U308" i="39" s="1"/>
  <c r="S309" i="39"/>
  <c r="S310" i="39"/>
  <c r="S311" i="39"/>
  <c r="S312" i="39"/>
  <c r="S313" i="39"/>
  <c r="S314" i="39"/>
  <c r="S315" i="39"/>
  <c r="S316" i="39"/>
  <c r="S317" i="39"/>
  <c r="S318" i="39"/>
  <c r="S319" i="39"/>
  <c r="S320" i="39"/>
  <c r="S321" i="39"/>
  <c r="S322" i="39"/>
  <c r="S323" i="39"/>
  <c r="S324" i="39"/>
  <c r="S325" i="39"/>
  <c r="S326" i="39"/>
  <c r="S327" i="39"/>
  <c r="S328" i="39"/>
  <c r="S329" i="39"/>
  <c r="S330" i="39"/>
  <c r="S331" i="39"/>
  <c r="S332" i="39"/>
  <c r="S333" i="39"/>
  <c r="S334" i="39"/>
  <c r="S335" i="39"/>
  <c r="S336" i="39"/>
  <c r="S337" i="39"/>
  <c r="S338" i="39"/>
  <c r="S339" i="39"/>
  <c r="S340" i="39"/>
  <c r="S341" i="39"/>
  <c r="S342" i="39"/>
  <c r="S343" i="39"/>
  <c r="S344" i="39"/>
  <c r="S345" i="39"/>
  <c r="S346" i="39"/>
  <c r="S347" i="39"/>
  <c r="S348" i="39"/>
  <c r="S349" i="39"/>
  <c r="U349" i="39" s="1"/>
  <c r="S350" i="39"/>
  <c r="U350" i="39" s="1"/>
  <c r="S351" i="39"/>
  <c r="S352" i="39"/>
  <c r="S353" i="39"/>
  <c r="S354" i="39"/>
  <c r="U354" i="39" s="1"/>
  <c r="S355" i="39"/>
  <c r="S356" i="39"/>
  <c r="S357" i="39"/>
  <c r="S358" i="39"/>
  <c r="S359" i="39"/>
  <c r="S360" i="39"/>
  <c r="S361" i="39"/>
  <c r="S362" i="39"/>
  <c r="S363" i="39"/>
  <c r="S364" i="39"/>
  <c r="S365" i="39"/>
  <c r="S366" i="39"/>
  <c r="S367" i="39"/>
  <c r="S368" i="39"/>
  <c r="S369" i="39"/>
  <c r="S370" i="39"/>
  <c r="S371" i="39"/>
  <c r="S372" i="39"/>
  <c r="S373" i="39"/>
  <c r="S374" i="39"/>
  <c r="S375" i="39"/>
  <c r="S376" i="39"/>
  <c r="S377" i="39"/>
  <c r="S378" i="39"/>
  <c r="S379" i="39"/>
  <c r="S380" i="39"/>
  <c r="S381" i="39"/>
  <c r="S382" i="39"/>
  <c r="S383" i="39"/>
  <c r="S384" i="39"/>
  <c r="S385" i="39"/>
  <c r="S386" i="39"/>
  <c r="S387" i="39"/>
  <c r="S388" i="39"/>
  <c r="S389" i="39"/>
  <c r="S390" i="39"/>
  <c r="S391" i="39"/>
  <c r="S392" i="39"/>
  <c r="S393" i="39"/>
  <c r="S394" i="39"/>
  <c r="S395" i="39"/>
  <c r="S396" i="39"/>
  <c r="U396" i="39" s="1"/>
  <c r="S397" i="39"/>
  <c r="S398" i="39"/>
  <c r="S399" i="39"/>
  <c r="S400" i="39"/>
  <c r="S401" i="39"/>
  <c r="S402" i="39"/>
  <c r="S403" i="39"/>
  <c r="S404" i="39"/>
  <c r="S405" i="39"/>
  <c r="S406" i="39"/>
  <c r="U406" i="39" s="1"/>
  <c r="S407" i="39"/>
  <c r="S408" i="39"/>
  <c r="S409" i="39"/>
  <c r="S410" i="39"/>
  <c r="S411" i="39"/>
  <c r="S412" i="39"/>
  <c r="S413" i="39"/>
  <c r="S414" i="39"/>
  <c r="S415" i="39"/>
  <c r="S416" i="39"/>
  <c r="S417" i="39"/>
  <c r="S418" i="39"/>
  <c r="S419" i="39"/>
  <c r="S420" i="39"/>
  <c r="S421" i="39"/>
  <c r="S422" i="39"/>
  <c r="S423" i="39"/>
  <c r="S424" i="39"/>
  <c r="S425" i="39"/>
  <c r="S426" i="39"/>
  <c r="S427" i="39"/>
  <c r="S428" i="39"/>
  <c r="S429" i="39"/>
  <c r="S430" i="39"/>
  <c r="S431" i="39"/>
  <c r="S432" i="39"/>
  <c r="S433" i="39"/>
  <c r="S434" i="39"/>
  <c r="S435" i="39"/>
  <c r="S436" i="39"/>
  <c r="S437" i="39"/>
  <c r="S438" i="39"/>
  <c r="S439" i="39"/>
  <c r="S440" i="39"/>
  <c r="S441" i="39"/>
  <c r="S442" i="39"/>
  <c r="S443" i="39"/>
  <c r="S444" i="39"/>
  <c r="S445" i="39"/>
  <c r="S446" i="39"/>
  <c r="S447" i="39"/>
  <c r="U447" i="39" s="1"/>
  <c r="S448" i="39"/>
  <c r="U448" i="39" s="1"/>
  <c r="S449" i="39"/>
  <c r="S450" i="39"/>
  <c r="S451" i="39"/>
  <c r="S452" i="39"/>
  <c r="U452" i="39" s="1"/>
  <c r="S453" i="39"/>
  <c r="S454" i="39"/>
  <c r="S455" i="39"/>
  <c r="S456" i="39"/>
  <c r="S457" i="39"/>
  <c r="S458" i="39"/>
  <c r="S459" i="39"/>
  <c r="S460" i="39"/>
  <c r="S461" i="39"/>
  <c r="S462" i="39"/>
  <c r="S463" i="39"/>
  <c r="S464" i="39"/>
  <c r="S465" i="39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3" i="39"/>
  <c r="U17" i="39"/>
  <c r="U18" i="39"/>
  <c r="U31" i="39"/>
  <c r="U32" i="39"/>
  <c r="U41" i="39"/>
  <c r="U45" i="39"/>
  <c r="U46" i="39"/>
  <c r="U59" i="39"/>
  <c r="U74" i="39"/>
  <c r="U87" i="39"/>
  <c r="U88" i="39"/>
  <c r="U101" i="39"/>
  <c r="U115" i="39"/>
  <c r="U116" i="39"/>
  <c r="U129" i="39"/>
  <c r="U130" i="39"/>
  <c r="U143" i="39"/>
  <c r="U144" i="39"/>
  <c r="U153" i="39"/>
  <c r="U157" i="39"/>
  <c r="U172" i="39"/>
  <c r="U185" i="39"/>
  <c r="U186" i="39"/>
  <c r="U199" i="39"/>
  <c r="U210" i="39"/>
  <c r="U213" i="39"/>
  <c r="U214" i="39"/>
  <c r="U227" i="39"/>
  <c r="U228" i="39"/>
  <c r="U241" i="39"/>
  <c r="U242" i="39"/>
  <c r="U251" i="39"/>
  <c r="U252" i="39"/>
  <c r="U255" i="39"/>
  <c r="U270" i="39"/>
  <c r="U283" i="39"/>
  <c r="U284" i="39"/>
  <c r="U297" i="39"/>
  <c r="U309" i="39"/>
  <c r="U311" i="39"/>
  <c r="U312" i="39"/>
  <c r="U325" i="39"/>
  <c r="U326" i="39"/>
  <c r="U339" i="39"/>
  <c r="U340" i="39"/>
  <c r="U351" i="39"/>
  <c r="U353" i="39"/>
  <c r="U368" i="39"/>
  <c r="U381" i="39"/>
  <c r="U382" i="39"/>
  <c r="U395" i="39"/>
  <c r="U407" i="39"/>
  <c r="U408" i="39"/>
  <c r="U409" i="39"/>
  <c r="U410" i="39"/>
  <c r="U423" i="39"/>
  <c r="U424" i="39"/>
  <c r="U437" i="39"/>
  <c r="U438" i="39"/>
  <c r="U449" i="39"/>
  <c r="U450" i="39"/>
  <c r="U451" i="39"/>
  <c r="U466" i="39"/>
  <c r="Z2" i="20"/>
  <c r="Z3" i="20"/>
  <c r="Z4" i="20"/>
  <c r="Z5" i="20"/>
  <c r="Z6" i="20"/>
  <c r="Z7" i="20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Z1097" i="20"/>
  <c r="Z1098" i="20"/>
  <c r="Z1099" i="20"/>
  <c r="Z1100" i="20"/>
  <c r="Z1101" i="20"/>
  <c r="Z1102" i="20"/>
  <c r="Z1103" i="20"/>
  <c r="Z1104" i="20"/>
  <c r="Z1105" i="20"/>
  <c r="Z1106" i="20"/>
  <c r="Z1107" i="20"/>
  <c r="Z1108" i="20"/>
  <c r="Z1109" i="20"/>
  <c r="Z1110" i="20"/>
  <c r="Z1111" i="20"/>
  <c r="Z1112" i="20"/>
  <c r="Z1113" i="20"/>
  <c r="Z1114" i="20"/>
  <c r="Z1115" i="20"/>
  <c r="Z1116" i="20"/>
  <c r="Z1117" i="20"/>
  <c r="Z1118" i="20"/>
  <c r="Z1119" i="20"/>
  <c r="Z1120" i="20"/>
  <c r="Z1121" i="20"/>
  <c r="Z1122" i="20"/>
  <c r="Z1123" i="20"/>
  <c r="Z1124" i="20"/>
  <c r="Z1125" i="20"/>
  <c r="Z1126" i="20"/>
  <c r="Z1127" i="20"/>
  <c r="Z1128" i="20"/>
  <c r="Z1129" i="20"/>
  <c r="Z1130" i="20"/>
  <c r="Z1131" i="20"/>
  <c r="Z1132" i="20"/>
  <c r="Z1133" i="20"/>
  <c r="Z1134" i="20"/>
  <c r="Z1135" i="20"/>
  <c r="Z1136" i="20"/>
  <c r="Z1137" i="20"/>
  <c r="Z1138" i="20"/>
  <c r="Z1139" i="20"/>
  <c r="Z1140" i="20"/>
  <c r="Z1141" i="20"/>
  <c r="Z1142" i="20"/>
  <c r="Z1143" i="20"/>
  <c r="Z1144" i="20"/>
  <c r="Z1145" i="20"/>
  <c r="Z1146" i="20"/>
  <c r="Z1147" i="20"/>
  <c r="Z1148" i="20"/>
  <c r="Z1149" i="20"/>
  <c r="Z1150" i="20"/>
  <c r="Z1151" i="20"/>
  <c r="Z1152" i="20"/>
  <c r="Z1153" i="20"/>
  <c r="Z1154" i="20"/>
  <c r="Z1155" i="20"/>
  <c r="Z1156" i="20"/>
  <c r="Z1157" i="20"/>
  <c r="Z1158" i="20"/>
  <c r="Z1159" i="20"/>
  <c r="Z1160" i="20"/>
  <c r="Z1161" i="20"/>
  <c r="Z1162" i="20"/>
  <c r="Z1163" i="20"/>
  <c r="Z1164" i="20"/>
  <c r="Z1165" i="20"/>
  <c r="Z1166" i="20"/>
  <c r="Z1167" i="20"/>
  <c r="Z1168" i="20"/>
  <c r="Z1169" i="20"/>
  <c r="Z1170" i="20"/>
  <c r="Z1171" i="20"/>
  <c r="Z1172" i="20"/>
  <c r="Z1173" i="20"/>
  <c r="Z1174" i="20"/>
  <c r="Z1175" i="20"/>
  <c r="Z1176" i="20"/>
  <c r="Z1177" i="20"/>
  <c r="Z1178" i="20"/>
  <c r="Z1179" i="20"/>
  <c r="Z1180" i="20"/>
  <c r="Z1181" i="20"/>
  <c r="Z1182" i="20"/>
  <c r="Z1183" i="20"/>
  <c r="Z1184" i="20"/>
  <c r="Z1185" i="20"/>
  <c r="Z1186" i="20"/>
  <c r="Z1187" i="20"/>
  <c r="Z1188" i="20"/>
  <c r="Z1189" i="20"/>
  <c r="Z1190" i="20"/>
  <c r="Z1191" i="20"/>
  <c r="Z1192" i="20"/>
  <c r="Z1193" i="20"/>
  <c r="Z1194" i="20"/>
  <c r="Z1195" i="20"/>
  <c r="Z1196" i="20"/>
  <c r="Z1197" i="20"/>
  <c r="Z1198" i="20"/>
  <c r="Z1199" i="20"/>
  <c r="Z1200" i="20"/>
  <c r="Z1201" i="20"/>
  <c r="Z1202" i="20"/>
  <c r="Z1203" i="20"/>
  <c r="Z1204" i="20"/>
  <c r="Z1205" i="20"/>
  <c r="Z1206" i="20"/>
  <c r="Z1207" i="20"/>
  <c r="Z1208" i="20"/>
  <c r="Z1209" i="20"/>
  <c r="Z1210" i="20"/>
  <c r="Z1211" i="20"/>
  <c r="Z1212" i="20"/>
  <c r="Z1213" i="20"/>
  <c r="Z1214" i="20"/>
  <c r="Z1215" i="20"/>
  <c r="Z1216" i="20"/>
  <c r="Z1217" i="20"/>
  <c r="Z1218" i="20"/>
  <c r="Z1219" i="20"/>
  <c r="Z1220" i="20"/>
  <c r="Z1221" i="20"/>
  <c r="Z1222" i="20"/>
  <c r="Z1223" i="20"/>
  <c r="Z1224" i="20"/>
  <c r="Z1225" i="20"/>
  <c r="Z1226" i="20"/>
  <c r="Z1227" i="20"/>
  <c r="Z1228" i="20"/>
  <c r="Z1229" i="20"/>
  <c r="Z1230" i="20"/>
  <c r="Z1231" i="20"/>
  <c r="Z1232" i="20"/>
  <c r="Z1233" i="20"/>
  <c r="Z1234" i="20"/>
  <c r="Z1235" i="20"/>
  <c r="Z1236" i="20"/>
  <c r="Z1237" i="20"/>
  <c r="Z1238" i="20"/>
  <c r="Z1239" i="20"/>
  <c r="Z1240" i="20"/>
  <c r="Z1241" i="20"/>
  <c r="Z1242" i="20"/>
  <c r="Z1243" i="20"/>
  <c r="Z1244" i="20"/>
  <c r="Z1245" i="20"/>
  <c r="Z1246" i="20"/>
  <c r="Z1247" i="20"/>
  <c r="Z1248" i="20"/>
  <c r="Z1249" i="20"/>
  <c r="Z1250" i="20"/>
  <c r="Z1251" i="20"/>
  <c r="Z1252" i="20"/>
  <c r="Z1253" i="20"/>
  <c r="Z1254" i="20"/>
  <c r="Z1255" i="20"/>
  <c r="Z1256" i="20"/>
  <c r="Z1257" i="20"/>
  <c r="Z1258" i="20"/>
  <c r="Z1259" i="20"/>
  <c r="Z1260" i="20"/>
  <c r="Z1261" i="20"/>
  <c r="Z1262" i="20"/>
  <c r="Z1263" i="20"/>
  <c r="Z1264" i="20"/>
  <c r="Z1265" i="20"/>
  <c r="Z1266" i="20"/>
  <c r="Z1267" i="20"/>
  <c r="Z1268" i="20"/>
  <c r="Z1269" i="20"/>
  <c r="Z1270" i="20"/>
  <c r="Z1271" i="20"/>
  <c r="Z1272" i="20"/>
  <c r="Z1273" i="20"/>
  <c r="Z1274" i="20"/>
  <c r="Z1275" i="20"/>
  <c r="Z1276" i="20"/>
  <c r="Z1277" i="20"/>
  <c r="Z1278" i="20"/>
  <c r="Z1279" i="20"/>
  <c r="Z1280" i="20"/>
  <c r="Z1281" i="20"/>
  <c r="Z1282" i="20"/>
  <c r="Z1283" i="20"/>
  <c r="Z1284" i="20"/>
  <c r="Z1285" i="20"/>
  <c r="Z1286" i="20"/>
  <c r="Z1287" i="20"/>
  <c r="Z1288" i="20"/>
  <c r="Z1289" i="20"/>
  <c r="Z1290" i="20"/>
  <c r="Z1291" i="20"/>
  <c r="Z1292" i="20"/>
  <c r="Z1293" i="20"/>
  <c r="Z1294" i="20"/>
  <c r="Z1295" i="20"/>
  <c r="Z1296" i="20"/>
  <c r="Z1297" i="20"/>
  <c r="Z1298" i="20"/>
  <c r="Z1299" i="20"/>
  <c r="Z1300" i="20"/>
  <c r="Z1301" i="20"/>
  <c r="Z1302" i="20"/>
  <c r="Z1303" i="20"/>
  <c r="Z1304" i="20"/>
  <c r="Z1305" i="20"/>
  <c r="Z1306" i="20"/>
  <c r="Z1307" i="20"/>
  <c r="Z1308" i="20"/>
  <c r="Z1309" i="20"/>
  <c r="Z1310" i="20"/>
  <c r="Z1311" i="20"/>
  <c r="Z1312" i="20"/>
  <c r="Z1313" i="20"/>
  <c r="Z1314" i="20"/>
  <c r="Z1315" i="20"/>
  <c r="Z1316" i="20"/>
  <c r="Z1317" i="20"/>
  <c r="Z1318" i="20"/>
  <c r="Z1319" i="20"/>
  <c r="Z1320" i="20"/>
  <c r="Z1321" i="20"/>
  <c r="Z1322" i="20"/>
  <c r="Z1323" i="20"/>
  <c r="Z1324" i="20"/>
  <c r="Z1325" i="20"/>
  <c r="Z1326" i="20"/>
  <c r="Z1327" i="20"/>
  <c r="Z1328" i="20"/>
  <c r="Z1329" i="20"/>
  <c r="Z1330" i="20"/>
  <c r="Z1331" i="20"/>
  <c r="Z1332" i="20"/>
  <c r="Z1333" i="20"/>
  <c r="Z1334" i="20"/>
  <c r="Z1335" i="20"/>
  <c r="Z1336" i="20"/>
  <c r="Z1337" i="20"/>
  <c r="Z1338" i="20"/>
  <c r="Z1339" i="20"/>
  <c r="Z1340" i="20"/>
  <c r="Z1341" i="20"/>
  <c r="Z1342" i="20"/>
  <c r="Z1343" i="20"/>
  <c r="Z1344" i="20"/>
  <c r="Z1345" i="20"/>
  <c r="Z1346" i="20"/>
  <c r="Z1347" i="20"/>
  <c r="Z1348" i="20"/>
  <c r="Z1349" i="20"/>
  <c r="Z1350" i="20"/>
  <c r="Z1351" i="20"/>
  <c r="Z1352" i="20"/>
  <c r="Z1353" i="20"/>
  <c r="Z1354" i="20"/>
  <c r="Z1355" i="20"/>
  <c r="Z1356" i="20"/>
  <c r="Z1357" i="20"/>
  <c r="Z1358" i="20"/>
  <c r="Z1359" i="20"/>
  <c r="Z1360" i="20"/>
  <c r="Z1361" i="20"/>
  <c r="Z1362" i="20"/>
  <c r="Z1363" i="20"/>
  <c r="Z1364" i="20"/>
  <c r="Z1365" i="20"/>
  <c r="Z1366" i="20"/>
  <c r="Z1367" i="20"/>
  <c r="Z1368" i="20"/>
  <c r="Z1369" i="20"/>
  <c r="Z1370" i="20"/>
  <c r="Z1371" i="20"/>
  <c r="Z1372" i="20"/>
  <c r="Z1373" i="20"/>
  <c r="Z1374" i="20"/>
  <c r="Z1375" i="20"/>
  <c r="Z1376" i="20"/>
  <c r="Z1377" i="20"/>
  <c r="Z1378" i="20"/>
  <c r="Z1379" i="20"/>
  <c r="Z1380" i="20"/>
  <c r="Z1381" i="20"/>
  <c r="Z1382" i="20"/>
  <c r="Z1383" i="20"/>
  <c r="Z1384" i="20"/>
  <c r="Z1385" i="20"/>
  <c r="Z1386" i="20"/>
  <c r="Z1387" i="20"/>
  <c r="Z1388" i="20"/>
  <c r="Z1389" i="20"/>
  <c r="Z1390" i="20"/>
  <c r="Z1391" i="20"/>
  <c r="Z1392" i="20"/>
  <c r="Z1393" i="20"/>
  <c r="Z1394" i="20"/>
  <c r="Z1395" i="20"/>
  <c r="Z1396" i="20"/>
  <c r="Z1397" i="20"/>
  <c r="Z1398" i="20"/>
  <c r="Z1399" i="20"/>
  <c r="Z1400" i="20"/>
  <c r="Z1401" i="20"/>
  <c r="Z1402" i="20"/>
  <c r="Z1403" i="20"/>
  <c r="Z1404" i="20"/>
  <c r="Z1405" i="20"/>
  <c r="Z1406" i="20"/>
  <c r="Z1407" i="20"/>
  <c r="Z1408" i="20"/>
  <c r="Z1409" i="20"/>
  <c r="Z1410" i="20"/>
  <c r="Z1411" i="20"/>
  <c r="Z1412" i="20"/>
  <c r="Z1413" i="20"/>
  <c r="Z1414" i="20"/>
  <c r="Z1415" i="20"/>
  <c r="Z1416" i="20"/>
  <c r="Z1417" i="20"/>
  <c r="Z1418" i="20"/>
  <c r="Z1419" i="20"/>
  <c r="Z1420" i="20"/>
  <c r="Z1421" i="20"/>
  <c r="Z1422" i="20"/>
  <c r="Z1423" i="20"/>
  <c r="Z1424" i="20"/>
  <c r="Z1425" i="20"/>
  <c r="Z1426" i="20"/>
  <c r="Z1427" i="20"/>
  <c r="Z1428" i="20"/>
  <c r="Z1429" i="20"/>
  <c r="Z1430" i="20"/>
  <c r="Z1431" i="20"/>
  <c r="Z1432" i="20"/>
  <c r="Z1433" i="20"/>
  <c r="Z1434" i="20"/>
  <c r="Z1435" i="20"/>
  <c r="Z1436" i="20"/>
  <c r="Z1437" i="20"/>
  <c r="Z1438" i="20"/>
  <c r="Z1439" i="20"/>
  <c r="Z1440" i="20"/>
  <c r="Z1441" i="20"/>
  <c r="Z1442" i="20"/>
  <c r="Z1443" i="20"/>
  <c r="Z1444" i="20"/>
  <c r="Z1445" i="20"/>
  <c r="Z1446" i="20"/>
  <c r="Z1447" i="20"/>
  <c r="Z1448" i="20"/>
  <c r="Z1449" i="20"/>
  <c r="Z1450" i="20"/>
  <c r="Z1451" i="20"/>
  <c r="Z1452" i="20"/>
  <c r="Z1453" i="20"/>
  <c r="Z1454" i="20"/>
  <c r="Z1455" i="20"/>
  <c r="Z1456" i="20"/>
  <c r="Z1457" i="20"/>
  <c r="Z1458" i="20"/>
  <c r="Z1459" i="20"/>
  <c r="Z1460" i="20"/>
  <c r="Z1461" i="20"/>
  <c r="Z1462" i="20"/>
  <c r="Z1463" i="20"/>
  <c r="Z1464" i="20"/>
  <c r="Z1465" i="20"/>
  <c r="Z1466" i="20"/>
  <c r="Z1467" i="20"/>
  <c r="Z1468" i="20"/>
  <c r="Z1469" i="20"/>
  <c r="Z1470" i="20"/>
  <c r="Z1471" i="20"/>
  <c r="Z1472" i="20"/>
  <c r="Z1473" i="20"/>
  <c r="Z1474" i="20"/>
  <c r="Z1475" i="20"/>
  <c r="Z1476" i="20"/>
  <c r="Z1477" i="20"/>
  <c r="Z1478" i="20"/>
  <c r="Z1479" i="20"/>
  <c r="Z1480" i="20"/>
  <c r="Z1481" i="20"/>
  <c r="Z1482" i="20"/>
  <c r="Z1483" i="20"/>
  <c r="Z1484" i="20"/>
  <c r="Z1485" i="20"/>
  <c r="Z1486" i="20"/>
  <c r="Z1487" i="20"/>
  <c r="Z1488" i="20"/>
  <c r="Z1489" i="20"/>
  <c r="Z1490" i="20"/>
  <c r="Z1491" i="20"/>
  <c r="Z1492" i="20"/>
  <c r="Z1493" i="20"/>
  <c r="Z1494" i="20"/>
  <c r="Z1495" i="20"/>
  <c r="Z1496" i="20"/>
  <c r="Z1497" i="20"/>
  <c r="Z1498" i="20"/>
  <c r="Z1499" i="20"/>
  <c r="Z1500" i="20"/>
  <c r="Z1501" i="20"/>
  <c r="Z1502" i="20"/>
  <c r="Z1503" i="20"/>
  <c r="Z1504" i="20"/>
  <c r="Z1505" i="20"/>
  <c r="Z1506" i="20"/>
  <c r="Z1507" i="20"/>
  <c r="Z1508" i="20"/>
  <c r="Z1509" i="20"/>
  <c r="Z1510" i="20"/>
  <c r="Z1511" i="20"/>
  <c r="Z1512" i="20"/>
  <c r="Z1513" i="20"/>
  <c r="Z1514" i="20"/>
  <c r="Z1515" i="20"/>
  <c r="Z1516" i="20"/>
  <c r="Z1517" i="20"/>
  <c r="Z1518" i="20"/>
  <c r="Z1519" i="20"/>
  <c r="Z1520" i="20"/>
  <c r="Z1521" i="20"/>
  <c r="Z1522" i="20"/>
  <c r="Z1523" i="20"/>
  <c r="Z1524" i="20"/>
  <c r="Z1525" i="20"/>
  <c r="Z1526" i="20"/>
  <c r="Z1527" i="20"/>
  <c r="Z1528" i="20"/>
  <c r="Z1529" i="20"/>
  <c r="Z1530" i="20"/>
  <c r="Z1531" i="20"/>
  <c r="Z1532" i="20"/>
  <c r="Z1533" i="20"/>
  <c r="Z1534" i="20"/>
  <c r="Z1535" i="20"/>
  <c r="Z1536" i="20"/>
  <c r="Z1537" i="20"/>
  <c r="Z1538" i="20"/>
  <c r="Z1539" i="20"/>
  <c r="Z1540" i="20"/>
  <c r="Z1541" i="20"/>
  <c r="Z1542" i="20"/>
  <c r="Z1543" i="20"/>
  <c r="Z1544" i="20"/>
  <c r="Z1545" i="20"/>
  <c r="Z1546" i="20"/>
  <c r="Z1547" i="20"/>
  <c r="Z1548" i="20"/>
  <c r="Z1549" i="20"/>
  <c r="Z1550" i="20"/>
  <c r="Z1551" i="20"/>
  <c r="Z1552" i="20"/>
  <c r="Z1553" i="20"/>
  <c r="Z1554" i="20"/>
  <c r="Z1555" i="20"/>
  <c r="Z1556" i="20"/>
  <c r="Z1557" i="20"/>
  <c r="Z1558" i="20"/>
  <c r="Z1559" i="20"/>
  <c r="Z1560" i="20"/>
  <c r="Z1561" i="20"/>
  <c r="Z1562" i="20"/>
  <c r="Z1563" i="20"/>
  <c r="Z1564" i="20"/>
  <c r="Z1565" i="20"/>
  <c r="Z1566" i="20"/>
  <c r="Z1567" i="20"/>
  <c r="Z1568" i="20"/>
  <c r="Z1569" i="20"/>
  <c r="Z1570" i="20"/>
  <c r="Z1571" i="20"/>
  <c r="Z1572" i="20"/>
  <c r="Z1573" i="20"/>
  <c r="Z1574" i="20"/>
  <c r="Z1575" i="20"/>
  <c r="Z1576" i="20"/>
  <c r="Z1577" i="20"/>
  <c r="Z1578" i="20"/>
  <c r="Z1579" i="20"/>
  <c r="Z1580" i="20"/>
  <c r="Z1581" i="20"/>
  <c r="Z1582" i="20"/>
  <c r="Z1583" i="20"/>
  <c r="Z1584" i="20"/>
  <c r="Z1585" i="20"/>
  <c r="Z1586" i="20"/>
  <c r="Z1587" i="20"/>
  <c r="Z1588" i="20"/>
  <c r="Z1589" i="20"/>
  <c r="Z1590" i="20"/>
  <c r="Z1591" i="20"/>
  <c r="Z1592" i="20"/>
  <c r="Z1593" i="20"/>
  <c r="Z1594" i="20"/>
  <c r="Z1595" i="20"/>
  <c r="Z1596" i="20"/>
  <c r="Z1597" i="20"/>
  <c r="Z1598" i="20"/>
  <c r="Z1599" i="20"/>
  <c r="Z1600" i="20"/>
  <c r="Z1601" i="20"/>
  <c r="Z1602" i="20"/>
  <c r="Z1603" i="20"/>
  <c r="Z1604" i="20"/>
  <c r="Z1605" i="20"/>
  <c r="Z1606" i="20"/>
  <c r="Z1607" i="20"/>
  <c r="Z1608" i="20"/>
  <c r="Z1609" i="20"/>
  <c r="Z1610" i="20"/>
  <c r="Z1611" i="20"/>
  <c r="Z1612" i="20"/>
  <c r="Z1613" i="20"/>
  <c r="Z1614" i="20"/>
  <c r="Z1615" i="20"/>
  <c r="Z1616" i="20"/>
  <c r="Z1617" i="20"/>
  <c r="Z1618" i="20"/>
  <c r="Z1619" i="20"/>
  <c r="Z1620" i="20"/>
  <c r="Z1621" i="20"/>
  <c r="Z1622" i="20"/>
  <c r="Z1623" i="20"/>
  <c r="Z1624" i="20"/>
  <c r="Z1625" i="20"/>
  <c r="Z1626" i="20"/>
  <c r="Z1627" i="20"/>
  <c r="Z1628" i="20"/>
  <c r="Z1629" i="20"/>
  <c r="Z1630" i="20"/>
  <c r="Z1631" i="20"/>
  <c r="Z1632" i="20"/>
  <c r="Z1633" i="20"/>
  <c r="Z1634" i="20"/>
  <c r="Z1635" i="20"/>
  <c r="Z1636" i="20"/>
  <c r="Z1637" i="20"/>
  <c r="Z1638" i="20"/>
  <c r="Z1639" i="20"/>
  <c r="Z1640" i="20"/>
  <c r="Z1641" i="20"/>
  <c r="Z1642" i="20"/>
  <c r="Z1643" i="20"/>
  <c r="Z1644" i="20"/>
  <c r="Z1645" i="20"/>
  <c r="Z1646" i="20"/>
  <c r="Z1647" i="20"/>
  <c r="Z1648" i="20"/>
  <c r="Z1649" i="20"/>
  <c r="Z1650" i="20"/>
  <c r="Z1651" i="20"/>
  <c r="Z1652" i="20"/>
  <c r="Z1653" i="20"/>
  <c r="Z1654" i="20"/>
  <c r="Z1655" i="20"/>
  <c r="Z1656" i="20"/>
  <c r="Z1657" i="20"/>
  <c r="Z1658" i="20"/>
  <c r="Z1659" i="20"/>
  <c r="Z1660" i="20"/>
  <c r="Z1661" i="20"/>
  <c r="Z1662" i="20"/>
  <c r="Z1663" i="20"/>
  <c r="Z1664" i="20"/>
  <c r="Z1665" i="20"/>
  <c r="Z1666" i="20"/>
  <c r="Z1667" i="20"/>
  <c r="Z1668" i="20"/>
  <c r="Z1669" i="20"/>
  <c r="Z1670" i="20"/>
  <c r="Z1671" i="20"/>
  <c r="Z1672" i="20"/>
  <c r="Z1673" i="20"/>
  <c r="Z1674" i="20"/>
  <c r="Z1675" i="20"/>
  <c r="Z1676" i="20"/>
  <c r="Z1677" i="20"/>
  <c r="Z1678" i="20"/>
  <c r="Z1679" i="20"/>
  <c r="Z1680" i="20"/>
  <c r="Z1681" i="20"/>
  <c r="Z1682" i="20"/>
  <c r="Z1683" i="20"/>
  <c r="Z1684" i="20"/>
  <c r="Z1685" i="20"/>
  <c r="Z1686" i="20"/>
  <c r="Z1687" i="20"/>
  <c r="Z1688" i="20"/>
  <c r="Z1689" i="20"/>
  <c r="Z1690" i="20"/>
  <c r="Z1691" i="20"/>
  <c r="Z1692" i="20"/>
  <c r="Z1693" i="20"/>
  <c r="Z1694" i="20"/>
  <c r="Z1695" i="20"/>
  <c r="Z1696" i="20"/>
  <c r="Z1697" i="20"/>
  <c r="Z1698" i="20"/>
  <c r="Z1699" i="20"/>
  <c r="Z1700" i="20"/>
  <c r="Z1701" i="20"/>
  <c r="Z1702" i="20"/>
  <c r="Z1703" i="20"/>
  <c r="Z1704" i="20"/>
  <c r="Z1705" i="20"/>
  <c r="Z1706" i="20"/>
  <c r="Z1707" i="20"/>
  <c r="Z1708" i="20"/>
  <c r="Z1709" i="20"/>
  <c r="Z1710" i="20"/>
  <c r="Z1711" i="20"/>
  <c r="Z1712" i="20"/>
  <c r="Z1713" i="20"/>
  <c r="Z1714" i="20"/>
  <c r="Z1715" i="20"/>
  <c r="Z1716" i="20"/>
  <c r="Z1717" i="20"/>
  <c r="Z1718" i="20"/>
  <c r="Z1719" i="20"/>
  <c r="Z1720" i="20"/>
  <c r="Z1721" i="20"/>
  <c r="Z1722" i="20"/>
  <c r="Z1723" i="20"/>
  <c r="Z1724" i="20"/>
  <c r="Z1725" i="20"/>
  <c r="Z1726" i="20"/>
  <c r="Z1727" i="20"/>
  <c r="Z1728" i="20"/>
  <c r="Z1729" i="20"/>
  <c r="Z1730" i="20"/>
  <c r="Z1731" i="20"/>
  <c r="Z1732" i="20"/>
  <c r="Z1733" i="20"/>
  <c r="Z1734" i="20"/>
  <c r="Z1735" i="20"/>
  <c r="Z1736" i="20"/>
  <c r="Z1737" i="20"/>
  <c r="Z1738" i="20"/>
  <c r="Z1739" i="20"/>
  <c r="Z1740" i="20"/>
  <c r="Z1741" i="20"/>
  <c r="Z1742" i="20"/>
  <c r="Z1743" i="20"/>
  <c r="Z1744" i="20"/>
  <c r="Z1745" i="20"/>
  <c r="Z1746" i="20"/>
  <c r="Z1747" i="20"/>
  <c r="Z1748" i="20"/>
  <c r="Z1749" i="20"/>
  <c r="Z1750" i="20"/>
  <c r="Z1751" i="20"/>
  <c r="Z1752" i="20"/>
  <c r="Z1753" i="20"/>
  <c r="Z1754" i="20"/>
  <c r="Z1755" i="20"/>
  <c r="Z1756" i="20"/>
  <c r="Z1757" i="20"/>
  <c r="Z1758" i="20"/>
  <c r="Z1759" i="20"/>
  <c r="Z1760" i="20"/>
  <c r="Z1761" i="20"/>
  <c r="Z1762" i="20"/>
  <c r="Z1763" i="20"/>
  <c r="Z1764" i="20"/>
  <c r="Z1765" i="20"/>
  <c r="Z1766" i="20"/>
  <c r="Z1767" i="20"/>
  <c r="Z1768" i="20"/>
  <c r="Z1769" i="20"/>
  <c r="Z1770" i="20"/>
  <c r="Z1771" i="20"/>
  <c r="Z1772" i="20"/>
  <c r="Z1773" i="20"/>
  <c r="Z1774" i="20"/>
  <c r="Z1775" i="20"/>
  <c r="Z1776" i="20"/>
  <c r="Z1777" i="20"/>
  <c r="Z1778" i="20"/>
  <c r="Z1779" i="20"/>
  <c r="Z1780" i="20"/>
  <c r="Z1781" i="20"/>
  <c r="Z1782" i="20"/>
  <c r="Z1783" i="20"/>
  <c r="Z1784" i="20"/>
  <c r="Z1785" i="20"/>
  <c r="Z1786" i="20"/>
  <c r="Z1787" i="20"/>
  <c r="Z1788" i="20"/>
  <c r="Z1789" i="20"/>
  <c r="Z1790" i="20"/>
  <c r="Z1791" i="20"/>
  <c r="Z1792" i="20"/>
  <c r="Z1793" i="20"/>
  <c r="Z1794" i="20"/>
  <c r="Z1795" i="20"/>
  <c r="Z1796" i="20"/>
  <c r="Z1797" i="20"/>
  <c r="Z1798" i="20"/>
  <c r="Z1799" i="20"/>
  <c r="Z1800" i="20"/>
  <c r="Z1801" i="20"/>
  <c r="Z1802" i="20"/>
  <c r="Z1803" i="20"/>
  <c r="Z1804" i="20"/>
  <c r="Z1805" i="20"/>
  <c r="Z1806" i="20"/>
  <c r="Z1807" i="20"/>
  <c r="Z1808" i="20"/>
  <c r="Z1809" i="20"/>
  <c r="Z1810" i="20"/>
  <c r="Z1811" i="20"/>
  <c r="Z1812" i="20"/>
  <c r="Z1813" i="20"/>
  <c r="Z1814" i="20"/>
  <c r="Z1815" i="20"/>
  <c r="Z1816" i="20"/>
  <c r="Z1817" i="20"/>
  <c r="Z1818" i="20"/>
  <c r="Z1819" i="20"/>
  <c r="Z1820" i="20"/>
  <c r="Z1821" i="20"/>
  <c r="Z1822" i="20"/>
  <c r="Z1823" i="20"/>
  <c r="Z1824" i="20"/>
  <c r="Z1825" i="20"/>
  <c r="Z1826" i="20"/>
  <c r="Z1827" i="20"/>
  <c r="Z1828" i="20"/>
  <c r="Z1829" i="20"/>
  <c r="Z1830" i="20"/>
  <c r="Z1831" i="20"/>
  <c r="Z1832" i="20"/>
  <c r="Z1833" i="20"/>
  <c r="Z1834" i="20"/>
  <c r="Z1835" i="20"/>
  <c r="Z1836" i="20"/>
  <c r="Z1837" i="20"/>
  <c r="Z1838" i="20"/>
  <c r="Z1839" i="20"/>
  <c r="Z1840" i="20"/>
  <c r="Z1841" i="20"/>
  <c r="Z1842" i="20"/>
  <c r="Z1843" i="20"/>
  <c r="Z1844" i="20"/>
  <c r="Z1845" i="20"/>
  <c r="Z1846" i="20"/>
  <c r="Z1847" i="20"/>
  <c r="Z1848" i="20"/>
  <c r="Z1849" i="20"/>
  <c r="Z1850" i="20"/>
  <c r="Z1851" i="20"/>
  <c r="Z1852" i="20"/>
  <c r="Z1853" i="20"/>
  <c r="Z1854" i="20"/>
  <c r="Z1855" i="20"/>
  <c r="Z1856" i="20"/>
  <c r="Z1857" i="20"/>
  <c r="Z1858" i="20"/>
  <c r="Z1859" i="20"/>
  <c r="Z1860" i="20"/>
  <c r="Z1861" i="20"/>
  <c r="Z1862" i="20"/>
  <c r="Z1863" i="20"/>
  <c r="Z1864" i="20"/>
  <c r="Z1865" i="20"/>
  <c r="Z1866" i="20"/>
  <c r="Z1867" i="20"/>
  <c r="Z1868" i="20"/>
  <c r="Z1869" i="20"/>
  <c r="Z1870" i="20"/>
  <c r="Z1871" i="20"/>
  <c r="Z1872" i="20"/>
  <c r="Z1873" i="20"/>
  <c r="Z1874" i="20"/>
  <c r="Z1875" i="20"/>
  <c r="Z1876" i="20"/>
  <c r="Z1877" i="20"/>
  <c r="Z1878" i="20"/>
  <c r="Z1879" i="20"/>
  <c r="Z1880" i="20"/>
  <c r="Z1881" i="20"/>
  <c r="Z1882" i="20"/>
  <c r="Z1883" i="20"/>
  <c r="Z1884" i="20"/>
  <c r="Z1885" i="20"/>
  <c r="Z1886" i="20"/>
  <c r="Z1887" i="20"/>
  <c r="Z1888" i="20"/>
  <c r="Z1889" i="20"/>
  <c r="Z1890" i="20"/>
  <c r="Z1891" i="20"/>
  <c r="Z1892" i="20"/>
  <c r="Z1893" i="20"/>
  <c r="Z1894" i="20"/>
  <c r="Z1895" i="20"/>
  <c r="Z1896" i="20"/>
  <c r="Z1897" i="20"/>
  <c r="Z1898" i="20"/>
  <c r="Z1899" i="20"/>
  <c r="Z1900" i="20"/>
  <c r="Z1901" i="20"/>
  <c r="Z1902" i="20"/>
  <c r="Z1903" i="20"/>
  <c r="Z1904" i="20"/>
  <c r="Z1905" i="20"/>
  <c r="Z1906" i="20"/>
  <c r="Z1907" i="20"/>
  <c r="Z1908" i="20"/>
  <c r="Z1909" i="20"/>
  <c r="Z1910" i="20"/>
  <c r="Z1911" i="20"/>
  <c r="Z1912" i="20"/>
  <c r="Z1913" i="20"/>
  <c r="Z1914" i="20"/>
  <c r="Z1915" i="20"/>
  <c r="Z1916" i="20"/>
  <c r="Z1917" i="20"/>
  <c r="Z1918" i="20"/>
  <c r="Z1919" i="20"/>
  <c r="Z1920" i="20"/>
  <c r="Z1921" i="20"/>
  <c r="Z1922" i="20"/>
  <c r="Z1923" i="20"/>
  <c r="Z1924" i="20"/>
  <c r="Z1925" i="20"/>
  <c r="Z1926" i="20"/>
  <c r="Z1927" i="20"/>
  <c r="Z1928" i="20"/>
  <c r="Z1929" i="20"/>
  <c r="Z1930" i="20"/>
  <c r="Z1931" i="20"/>
  <c r="Z1932" i="20"/>
  <c r="Z1933" i="20"/>
  <c r="Z1934" i="20"/>
  <c r="Z1935" i="20"/>
  <c r="Z1936" i="20"/>
  <c r="Z1937" i="20"/>
  <c r="Z1938" i="20"/>
  <c r="Z1939" i="20"/>
  <c r="Z1940" i="20"/>
  <c r="Z1941" i="20"/>
  <c r="Z1942" i="20"/>
  <c r="Z1943" i="20"/>
  <c r="Z1944" i="20"/>
  <c r="Z1945" i="20"/>
  <c r="Z1946" i="20"/>
  <c r="Z1947" i="20"/>
  <c r="Z1948" i="20"/>
  <c r="Z1949" i="20"/>
  <c r="Z1950" i="20"/>
  <c r="Z1951" i="20"/>
  <c r="Z1952" i="20"/>
  <c r="Z1953" i="20"/>
  <c r="Z1954" i="20"/>
  <c r="Z1955" i="20"/>
  <c r="Z1956" i="20"/>
  <c r="Z1957" i="20"/>
  <c r="Z1958" i="20"/>
  <c r="Z1959" i="20"/>
  <c r="Z1960" i="20"/>
  <c r="Z1961" i="20"/>
  <c r="Z1962" i="20"/>
  <c r="Z1963" i="20"/>
  <c r="Z1964" i="20"/>
  <c r="Z1965" i="20"/>
  <c r="Z1966" i="20"/>
  <c r="Z1967" i="20"/>
  <c r="Z1968" i="20"/>
  <c r="Z1969" i="20"/>
  <c r="Z1970" i="20"/>
  <c r="Z1971" i="20"/>
  <c r="Z1972" i="20"/>
  <c r="Z1973" i="20"/>
  <c r="Z1974" i="20"/>
  <c r="Z1975" i="20"/>
  <c r="Z1976" i="20"/>
  <c r="Z1977" i="20"/>
  <c r="Z1978" i="20"/>
  <c r="Z1979" i="20"/>
  <c r="Z1980" i="20"/>
  <c r="Z1981" i="20"/>
  <c r="Z1982" i="20"/>
  <c r="Z1983" i="20"/>
  <c r="Z1984" i="20"/>
  <c r="Z1985" i="20"/>
  <c r="Z1986" i="20"/>
  <c r="Z1987" i="20"/>
  <c r="Z1988" i="20"/>
  <c r="Z1989" i="20"/>
  <c r="Z1990" i="20"/>
  <c r="Z1991" i="20"/>
  <c r="Z1992" i="20"/>
  <c r="Z1993" i="20"/>
  <c r="Z1994" i="20"/>
  <c r="Z1995" i="20"/>
  <c r="Z1996" i="20"/>
  <c r="Z1997" i="20"/>
  <c r="Z1998" i="20"/>
  <c r="Z1999" i="20"/>
  <c r="Z2000" i="20"/>
  <c r="Z2001" i="20"/>
  <c r="Z2002" i="20"/>
  <c r="Z2003" i="20"/>
  <c r="Z2004" i="20"/>
  <c r="Z2005" i="20"/>
  <c r="Z2006" i="20"/>
  <c r="Z2007" i="20"/>
  <c r="Z2008" i="20"/>
  <c r="Z2009" i="20"/>
  <c r="Z2010" i="20"/>
  <c r="Z2011" i="20"/>
  <c r="Z2012" i="20"/>
  <c r="Z2013" i="20"/>
  <c r="Z2014" i="20"/>
  <c r="Z2015" i="20"/>
  <c r="Z2016" i="20"/>
  <c r="Z2017" i="20"/>
  <c r="Z2018" i="20"/>
  <c r="Z2019" i="20"/>
  <c r="Z2020" i="20"/>
  <c r="Z2021" i="20"/>
  <c r="Z2022" i="20"/>
  <c r="Z2023" i="20"/>
  <c r="Z2024" i="20"/>
  <c r="Z2025" i="20"/>
  <c r="Z2026" i="20"/>
  <c r="Z2027" i="20"/>
  <c r="Z2028" i="20"/>
  <c r="Z2029" i="20"/>
  <c r="Z2030" i="20"/>
  <c r="Z2031" i="20"/>
  <c r="Z2032" i="20"/>
  <c r="Z2033" i="20"/>
  <c r="Z2034" i="20"/>
  <c r="Z2035" i="20"/>
  <c r="Z2036" i="20"/>
  <c r="Z2037" i="20"/>
  <c r="Z2038" i="20"/>
  <c r="Z2039" i="20"/>
  <c r="Z2040" i="20"/>
  <c r="Z2041" i="20"/>
  <c r="Z2042" i="20"/>
  <c r="Z2043" i="20"/>
  <c r="Z2044" i="20"/>
  <c r="Z2045" i="20"/>
  <c r="Z2046" i="20"/>
  <c r="Z2047" i="20"/>
  <c r="Z2048" i="20"/>
  <c r="Z2049" i="20"/>
  <c r="Z2050" i="20"/>
  <c r="Z2051" i="20"/>
  <c r="Z2052" i="20"/>
  <c r="Z2053" i="20"/>
  <c r="Z2054" i="20"/>
  <c r="Z2055" i="20"/>
  <c r="Z2056" i="20"/>
  <c r="Z2057" i="20"/>
  <c r="Z2058" i="20"/>
  <c r="Z2059" i="20"/>
  <c r="Z2060" i="20"/>
  <c r="Z2061" i="20"/>
  <c r="Z2062" i="20"/>
  <c r="Z2063" i="20"/>
  <c r="Z2064" i="20"/>
  <c r="Z2065" i="20"/>
  <c r="Z2066" i="20"/>
  <c r="Z2067" i="20"/>
  <c r="Z2068" i="20"/>
  <c r="Z2069" i="20"/>
  <c r="Z2070" i="20"/>
  <c r="Z2071" i="20"/>
  <c r="Z2072" i="20"/>
  <c r="Z2073" i="20"/>
  <c r="Z2074" i="20"/>
  <c r="Z2075" i="20"/>
  <c r="Z2076" i="20"/>
  <c r="Z2077" i="20"/>
  <c r="Z2078" i="20"/>
  <c r="Z2079" i="20"/>
  <c r="Z2080" i="20"/>
  <c r="Z2081" i="20"/>
  <c r="Z2082" i="20"/>
  <c r="Z2083" i="20"/>
  <c r="Z2084" i="20"/>
  <c r="Z2085" i="20"/>
  <c r="Z2086" i="20"/>
  <c r="Z2087" i="20"/>
  <c r="Z2088" i="20"/>
  <c r="Z2089" i="20"/>
  <c r="Z2090" i="20"/>
  <c r="Z2091" i="20"/>
  <c r="Z2092" i="20"/>
  <c r="Z2093" i="20"/>
  <c r="Z2094" i="20"/>
  <c r="Z2095" i="20"/>
  <c r="Z2096" i="20"/>
  <c r="Z2097" i="20"/>
  <c r="Z2098" i="20"/>
  <c r="Z2099" i="20"/>
  <c r="Z2100" i="20"/>
  <c r="Z2101" i="20"/>
  <c r="Z2102" i="20"/>
  <c r="Z2103" i="20"/>
  <c r="Z2104" i="20"/>
  <c r="Z2105" i="20"/>
  <c r="Z2106" i="20"/>
  <c r="Z2107" i="20"/>
  <c r="Z2108" i="20"/>
  <c r="Z2109" i="20"/>
  <c r="Z2110" i="20"/>
  <c r="Z2111" i="20"/>
  <c r="Z2112" i="20"/>
  <c r="Z2113" i="20"/>
  <c r="Z2114" i="20"/>
  <c r="Z2115" i="20"/>
  <c r="Z2116" i="20"/>
  <c r="Z2117" i="20"/>
  <c r="Z2118" i="20"/>
  <c r="Z2119" i="20"/>
  <c r="Z2120" i="20"/>
  <c r="Z2121" i="20"/>
  <c r="Z2122" i="20"/>
  <c r="Z2123" i="20"/>
  <c r="Z2124" i="20"/>
  <c r="Z2125" i="20"/>
  <c r="Z2126" i="20"/>
  <c r="Z2127" i="20"/>
  <c r="Z2128" i="20"/>
  <c r="Z2129" i="20"/>
  <c r="Z2130" i="20"/>
  <c r="Z2131" i="20"/>
  <c r="Z2132" i="20"/>
  <c r="Z2133" i="20"/>
  <c r="Z2134" i="20"/>
  <c r="AA9" i="20"/>
  <c r="AA10" i="20"/>
  <c r="AA38" i="20"/>
  <c r="AA91" i="20"/>
  <c r="AA209" i="20"/>
  <c r="AA232" i="20"/>
  <c r="AA246" i="20"/>
  <c r="AA247" i="20"/>
  <c r="AA554" i="20"/>
  <c r="AA555" i="20"/>
  <c r="AA666" i="20"/>
  <c r="AA681" i="20"/>
  <c r="AA687" i="20"/>
  <c r="AA793" i="20"/>
  <c r="AA820" i="20"/>
  <c r="AA1074" i="20"/>
  <c r="AA1169" i="20"/>
  <c r="AA1172" i="20"/>
  <c r="AA1183" i="20"/>
  <c r="AA1186" i="20"/>
  <c r="AA1190" i="20"/>
  <c r="AA1268" i="20"/>
  <c r="AA1363" i="20"/>
  <c r="AA1366" i="20"/>
  <c r="AA1437" i="20"/>
  <c r="AA1507" i="20"/>
  <c r="AA1520" i="20"/>
  <c r="AA1521" i="20"/>
  <c r="AA1590" i="20"/>
  <c r="AA1591" i="20"/>
  <c r="AA1647" i="20"/>
  <c r="AA1713" i="20"/>
  <c r="AA1727" i="20"/>
  <c r="AA1760" i="20"/>
  <c r="AA1764" i="20"/>
  <c r="AA1816" i="20"/>
  <c r="AA1927" i="20"/>
  <c r="AA1941" i="20"/>
  <c r="AA1979" i="20"/>
  <c r="AA1993" i="20"/>
  <c r="AA1995" i="20"/>
  <c r="AA2022" i="20"/>
  <c r="AA2124" i="20"/>
  <c r="AB27" i="20"/>
  <c r="AB171" i="20"/>
  <c r="AB194" i="20"/>
  <c r="AB235" i="20"/>
  <c r="AB238" i="20"/>
  <c r="AB239" i="20"/>
  <c r="AB388" i="20"/>
  <c r="AB429" i="20"/>
  <c r="AB434" i="20"/>
  <c r="AB466" i="20"/>
  <c r="AB488" i="20"/>
  <c r="AB491" i="20"/>
  <c r="AB511" i="20"/>
  <c r="AB532" i="20"/>
  <c r="AB545" i="20"/>
  <c r="AB546" i="20"/>
  <c r="AB547" i="20"/>
  <c r="AB562" i="20"/>
  <c r="AB572" i="20"/>
  <c r="AB603" i="20"/>
  <c r="AB626" i="20"/>
  <c r="AB638" i="20"/>
  <c r="AB640" i="20"/>
  <c r="AB641" i="20"/>
  <c r="AB644" i="20"/>
  <c r="AB670" i="20"/>
  <c r="AB674" i="20"/>
  <c r="AB700" i="20"/>
  <c r="AB702" i="20"/>
  <c r="AB731" i="20"/>
  <c r="AB758" i="20"/>
  <c r="AB777" i="20"/>
  <c r="AB778" i="20"/>
  <c r="AB781" i="20"/>
  <c r="AB786" i="20"/>
  <c r="AB803" i="20"/>
  <c r="AB811" i="20"/>
  <c r="AB829" i="20"/>
  <c r="AB832" i="20"/>
  <c r="AB833" i="20"/>
  <c r="AB838" i="20"/>
  <c r="AB840" i="20"/>
  <c r="AB844" i="20"/>
  <c r="AB854" i="20"/>
  <c r="AB856" i="20"/>
  <c r="AB858" i="20"/>
  <c r="AB860" i="20"/>
  <c r="AB875" i="20"/>
  <c r="AB883" i="20"/>
  <c r="AB891" i="20"/>
  <c r="AB895" i="20"/>
  <c r="AB900" i="20"/>
  <c r="AB921" i="20"/>
  <c r="AB935" i="20"/>
  <c r="AB939" i="20"/>
  <c r="AB949" i="20"/>
  <c r="AB951" i="20"/>
  <c r="AB963" i="20"/>
  <c r="AB965" i="20"/>
  <c r="AB969" i="20"/>
  <c r="AB971" i="20"/>
  <c r="AB972" i="20"/>
  <c r="AB979" i="20"/>
  <c r="AB1003" i="20"/>
  <c r="AB1016" i="20"/>
  <c r="AB1017" i="20"/>
  <c r="AB1019" i="20"/>
  <c r="AB1025" i="20"/>
  <c r="AB1037" i="20"/>
  <c r="AB1042" i="20"/>
  <c r="AB1055" i="20"/>
  <c r="AB1057" i="20"/>
  <c r="AB1060" i="20"/>
  <c r="AB1078" i="20"/>
  <c r="AB1079" i="20"/>
  <c r="AB1080" i="20"/>
  <c r="AB1081" i="20"/>
  <c r="AB1082" i="20"/>
  <c r="AB1083" i="20"/>
  <c r="AB1084" i="20"/>
  <c r="AB1085" i="20"/>
  <c r="AB1086" i="20"/>
  <c r="AB1087" i="20"/>
  <c r="AB1088" i="20"/>
  <c r="AB1089" i="20"/>
  <c r="AB1102" i="20"/>
  <c r="AB1104" i="20"/>
  <c r="AB1111" i="20"/>
  <c r="AB1121" i="20"/>
  <c r="AB1123" i="20"/>
  <c r="AB1127" i="20"/>
  <c r="AB1128" i="20"/>
  <c r="AB1146" i="20"/>
  <c r="AB1159" i="20"/>
  <c r="AB1167" i="20"/>
  <c r="AB1173" i="20"/>
  <c r="AB1177" i="20"/>
  <c r="AB1184" i="20"/>
  <c r="AB1190" i="20"/>
  <c r="AB1191" i="20"/>
  <c r="AB1199" i="20"/>
  <c r="AB1201" i="20"/>
  <c r="AB1204" i="20"/>
  <c r="AB1217" i="20"/>
  <c r="AB1218" i="20"/>
  <c r="AB1226" i="20"/>
  <c r="AB1234" i="20"/>
  <c r="AB1236" i="20"/>
  <c r="AB1239" i="20"/>
  <c r="AB1258" i="20"/>
  <c r="AB1262" i="20"/>
  <c r="AB1263" i="20"/>
  <c r="AB1267" i="20"/>
  <c r="AB1276" i="20"/>
  <c r="AB1284" i="20"/>
  <c r="AB1285" i="20"/>
  <c r="AB1286" i="20"/>
  <c r="AB1305" i="20"/>
  <c r="AB1306" i="20"/>
  <c r="AB1309" i="20"/>
  <c r="AB1316" i="20"/>
  <c r="AB1321" i="20"/>
  <c r="AB1343" i="20"/>
  <c r="AB1360" i="20"/>
  <c r="AB1367" i="20"/>
  <c r="AB1369" i="20"/>
  <c r="AB1373" i="20"/>
  <c r="AB1399" i="20"/>
  <c r="AB1402" i="20"/>
  <c r="AB1404" i="20"/>
  <c r="AB1405" i="20"/>
  <c r="AB1409" i="20"/>
  <c r="AB1410" i="20"/>
  <c r="AB1418" i="20"/>
  <c r="AB1419" i="20"/>
  <c r="AB1422" i="20"/>
  <c r="AB1424" i="20"/>
  <c r="AB1434" i="20"/>
  <c r="AB1445" i="20"/>
  <c r="AB1450" i="20"/>
  <c r="AB1452" i="20"/>
  <c r="AB1457" i="20"/>
  <c r="AB1459" i="20"/>
  <c r="AB1460" i="20"/>
  <c r="AB1461" i="20"/>
  <c r="AB1462" i="20"/>
  <c r="AB1492" i="20"/>
  <c r="AB1494" i="20"/>
  <c r="AB1499" i="20"/>
  <c r="AB1500" i="20"/>
  <c r="AB1501" i="20"/>
  <c r="AB1512" i="20"/>
  <c r="AB1513" i="20"/>
  <c r="AB1516" i="20"/>
  <c r="AB1517" i="20"/>
  <c r="AB1534" i="20"/>
  <c r="AB1535" i="20"/>
  <c r="AB1543" i="20"/>
  <c r="AB1544" i="20"/>
  <c r="AB1572" i="20"/>
  <c r="AB1578" i="20"/>
  <c r="AB1586" i="20"/>
  <c r="AB1587" i="20"/>
  <c r="AB1594" i="20"/>
  <c r="AB1606" i="20"/>
  <c r="AB1609" i="20"/>
  <c r="AB1615" i="20"/>
  <c r="AB1616" i="20"/>
  <c r="AB1617" i="20"/>
  <c r="AB1623" i="20"/>
  <c r="AB1657" i="20"/>
  <c r="AB1659" i="20"/>
  <c r="AB1660" i="20"/>
  <c r="AB1661" i="20"/>
  <c r="AB1671" i="20"/>
  <c r="AB1672" i="20"/>
  <c r="AB1673" i="20"/>
  <c r="AB1674" i="20"/>
  <c r="AB1681" i="20"/>
  <c r="AB1682" i="20"/>
  <c r="AB1684" i="20"/>
  <c r="AB1694" i="20"/>
  <c r="AB1696" i="20"/>
  <c r="AB1697" i="20"/>
  <c r="AB1698" i="20"/>
  <c r="AB1702" i="20"/>
  <c r="AB1705" i="20"/>
  <c r="AB1713" i="20"/>
  <c r="AB1714" i="20"/>
  <c r="AB1716" i="20"/>
  <c r="AB1717" i="20"/>
  <c r="AB1718" i="20"/>
  <c r="AB1733" i="20"/>
  <c r="AB1735" i="20"/>
  <c r="AB1740" i="20"/>
  <c r="AB1742" i="20"/>
  <c r="AB1744" i="20"/>
  <c r="AB1776" i="20"/>
  <c r="AB1782" i="20"/>
  <c r="AB1797" i="20"/>
  <c r="AB1799" i="20"/>
  <c r="AB1821" i="20"/>
  <c r="AB1835" i="20"/>
  <c r="AB1837" i="20"/>
  <c r="AB1871" i="20"/>
  <c r="AB1880" i="20"/>
  <c r="AB1895" i="20"/>
  <c r="AB1899" i="20"/>
  <c r="AB1900" i="20"/>
  <c r="AB1901" i="20"/>
  <c r="AB1906" i="20"/>
  <c r="AB1923" i="20"/>
  <c r="AB1924" i="20"/>
  <c r="AB1940" i="20"/>
  <c r="AB1951" i="20"/>
  <c r="AB1956" i="20"/>
  <c r="AB1957" i="20"/>
  <c r="AB1959" i="20"/>
  <c r="AB1960" i="20"/>
  <c r="AB1963" i="20"/>
  <c r="AB1965" i="20"/>
  <c r="AB1966" i="20"/>
  <c r="AB1974" i="20"/>
  <c r="AB1975" i="20"/>
  <c r="AB1981" i="20"/>
  <c r="AB1993" i="20"/>
  <c r="AB2001" i="20"/>
  <c r="AB2002" i="20"/>
  <c r="AB2011" i="20"/>
  <c r="AB2014" i="20"/>
  <c r="AB2023" i="20"/>
  <c r="AB2024" i="20"/>
  <c r="AB2033" i="20"/>
  <c r="AB2035" i="20"/>
  <c r="AB2041" i="20"/>
  <c r="AB2044" i="20"/>
  <c r="AB2047" i="20"/>
  <c r="AB2076" i="20"/>
  <c r="AB2077" i="20"/>
  <c r="AB2084" i="20"/>
  <c r="AB2092" i="20"/>
  <c r="AB2095" i="20"/>
  <c r="AB2125" i="20"/>
  <c r="AB2130" i="20"/>
  <c r="AC2" i="20"/>
  <c r="AA2" i="20" s="1"/>
  <c r="AC3" i="20"/>
  <c r="AA3" i="20" s="1"/>
  <c r="AC4" i="20"/>
  <c r="AA4" i="20" s="1"/>
  <c r="AC5" i="20"/>
  <c r="AA5" i="20" s="1"/>
  <c r="AC6" i="20"/>
  <c r="AA6" i="20" s="1"/>
  <c r="AC7" i="20"/>
  <c r="AA7" i="20" s="1"/>
  <c r="AC8" i="20"/>
  <c r="AA8" i="20" s="1"/>
  <c r="AC9" i="20"/>
  <c r="AC10" i="20"/>
  <c r="AC11" i="20"/>
  <c r="AA11" i="20" s="1"/>
  <c r="AC12" i="20"/>
  <c r="AA12" i="20" s="1"/>
  <c r="AC13" i="20"/>
  <c r="AA13" i="20" s="1"/>
  <c r="AC14" i="20"/>
  <c r="AA14" i="20" s="1"/>
  <c r="AC15" i="20"/>
  <c r="AA15" i="20" s="1"/>
  <c r="AC16" i="20"/>
  <c r="AA16" i="20" s="1"/>
  <c r="AC17" i="20"/>
  <c r="AA17" i="20" s="1"/>
  <c r="AC18" i="20"/>
  <c r="AA18" i="20" s="1"/>
  <c r="AC19" i="20"/>
  <c r="AA19" i="20" s="1"/>
  <c r="AC20" i="20"/>
  <c r="AA20" i="20" s="1"/>
  <c r="AC21" i="20"/>
  <c r="AA21" i="20" s="1"/>
  <c r="AC22" i="20"/>
  <c r="AA22" i="20" s="1"/>
  <c r="AC23" i="20"/>
  <c r="AA23" i="20" s="1"/>
  <c r="AC24" i="20"/>
  <c r="AA24" i="20" s="1"/>
  <c r="AC25" i="20"/>
  <c r="AA25" i="20" s="1"/>
  <c r="AC26" i="20"/>
  <c r="AA26" i="20" s="1"/>
  <c r="AC27" i="20"/>
  <c r="AA27" i="20" s="1"/>
  <c r="AC28" i="20"/>
  <c r="AA28" i="20" s="1"/>
  <c r="AC29" i="20"/>
  <c r="AA29" i="20" s="1"/>
  <c r="AC30" i="20"/>
  <c r="AA30" i="20" s="1"/>
  <c r="AC31" i="20"/>
  <c r="AA31" i="20" s="1"/>
  <c r="AC32" i="20"/>
  <c r="AA32" i="20" s="1"/>
  <c r="AC33" i="20"/>
  <c r="AA33" i="20" s="1"/>
  <c r="AC34" i="20"/>
  <c r="AA34" i="20" s="1"/>
  <c r="AC35" i="20"/>
  <c r="AA35" i="20" s="1"/>
  <c r="AC36" i="20"/>
  <c r="AA36" i="20" s="1"/>
  <c r="AC37" i="20"/>
  <c r="AA37" i="20" s="1"/>
  <c r="AC38" i="20"/>
  <c r="AC39" i="20"/>
  <c r="AA39" i="20" s="1"/>
  <c r="AC40" i="20"/>
  <c r="AA40" i="20" s="1"/>
  <c r="AC41" i="20"/>
  <c r="AA41" i="20" s="1"/>
  <c r="AC42" i="20"/>
  <c r="AA42" i="20" s="1"/>
  <c r="AC43" i="20"/>
  <c r="AA43" i="20" s="1"/>
  <c r="AC44" i="20"/>
  <c r="AA44" i="20" s="1"/>
  <c r="AC45" i="20"/>
  <c r="AA45" i="20" s="1"/>
  <c r="AC46" i="20"/>
  <c r="AA46" i="20" s="1"/>
  <c r="AC47" i="20"/>
  <c r="AA47" i="20" s="1"/>
  <c r="AC48" i="20"/>
  <c r="AA48" i="20" s="1"/>
  <c r="AC49" i="20"/>
  <c r="AA49" i="20" s="1"/>
  <c r="AC50" i="20"/>
  <c r="AA50" i="20" s="1"/>
  <c r="AC51" i="20"/>
  <c r="AA51" i="20" s="1"/>
  <c r="AC52" i="20"/>
  <c r="AA52" i="20" s="1"/>
  <c r="AC53" i="20"/>
  <c r="AA53" i="20" s="1"/>
  <c r="AC54" i="20"/>
  <c r="AA54" i="20" s="1"/>
  <c r="AC55" i="20"/>
  <c r="AA55" i="20" s="1"/>
  <c r="AC56" i="20"/>
  <c r="AA56" i="20" s="1"/>
  <c r="AC57" i="20"/>
  <c r="AA57" i="20" s="1"/>
  <c r="AC58" i="20"/>
  <c r="AA58" i="20" s="1"/>
  <c r="AC59" i="20"/>
  <c r="AA59" i="20" s="1"/>
  <c r="AC60" i="20"/>
  <c r="AA60" i="20" s="1"/>
  <c r="AC61" i="20"/>
  <c r="AA61" i="20" s="1"/>
  <c r="AC62" i="20"/>
  <c r="AA62" i="20" s="1"/>
  <c r="AC63" i="20"/>
  <c r="AA63" i="20" s="1"/>
  <c r="AC64" i="20"/>
  <c r="AA64" i="20" s="1"/>
  <c r="AC65" i="20"/>
  <c r="AA65" i="20" s="1"/>
  <c r="AC66" i="20"/>
  <c r="AA66" i="20" s="1"/>
  <c r="AC67" i="20"/>
  <c r="AA67" i="20" s="1"/>
  <c r="AC68" i="20"/>
  <c r="AA68" i="20" s="1"/>
  <c r="AC69" i="20"/>
  <c r="AA69" i="20" s="1"/>
  <c r="AC70" i="20"/>
  <c r="AA70" i="20" s="1"/>
  <c r="AC71" i="20"/>
  <c r="AA71" i="20" s="1"/>
  <c r="AC72" i="20"/>
  <c r="AA72" i="20" s="1"/>
  <c r="AC73" i="20"/>
  <c r="AA73" i="20" s="1"/>
  <c r="AC74" i="20"/>
  <c r="AA74" i="20" s="1"/>
  <c r="AC75" i="20"/>
  <c r="AA75" i="20" s="1"/>
  <c r="AC76" i="20"/>
  <c r="AA76" i="20" s="1"/>
  <c r="AC77" i="20"/>
  <c r="AA77" i="20" s="1"/>
  <c r="AC78" i="20"/>
  <c r="AA78" i="20" s="1"/>
  <c r="AC79" i="20"/>
  <c r="AA79" i="20" s="1"/>
  <c r="AC80" i="20"/>
  <c r="AA80" i="20" s="1"/>
  <c r="AC81" i="20"/>
  <c r="AA81" i="20" s="1"/>
  <c r="AC82" i="20"/>
  <c r="AA82" i="20" s="1"/>
  <c r="AC83" i="20"/>
  <c r="AA83" i="20" s="1"/>
  <c r="AC84" i="20"/>
  <c r="AA84" i="20" s="1"/>
  <c r="AC85" i="20"/>
  <c r="AA85" i="20" s="1"/>
  <c r="AC86" i="20"/>
  <c r="AA86" i="20" s="1"/>
  <c r="AC87" i="20"/>
  <c r="AA87" i="20" s="1"/>
  <c r="AC88" i="20"/>
  <c r="AA88" i="20" s="1"/>
  <c r="AC89" i="20"/>
  <c r="AA89" i="20" s="1"/>
  <c r="AC90" i="20"/>
  <c r="AA90" i="20" s="1"/>
  <c r="AC91" i="20"/>
  <c r="AC92" i="20"/>
  <c r="AA92" i="20" s="1"/>
  <c r="AC93" i="20"/>
  <c r="AA93" i="20" s="1"/>
  <c r="AC94" i="20"/>
  <c r="AA94" i="20" s="1"/>
  <c r="AC95" i="20"/>
  <c r="AA95" i="20" s="1"/>
  <c r="AC96" i="20"/>
  <c r="AA96" i="20" s="1"/>
  <c r="AC97" i="20"/>
  <c r="AA97" i="20" s="1"/>
  <c r="AC98" i="20"/>
  <c r="AA98" i="20" s="1"/>
  <c r="AC99" i="20"/>
  <c r="AA99" i="20" s="1"/>
  <c r="AC100" i="20"/>
  <c r="AA100" i="20" s="1"/>
  <c r="AC101" i="20"/>
  <c r="AA101" i="20" s="1"/>
  <c r="AC102" i="20"/>
  <c r="AA102" i="20" s="1"/>
  <c r="AC103" i="20"/>
  <c r="AA103" i="20" s="1"/>
  <c r="AC104" i="20"/>
  <c r="AA104" i="20" s="1"/>
  <c r="AC105" i="20"/>
  <c r="AA105" i="20" s="1"/>
  <c r="AC106" i="20"/>
  <c r="AA106" i="20" s="1"/>
  <c r="AC107" i="20"/>
  <c r="AA107" i="20" s="1"/>
  <c r="AC108" i="20"/>
  <c r="AA108" i="20" s="1"/>
  <c r="AC109" i="20"/>
  <c r="AA109" i="20" s="1"/>
  <c r="AC110" i="20"/>
  <c r="AA110" i="20" s="1"/>
  <c r="AC111" i="20"/>
  <c r="AA111" i="20" s="1"/>
  <c r="AC112" i="20"/>
  <c r="AA112" i="20" s="1"/>
  <c r="AC113" i="20"/>
  <c r="AA113" i="20" s="1"/>
  <c r="AC114" i="20"/>
  <c r="AA114" i="20" s="1"/>
  <c r="AC115" i="20"/>
  <c r="AA115" i="20" s="1"/>
  <c r="AC116" i="20"/>
  <c r="AA116" i="20" s="1"/>
  <c r="AC117" i="20"/>
  <c r="AA117" i="20" s="1"/>
  <c r="AC118" i="20"/>
  <c r="AA118" i="20" s="1"/>
  <c r="AC119" i="20"/>
  <c r="AA119" i="20" s="1"/>
  <c r="AC120" i="20"/>
  <c r="AA120" i="20" s="1"/>
  <c r="AC121" i="20"/>
  <c r="AA121" i="20" s="1"/>
  <c r="AC122" i="20"/>
  <c r="AA122" i="20" s="1"/>
  <c r="AC123" i="20"/>
  <c r="AA123" i="20" s="1"/>
  <c r="AC124" i="20"/>
  <c r="AA124" i="20" s="1"/>
  <c r="AC125" i="20"/>
  <c r="AA125" i="20" s="1"/>
  <c r="AC126" i="20"/>
  <c r="AA126" i="20" s="1"/>
  <c r="AC127" i="20"/>
  <c r="AA127" i="20" s="1"/>
  <c r="AC128" i="20"/>
  <c r="AA128" i="20" s="1"/>
  <c r="AC129" i="20"/>
  <c r="AA129" i="20" s="1"/>
  <c r="AC130" i="20"/>
  <c r="AA130" i="20" s="1"/>
  <c r="AC131" i="20"/>
  <c r="AA131" i="20" s="1"/>
  <c r="AC132" i="20"/>
  <c r="AA132" i="20" s="1"/>
  <c r="AC133" i="20"/>
  <c r="AA133" i="20" s="1"/>
  <c r="AC134" i="20"/>
  <c r="AA134" i="20" s="1"/>
  <c r="AC135" i="20"/>
  <c r="AA135" i="20" s="1"/>
  <c r="AC136" i="20"/>
  <c r="AA136" i="20" s="1"/>
  <c r="AC137" i="20"/>
  <c r="AA137" i="20" s="1"/>
  <c r="AC138" i="20"/>
  <c r="AA138" i="20" s="1"/>
  <c r="AC139" i="20"/>
  <c r="AA139" i="20" s="1"/>
  <c r="AC140" i="20"/>
  <c r="AA140" i="20" s="1"/>
  <c r="AC141" i="20"/>
  <c r="AA141" i="20" s="1"/>
  <c r="AC142" i="20"/>
  <c r="AA142" i="20" s="1"/>
  <c r="AC143" i="20"/>
  <c r="AA143" i="20" s="1"/>
  <c r="AC144" i="20"/>
  <c r="AA144" i="20" s="1"/>
  <c r="AC145" i="20"/>
  <c r="AA145" i="20" s="1"/>
  <c r="AC146" i="20"/>
  <c r="AA146" i="20" s="1"/>
  <c r="AC147" i="20"/>
  <c r="AA147" i="20" s="1"/>
  <c r="AC148" i="20"/>
  <c r="AA148" i="20" s="1"/>
  <c r="AC149" i="20"/>
  <c r="AA149" i="20" s="1"/>
  <c r="AC150" i="20"/>
  <c r="AA150" i="20" s="1"/>
  <c r="AC151" i="20"/>
  <c r="AA151" i="20" s="1"/>
  <c r="AC152" i="20"/>
  <c r="AA152" i="20" s="1"/>
  <c r="AC153" i="20"/>
  <c r="AA153" i="20" s="1"/>
  <c r="AC154" i="20"/>
  <c r="AA154" i="20" s="1"/>
  <c r="AC155" i="20"/>
  <c r="AA155" i="20" s="1"/>
  <c r="AC156" i="20"/>
  <c r="AA156" i="20" s="1"/>
  <c r="AC157" i="20"/>
  <c r="AA157" i="20" s="1"/>
  <c r="AC158" i="20"/>
  <c r="AA158" i="20" s="1"/>
  <c r="AC159" i="20"/>
  <c r="AA159" i="20" s="1"/>
  <c r="AC160" i="20"/>
  <c r="AA160" i="20" s="1"/>
  <c r="AC161" i="20"/>
  <c r="AA161" i="20" s="1"/>
  <c r="AC162" i="20"/>
  <c r="AA162" i="20" s="1"/>
  <c r="AC163" i="20"/>
  <c r="AA163" i="20" s="1"/>
  <c r="AC164" i="20"/>
  <c r="AA164" i="20" s="1"/>
  <c r="AC165" i="20"/>
  <c r="AA165" i="20" s="1"/>
  <c r="AC166" i="20"/>
  <c r="AA166" i="20" s="1"/>
  <c r="AC167" i="20"/>
  <c r="AA167" i="20" s="1"/>
  <c r="AC168" i="20"/>
  <c r="AA168" i="20" s="1"/>
  <c r="AC169" i="20"/>
  <c r="AA169" i="20" s="1"/>
  <c r="AC170" i="20"/>
  <c r="AA170" i="20" s="1"/>
  <c r="AC171" i="20"/>
  <c r="AA171" i="20" s="1"/>
  <c r="AC172" i="20"/>
  <c r="AA172" i="20" s="1"/>
  <c r="AC173" i="20"/>
  <c r="AA173" i="20" s="1"/>
  <c r="AC174" i="20"/>
  <c r="AA174" i="20" s="1"/>
  <c r="AC175" i="20"/>
  <c r="AA175" i="20" s="1"/>
  <c r="AC176" i="20"/>
  <c r="AA176" i="20" s="1"/>
  <c r="AC177" i="20"/>
  <c r="AA177" i="20" s="1"/>
  <c r="AC178" i="20"/>
  <c r="AA178" i="20" s="1"/>
  <c r="AC179" i="20"/>
  <c r="AA179" i="20" s="1"/>
  <c r="AC180" i="20"/>
  <c r="AA180" i="20" s="1"/>
  <c r="AC181" i="20"/>
  <c r="AA181" i="20" s="1"/>
  <c r="AC182" i="20"/>
  <c r="AA182" i="20" s="1"/>
  <c r="AC183" i="20"/>
  <c r="AA183" i="20" s="1"/>
  <c r="AC184" i="20"/>
  <c r="AA184" i="20" s="1"/>
  <c r="AC185" i="20"/>
  <c r="AA185" i="20" s="1"/>
  <c r="AC186" i="20"/>
  <c r="AA186" i="20" s="1"/>
  <c r="AC187" i="20"/>
  <c r="AA187" i="20" s="1"/>
  <c r="AC188" i="20"/>
  <c r="AA188" i="20" s="1"/>
  <c r="AC189" i="20"/>
  <c r="AA189" i="20" s="1"/>
  <c r="AC190" i="20"/>
  <c r="AA190" i="20" s="1"/>
  <c r="AC191" i="20"/>
  <c r="AA191" i="20" s="1"/>
  <c r="AC192" i="20"/>
  <c r="AA192" i="20" s="1"/>
  <c r="AC193" i="20"/>
  <c r="AA193" i="20" s="1"/>
  <c r="AC194" i="20"/>
  <c r="AA194" i="20" s="1"/>
  <c r="AC195" i="20"/>
  <c r="AA195" i="20" s="1"/>
  <c r="AC196" i="20"/>
  <c r="AA196" i="20" s="1"/>
  <c r="AC197" i="20"/>
  <c r="AA197" i="20" s="1"/>
  <c r="AC198" i="20"/>
  <c r="AA198" i="20" s="1"/>
  <c r="AC199" i="20"/>
  <c r="AA199" i="20" s="1"/>
  <c r="AC200" i="20"/>
  <c r="AA200" i="20" s="1"/>
  <c r="AC201" i="20"/>
  <c r="AA201" i="20" s="1"/>
  <c r="AC202" i="20"/>
  <c r="AA202" i="20" s="1"/>
  <c r="AC203" i="20"/>
  <c r="AA203" i="20" s="1"/>
  <c r="AC204" i="20"/>
  <c r="AA204" i="20" s="1"/>
  <c r="AC205" i="20"/>
  <c r="AA205" i="20" s="1"/>
  <c r="AC206" i="20"/>
  <c r="AA206" i="20" s="1"/>
  <c r="AC207" i="20"/>
  <c r="AA207" i="20" s="1"/>
  <c r="AC208" i="20"/>
  <c r="AA208" i="20" s="1"/>
  <c r="AC209" i="20"/>
  <c r="AC210" i="20"/>
  <c r="AA210" i="20" s="1"/>
  <c r="AC211" i="20"/>
  <c r="AA211" i="20" s="1"/>
  <c r="AC212" i="20"/>
  <c r="AA212" i="20" s="1"/>
  <c r="AC213" i="20"/>
  <c r="AA213" i="20" s="1"/>
  <c r="AC214" i="20"/>
  <c r="AA214" i="20" s="1"/>
  <c r="AC215" i="20"/>
  <c r="AA215" i="20" s="1"/>
  <c r="AC216" i="20"/>
  <c r="AA216" i="20" s="1"/>
  <c r="AC217" i="20"/>
  <c r="AA217" i="20" s="1"/>
  <c r="AC218" i="20"/>
  <c r="AA218" i="20" s="1"/>
  <c r="AC219" i="20"/>
  <c r="AA219" i="20" s="1"/>
  <c r="AC220" i="20"/>
  <c r="AA220" i="20" s="1"/>
  <c r="AC221" i="20"/>
  <c r="AA221" i="20" s="1"/>
  <c r="AC222" i="20"/>
  <c r="AA222" i="20" s="1"/>
  <c r="AC223" i="20"/>
  <c r="AA223" i="20" s="1"/>
  <c r="AC224" i="20"/>
  <c r="AA224" i="20" s="1"/>
  <c r="AC225" i="20"/>
  <c r="AA225" i="20" s="1"/>
  <c r="AC226" i="20"/>
  <c r="AA226" i="20" s="1"/>
  <c r="AC227" i="20"/>
  <c r="AA227" i="20" s="1"/>
  <c r="AC228" i="20"/>
  <c r="AA228" i="20" s="1"/>
  <c r="AC229" i="20"/>
  <c r="AA229" i="20" s="1"/>
  <c r="AC230" i="20"/>
  <c r="AA230" i="20" s="1"/>
  <c r="AC231" i="20"/>
  <c r="AA231" i="20" s="1"/>
  <c r="AC232" i="20"/>
  <c r="AC233" i="20"/>
  <c r="AA233" i="20" s="1"/>
  <c r="AC234" i="20"/>
  <c r="AA234" i="20" s="1"/>
  <c r="AC235" i="20"/>
  <c r="AA235" i="20" s="1"/>
  <c r="AC236" i="20"/>
  <c r="AA236" i="20" s="1"/>
  <c r="AC237" i="20"/>
  <c r="AA237" i="20" s="1"/>
  <c r="AC238" i="20"/>
  <c r="AA238" i="20" s="1"/>
  <c r="AC239" i="20"/>
  <c r="AA239" i="20" s="1"/>
  <c r="AC240" i="20"/>
  <c r="AA240" i="20" s="1"/>
  <c r="AC241" i="20"/>
  <c r="AA241" i="20" s="1"/>
  <c r="AC242" i="20"/>
  <c r="AA242" i="20" s="1"/>
  <c r="AC243" i="20"/>
  <c r="AA243" i="20" s="1"/>
  <c r="AC244" i="20"/>
  <c r="AA244" i="20" s="1"/>
  <c r="AC245" i="20"/>
  <c r="AA245" i="20" s="1"/>
  <c r="AC246" i="20"/>
  <c r="AC247" i="20"/>
  <c r="AC248" i="20"/>
  <c r="AA248" i="20" s="1"/>
  <c r="AC249" i="20"/>
  <c r="AA249" i="20" s="1"/>
  <c r="AC250" i="20"/>
  <c r="AA250" i="20" s="1"/>
  <c r="AC251" i="20"/>
  <c r="AA251" i="20" s="1"/>
  <c r="AC252" i="20"/>
  <c r="AA252" i="20" s="1"/>
  <c r="AC253" i="20"/>
  <c r="AA253" i="20" s="1"/>
  <c r="AC254" i="20"/>
  <c r="AA254" i="20" s="1"/>
  <c r="AC255" i="20"/>
  <c r="AA255" i="20" s="1"/>
  <c r="AC256" i="20"/>
  <c r="AA256" i="20" s="1"/>
  <c r="AC257" i="20"/>
  <c r="AA257" i="20" s="1"/>
  <c r="AC258" i="20"/>
  <c r="AA258" i="20" s="1"/>
  <c r="AC259" i="20"/>
  <c r="AA259" i="20" s="1"/>
  <c r="AC260" i="20"/>
  <c r="AA260" i="20" s="1"/>
  <c r="AC261" i="20"/>
  <c r="AA261" i="20" s="1"/>
  <c r="AC262" i="20"/>
  <c r="AA262" i="20" s="1"/>
  <c r="AC263" i="20"/>
  <c r="AA263" i="20" s="1"/>
  <c r="AC264" i="20"/>
  <c r="AA264" i="20" s="1"/>
  <c r="AC265" i="20"/>
  <c r="AA265" i="20" s="1"/>
  <c r="AC266" i="20"/>
  <c r="AA266" i="20" s="1"/>
  <c r="AC267" i="20"/>
  <c r="AA267" i="20" s="1"/>
  <c r="AC268" i="20"/>
  <c r="AA268" i="20" s="1"/>
  <c r="AC269" i="20"/>
  <c r="AA269" i="20" s="1"/>
  <c r="AC270" i="20"/>
  <c r="AA270" i="20" s="1"/>
  <c r="AC271" i="20"/>
  <c r="AA271" i="20" s="1"/>
  <c r="AC272" i="20"/>
  <c r="AA272" i="20" s="1"/>
  <c r="AC273" i="20"/>
  <c r="AA273" i="20" s="1"/>
  <c r="AC274" i="20"/>
  <c r="AA274" i="20" s="1"/>
  <c r="AC275" i="20"/>
  <c r="AA275" i="20" s="1"/>
  <c r="AC276" i="20"/>
  <c r="AA276" i="20" s="1"/>
  <c r="AC277" i="20"/>
  <c r="AA277" i="20" s="1"/>
  <c r="AC278" i="20"/>
  <c r="AA278" i="20" s="1"/>
  <c r="AC279" i="20"/>
  <c r="AA279" i="20" s="1"/>
  <c r="AC280" i="20"/>
  <c r="AA280" i="20" s="1"/>
  <c r="AC281" i="20"/>
  <c r="AA281" i="20" s="1"/>
  <c r="AC282" i="20"/>
  <c r="AA282" i="20" s="1"/>
  <c r="AC283" i="20"/>
  <c r="AA283" i="20" s="1"/>
  <c r="AC284" i="20"/>
  <c r="AA284" i="20" s="1"/>
  <c r="AC285" i="20"/>
  <c r="AA285" i="20" s="1"/>
  <c r="AC286" i="20"/>
  <c r="AA286" i="20" s="1"/>
  <c r="AC287" i="20"/>
  <c r="AA287" i="20" s="1"/>
  <c r="AC288" i="20"/>
  <c r="AA288" i="20" s="1"/>
  <c r="AC289" i="20"/>
  <c r="AA289" i="20" s="1"/>
  <c r="AC290" i="20"/>
  <c r="AA290" i="20" s="1"/>
  <c r="AC291" i="20"/>
  <c r="AA291" i="20" s="1"/>
  <c r="AC292" i="20"/>
  <c r="AA292" i="20" s="1"/>
  <c r="AC293" i="20"/>
  <c r="AA293" i="20" s="1"/>
  <c r="AC294" i="20"/>
  <c r="AA294" i="20" s="1"/>
  <c r="AC295" i="20"/>
  <c r="AA295" i="20" s="1"/>
  <c r="AC296" i="20"/>
  <c r="AA296" i="20" s="1"/>
  <c r="AC297" i="20"/>
  <c r="AA297" i="20" s="1"/>
  <c r="AC298" i="20"/>
  <c r="AA298" i="20" s="1"/>
  <c r="AC299" i="20"/>
  <c r="AA299" i="20" s="1"/>
  <c r="AC300" i="20"/>
  <c r="AA300" i="20" s="1"/>
  <c r="AC301" i="20"/>
  <c r="AA301" i="20" s="1"/>
  <c r="AC302" i="20"/>
  <c r="AA302" i="20" s="1"/>
  <c r="AC303" i="20"/>
  <c r="AA303" i="20" s="1"/>
  <c r="AC304" i="20"/>
  <c r="AA304" i="20" s="1"/>
  <c r="AC305" i="20"/>
  <c r="AA305" i="20" s="1"/>
  <c r="AC306" i="20"/>
  <c r="AA306" i="20" s="1"/>
  <c r="AC307" i="20"/>
  <c r="AA307" i="20" s="1"/>
  <c r="AC308" i="20"/>
  <c r="AA308" i="20" s="1"/>
  <c r="AC309" i="20"/>
  <c r="AA309" i="20" s="1"/>
  <c r="AC310" i="20"/>
  <c r="AA310" i="20" s="1"/>
  <c r="AC311" i="20"/>
  <c r="AA311" i="20" s="1"/>
  <c r="AC312" i="20"/>
  <c r="AA312" i="20" s="1"/>
  <c r="AC313" i="20"/>
  <c r="AA313" i="20" s="1"/>
  <c r="AC314" i="20"/>
  <c r="AA314" i="20" s="1"/>
  <c r="AC315" i="20"/>
  <c r="AA315" i="20" s="1"/>
  <c r="AC316" i="20"/>
  <c r="AA316" i="20" s="1"/>
  <c r="AC317" i="20"/>
  <c r="AA317" i="20" s="1"/>
  <c r="AC318" i="20"/>
  <c r="AA318" i="20" s="1"/>
  <c r="AC319" i="20"/>
  <c r="AA319" i="20" s="1"/>
  <c r="AC320" i="20"/>
  <c r="AA320" i="20" s="1"/>
  <c r="AC321" i="20"/>
  <c r="AA321" i="20" s="1"/>
  <c r="AC322" i="20"/>
  <c r="AA322" i="20" s="1"/>
  <c r="AC323" i="20"/>
  <c r="AA323" i="20" s="1"/>
  <c r="AC324" i="20"/>
  <c r="AA324" i="20" s="1"/>
  <c r="AC325" i="20"/>
  <c r="AA325" i="20" s="1"/>
  <c r="AC326" i="20"/>
  <c r="AA326" i="20" s="1"/>
  <c r="AC327" i="20"/>
  <c r="AA327" i="20" s="1"/>
  <c r="AC328" i="20"/>
  <c r="AA328" i="20" s="1"/>
  <c r="AC329" i="20"/>
  <c r="AA329" i="20" s="1"/>
  <c r="AC330" i="20"/>
  <c r="AA330" i="20" s="1"/>
  <c r="AC331" i="20"/>
  <c r="AA331" i="20" s="1"/>
  <c r="AC332" i="20"/>
  <c r="AA332" i="20" s="1"/>
  <c r="AC333" i="20"/>
  <c r="AA333" i="20" s="1"/>
  <c r="AC334" i="20"/>
  <c r="AA334" i="20" s="1"/>
  <c r="AC335" i="20"/>
  <c r="AA335" i="20" s="1"/>
  <c r="AC336" i="20"/>
  <c r="AA336" i="20" s="1"/>
  <c r="AC337" i="20"/>
  <c r="AA337" i="20" s="1"/>
  <c r="AC338" i="20"/>
  <c r="AA338" i="20" s="1"/>
  <c r="AC339" i="20"/>
  <c r="AA339" i="20" s="1"/>
  <c r="AC340" i="20"/>
  <c r="AA340" i="20" s="1"/>
  <c r="AC341" i="20"/>
  <c r="AA341" i="20" s="1"/>
  <c r="AC342" i="20"/>
  <c r="AA342" i="20" s="1"/>
  <c r="AC343" i="20"/>
  <c r="AA343" i="20" s="1"/>
  <c r="AC344" i="20"/>
  <c r="AA344" i="20" s="1"/>
  <c r="AC345" i="20"/>
  <c r="AA345" i="20" s="1"/>
  <c r="AC346" i="20"/>
  <c r="AA346" i="20" s="1"/>
  <c r="AC347" i="20"/>
  <c r="AA347" i="20" s="1"/>
  <c r="AC348" i="20"/>
  <c r="AA348" i="20" s="1"/>
  <c r="AC349" i="20"/>
  <c r="AA349" i="20" s="1"/>
  <c r="AC350" i="20"/>
  <c r="AA350" i="20" s="1"/>
  <c r="AC351" i="20"/>
  <c r="AA351" i="20" s="1"/>
  <c r="AC352" i="20"/>
  <c r="AA352" i="20" s="1"/>
  <c r="AC353" i="20"/>
  <c r="AA353" i="20" s="1"/>
  <c r="AC354" i="20"/>
  <c r="AA354" i="20" s="1"/>
  <c r="AC355" i="20"/>
  <c r="AA355" i="20" s="1"/>
  <c r="AC356" i="20"/>
  <c r="AA356" i="20" s="1"/>
  <c r="AC357" i="20"/>
  <c r="AA357" i="20" s="1"/>
  <c r="AC358" i="20"/>
  <c r="AA358" i="20" s="1"/>
  <c r="AC359" i="20"/>
  <c r="AA359" i="20" s="1"/>
  <c r="AC360" i="20"/>
  <c r="AA360" i="20" s="1"/>
  <c r="AC361" i="20"/>
  <c r="AA361" i="20" s="1"/>
  <c r="AC362" i="20"/>
  <c r="AA362" i="20" s="1"/>
  <c r="AC363" i="20"/>
  <c r="AA363" i="20" s="1"/>
  <c r="AC364" i="20"/>
  <c r="AA364" i="20" s="1"/>
  <c r="AC365" i="20"/>
  <c r="AA365" i="20" s="1"/>
  <c r="AC366" i="20"/>
  <c r="AA366" i="20" s="1"/>
  <c r="AC367" i="20"/>
  <c r="AA367" i="20" s="1"/>
  <c r="AC368" i="20"/>
  <c r="AA368" i="20" s="1"/>
  <c r="AC369" i="20"/>
  <c r="AA369" i="20" s="1"/>
  <c r="AC370" i="20"/>
  <c r="AA370" i="20" s="1"/>
  <c r="AC371" i="20"/>
  <c r="AA371" i="20" s="1"/>
  <c r="AC372" i="20"/>
  <c r="AA372" i="20" s="1"/>
  <c r="AC373" i="20"/>
  <c r="AA373" i="20" s="1"/>
  <c r="AC374" i="20"/>
  <c r="AA374" i="20" s="1"/>
  <c r="AC375" i="20"/>
  <c r="AA375" i="20" s="1"/>
  <c r="AC376" i="20"/>
  <c r="AA376" i="20" s="1"/>
  <c r="AC377" i="20"/>
  <c r="AA377" i="20" s="1"/>
  <c r="AC378" i="20"/>
  <c r="AA378" i="20" s="1"/>
  <c r="AC379" i="20"/>
  <c r="AA379" i="20" s="1"/>
  <c r="AC380" i="20"/>
  <c r="AA380" i="20" s="1"/>
  <c r="AC381" i="20"/>
  <c r="AA381" i="20" s="1"/>
  <c r="AC382" i="20"/>
  <c r="AA382" i="20" s="1"/>
  <c r="AC383" i="20"/>
  <c r="AA383" i="20" s="1"/>
  <c r="AC384" i="20"/>
  <c r="AA384" i="20" s="1"/>
  <c r="AC385" i="20"/>
  <c r="AA385" i="20" s="1"/>
  <c r="AC386" i="20"/>
  <c r="AA386" i="20" s="1"/>
  <c r="AC387" i="20"/>
  <c r="AA387" i="20" s="1"/>
  <c r="AC388" i="20"/>
  <c r="AA388" i="20" s="1"/>
  <c r="AC389" i="20"/>
  <c r="AA389" i="20" s="1"/>
  <c r="AC390" i="20"/>
  <c r="AA390" i="20" s="1"/>
  <c r="AC391" i="20"/>
  <c r="AA391" i="20" s="1"/>
  <c r="AC392" i="20"/>
  <c r="AA392" i="20" s="1"/>
  <c r="AC393" i="20"/>
  <c r="AA393" i="20" s="1"/>
  <c r="AC394" i="20"/>
  <c r="AA394" i="20" s="1"/>
  <c r="AC395" i="20"/>
  <c r="AA395" i="20" s="1"/>
  <c r="AC396" i="20"/>
  <c r="AA396" i="20" s="1"/>
  <c r="AC397" i="20"/>
  <c r="AA397" i="20" s="1"/>
  <c r="AC398" i="20"/>
  <c r="AA398" i="20" s="1"/>
  <c r="AC399" i="20"/>
  <c r="AA399" i="20" s="1"/>
  <c r="AC400" i="20"/>
  <c r="AA400" i="20" s="1"/>
  <c r="AC401" i="20"/>
  <c r="AA401" i="20" s="1"/>
  <c r="AC402" i="20"/>
  <c r="AA402" i="20" s="1"/>
  <c r="AC403" i="20"/>
  <c r="AA403" i="20" s="1"/>
  <c r="AC404" i="20"/>
  <c r="AA404" i="20" s="1"/>
  <c r="AC405" i="20"/>
  <c r="AA405" i="20" s="1"/>
  <c r="AC406" i="20"/>
  <c r="AA406" i="20" s="1"/>
  <c r="AC407" i="20"/>
  <c r="AA407" i="20" s="1"/>
  <c r="AC408" i="20"/>
  <c r="AA408" i="20" s="1"/>
  <c r="AC409" i="20"/>
  <c r="AA409" i="20" s="1"/>
  <c r="AC410" i="20"/>
  <c r="AA410" i="20" s="1"/>
  <c r="AC411" i="20"/>
  <c r="AA411" i="20" s="1"/>
  <c r="AC412" i="20"/>
  <c r="AA412" i="20" s="1"/>
  <c r="AC413" i="20"/>
  <c r="AA413" i="20" s="1"/>
  <c r="AC414" i="20"/>
  <c r="AA414" i="20" s="1"/>
  <c r="AC415" i="20"/>
  <c r="AA415" i="20" s="1"/>
  <c r="AC416" i="20"/>
  <c r="AA416" i="20" s="1"/>
  <c r="AC417" i="20"/>
  <c r="AA417" i="20" s="1"/>
  <c r="AC418" i="20"/>
  <c r="AA418" i="20" s="1"/>
  <c r="AC419" i="20"/>
  <c r="AA419" i="20" s="1"/>
  <c r="AC420" i="20"/>
  <c r="AA420" i="20" s="1"/>
  <c r="AC421" i="20"/>
  <c r="AA421" i="20" s="1"/>
  <c r="AC422" i="20"/>
  <c r="AA422" i="20" s="1"/>
  <c r="AC423" i="20"/>
  <c r="AA423" i="20" s="1"/>
  <c r="AC424" i="20"/>
  <c r="AA424" i="20" s="1"/>
  <c r="AC425" i="20"/>
  <c r="AA425" i="20" s="1"/>
  <c r="AC426" i="20"/>
  <c r="AA426" i="20" s="1"/>
  <c r="AC427" i="20"/>
  <c r="AA427" i="20" s="1"/>
  <c r="AC428" i="20"/>
  <c r="AA428" i="20" s="1"/>
  <c r="AC429" i="20"/>
  <c r="AA429" i="20" s="1"/>
  <c r="AC430" i="20"/>
  <c r="AA430" i="20" s="1"/>
  <c r="AC431" i="20"/>
  <c r="AA431" i="20" s="1"/>
  <c r="AC432" i="20"/>
  <c r="AA432" i="20" s="1"/>
  <c r="AC433" i="20"/>
  <c r="AA433" i="20" s="1"/>
  <c r="AC434" i="20"/>
  <c r="AA434" i="20" s="1"/>
  <c r="AC435" i="20"/>
  <c r="AA435" i="20" s="1"/>
  <c r="AC436" i="20"/>
  <c r="AA436" i="20" s="1"/>
  <c r="AC437" i="20"/>
  <c r="AA437" i="20" s="1"/>
  <c r="AC438" i="20"/>
  <c r="AA438" i="20" s="1"/>
  <c r="AC439" i="20"/>
  <c r="AA439" i="20" s="1"/>
  <c r="AC440" i="20"/>
  <c r="AA440" i="20" s="1"/>
  <c r="AC441" i="20"/>
  <c r="AA441" i="20" s="1"/>
  <c r="AC442" i="20"/>
  <c r="AA442" i="20" s="1"/>
  <c r="AC443" i="20"/>
  <c r="AA443" i="20" s="1"/>
  <c r="AC444" i="20"/>
  <c r="AA444" i="20" s="1"/>
  <c r="AC445" i="20"/>
  <c r="AA445" i="20" s="1"/>
  <c r="AC446" i="20"/>
  <c r="AA446" i="20" s="1"/>
  <c r="AC447" i="20"/>
  <c r="AA447" i="20" s="1"/>
  <c r="AC448" i="20"/>
  <c r="AA448" i="20" s="1"/>
  <c r="AC449" i="20"/>
  <c r="AA449" i="20" s="1"/>
  <c r="AC450" i="20"/>
  <c r="AA450" i="20" s="1"/>
  <c r="AC451" i="20"/>
  <c r="AA451" i="20" s="1"/>
  <c r="AC452" i="20"/>
  <c r="AA452" i="20" s="1"/>
  <c r="AC453" i="20"/>
  <c r="AA453" i="20" s="1"/>
  <c r="AC454" i="20"/>
  <c r="AA454" i="20" s="1"/>
  <c r="AC455" i="20"/>
  <c r="AA455" i="20" s="1"/>
  <c r="AC456" i="20"/>
  <c r="AA456" i="20" s="1"/>
  <c r="AC457" i="20"/>
  <c r="AA457" i="20" s="1"/>
  <c r="AC458" i="20"/>
  <c r="AA458" i="20" s="1"/>
  <c r="AC459" i="20"/>
  <c r="AA459" i="20" s="1"/>
  <c r="AC460" i="20"/>
  <c r="AA460" i="20" s="1"/>
  <c r="AC461" i="20"/>
  <c r="AA461" i="20" s="1"/>
  <c r="AC462" i="20"/>
  <c r="AA462" i="20" s="1"/>
  <c r="AC463" i="20"/>
  <c r="AA463" i="20" s="1"/>
  <c r="AC464" i="20"/>
  <c r="AA464" i="20" s="1"/>
  <c r="AC465" i="20"/>
  <c r="AA465" i="20" s="1"/>
  <c r="AC466" i="20"/>
  <c r="AA466" i="20" s="1"/>
  <c r="AC467" i="20"/>
  <c r="AA467" i="20" s="1"/>
  <c r="AC468" i="20"/>
  <c r="AA468" i="20" s="1"/>
  <c r="AC469" i="20"/>
  <c r="AA469" i="20" s="1"/>
  <c r="AC470" i="20"/>
  <c r="AA470" i="20" s="1"/>
  <c r="AC471" i="20"/>
  <c r="AA471" i="20" s="1"/>
  <c r="AC472" i="20"/>
  <c r="AA472" i="20" s="1"/>
  <c r="AC473" i="20"/>
  <c r="AA473" i="20" s="1"/>
  <c r="AC474" i="20"/>
  <c r="AA474" i="20" s="1"/>
  <c r="AC475" i="20"/>
  <c r="AA475" i="20" s="1"/>
  <c r="AC476" i="20"/>
  <c r="AA476" i="20" s="1"/>
  <c r="AC477" i="20"/>
  <c r="AA477" i="20" s="1"/>
  <c r="AC478" i="20"/>
  <c r="AA478" i="20" s="1"/>
  <c r="AC479" i="20"/>
  <c r="AA479" i="20" s="1"/>
  <c r="AC480" i="20"/>
  <c r="AA480" i="20" s="1"/>
  <c r="AC481" i="20"/>
  <c r="AA481" i="20" s="1"/>
  <c r="AC482" i="20"/>
  <c r="AA482" i="20" s="1"/>
  <c r="AC483" i="20"/>
  <c r="AA483" i="20" s="1"/>
  <c r="AC484" i="20"/>
  <c r="AA484" i="20" s="1"/>
  <c r="AC485" i="20"/>
  <c r="AA485" i="20" s="1"/>
  <c r="AC486" i="20"/>
  <c r="AA486" i="20" s="1"/>
  <c r="AC487" i="20"/>
  <c r="AA487" i="20" s="1"/>
  <c r="AC488" i="20"/>
  <c r="AA488" i="20" s="1"/>
  <c r="AC489" i="20"/>
  <c r="AA489" i="20" s="1"/>
  <c r="AC490" i="20"/>
  <c r="AA490" i="20" s="1"/>
  <c r="AC491" i="20"/>
  <c r="AA491" i="20" s="1"/>
  <c r="AC492" i="20"/>
  <c r="AA492" i="20" s="1"/>
  <c r="AC493" i="20"/>
  <c r="AA493" i="20" s="1"/>
  <c r="AC494" i="20"/>
  <c r="AA494" i="20" s="1"/>
  <c r="AC495" i="20"/>
  <c r="AA495" i="20" s="1"/>
  <c r="AC496" i="20"/>
  <c r="AA496" i="20" s="1"/>
  <c r="AC497" i="20"/>
  <c r="AA497" i="20" s="1"/>
  <c r="AC498" i="20"/>
  <c r="AA498" i="20" s="1"/>
  <c r="AC499" i="20"/>
  <c r="AA499" i="20" s="1"/>
  <c r="AC500" i="20"/>
  <c r="AA500" i="20" s="1"/>
  <c r="AC501" i="20"/>
  <c r="AA501" i="20" s="1"/>
  <c r="AC502" i="20"/>
  <c r="AA502" i="20" s="1"/>
  <c r="AC503" i="20"/>
  <c r="AA503" i="20" s="1"/>
  <c r="AC504" i="20"/>
  <c r="AA504" i="20" s="1"/>
  <c r="AC505" i="20"/>
  <c r="AA505" i="20" s="1"/>
  <c r="AC506" i="20"/>
  <c r="AA506" i="20" s="1"/>
  <c r="AC507" i="20"/>
  <c r="AA507" i="20" s="1"/>
  <c r="AC508" i="20"/>
  <c r="AA508" i="20" s="1"/>
  <c r="AC509" i="20"/>
  <c r="AA509" i="20" s="1"/>
  <c r="AC510" i="20"/>
  <c r="AA510" i="20" s="1"/>
  <c r="AC511" i="20"/>
  <c r="AA511" i="20" s="1"/>
  <c r="AC512" i="20"/>
  <c r="AA512" i="20" s="1"/>
  <c r="AC513" i="20"/>
  <c r="AA513" i="20" s="1"/>
  <c r="AC514" i="20"/>
  <c r="AA514" i="20" s="1"/>
  <c r="AC515" i="20"/>
  <c r="AA515" i="20" s="1"/>
  <c r="AC516" i="20"/>
  <c r="AA516" i="20" s="1"/>
  <c r="AC517" i="20"/>
  <c r="AA517" i="20" s="1"/>
  <c r="AC518" i="20"/>
  <c r="AA518" i="20" s="1"/>
  <c r="AC519" i="20"/>
  <c r="AA519" i="20" s="1"/>
  <c r="AC520" i="20"/>
  <c r="AA520" i="20" s="1"/>
  <c r="AC521" i="20"/>
  <c r="AA521" i="20" s="1"/>
  <c r="AC522" i="20"/>
  <c r="AA522" i="20" s="1"/>
  <c r="AC523" i="20"/>
  <c r="AA523" i="20" s="1"/>
  <c r="AC524" i="20"/>
  <c r="AA524" i="20" s="1"/>
  <c r="AC525" i="20"/>
  <c r="AA525" i="20" s="1"/>
  <c r="AC526" i="20"/>
  <c r="AA526" i="20" s="1"/>
  <c r="AC527" i="20"/>
  <c r="AA527" i="20" s="1"/>
  <c r="AC528" i="20"/>
  <c r="AA528" i="20" s="1"/>
  <c r="AC529" i="20"/>
  <c r="AA529" i="20" s="1"/>
  <c r="AC530" i="20"/>
  <c r="AA530" i="20" s="1"/>
  <c r="AC531" i="20"/>
  <c r="AA531" i="20" s="1"/>
  <c r="AC532" i="20"/>
  <c r="AA532" i="20" s="1"/>
  <c r="AC533" i="20"/>
  <c r="AA533" i="20" s="1"/>
  <c r="AC534" i="20"/>
  <c r="AA534" i="20" s="1"/>
  <c r="AC535" i="20"/>
  <c r="AA535" i="20" s="1"/>
  <c r="AC536" i="20"/>
  <c r="AA536" i="20" s="1"/>
  <c r="AC537" i="20"/>
  <c r="AA537" i="20" s="1"/>
  <c r="AC538" i="20"/>
  <c r="AA538" i="20" s="1"/>
  <c r="AC539" i="20"/>
  <c r="AA539" i="20" s="1"/>
  <c r="AC540" i="20"/>
  <c r="AA540" i="20" s="1"/>
  <c r="AC541" i="20"/>
  <c r="AA541" i="20" s="1"/>
  <c r="AC542" i="20"/>
  <c r="AA542" i="20" s="1"/>
  <c r="AC543" i="20"/>
  <c r="AA543" i="20" s="1"/>
  <c r="AC544" i="20"/>
  <c r="AA544" i="20" s="1"/>
  <c r="AC545" i="20"/>
  <c r="AA545" i="20" s="1"/>
  <c r="AC546" i="20"/>
  <c r="AA546" i="20" s="1"/>
  <c r="AC547" i="20"/>
  <c r="AA547" i="20" s="1"/>
  <c r="AC548" i="20"/>
  <c r="AA548" i="20" s="1"/>
  <c r="AC549" i="20"/>
  <c r="AA549" i="20" s="1"/>
  <c r="AC550" i="20"/>
  <c r="AA550" i="20" s="1"/>
  <c r="AC551" i="20"/>
  <c r="AA551" i="20" s="1"/>
  <c r="AC552" i="20"/>
  <c r="AA552" i="20" s="1"/>
  <c r="AC553" i="20"/>
  <c r="AA553" i="20" s="1"/>
  <c r="AC554" i="20"/>
  <c r="AC555" i="20"/>
  <c r="AC556" i="20"/>
  <c r="AA556" i="20" s="1"/>
  <c r="AC557" i="20"/>
  <c r="AA557" i="20" s="1"/>
  <c r="AC558" i="20"/>
  <c r="AA558" i="20" s="1"/>
  <c r="AC559" i="20"/>
  <c r="AA559" i="20" s="1"/>
  <c r="AC560" i="20"/>
  <c r="AA560" i="20" s="1"/>
  <c r="AC561" i="20"/>
  <c r="AA561" i="20" s="1"/>
  <c r="AC562" i="20"/>
  <c r="AA562" i="20" s="1"/>
  <c r="AC563" i="20"/>
  <c r="AA563" i="20" s="1"/>
  <c r="AC564" i="20"/>
  <c r="AA564" i="20" s="1"/>
  <c r="AC565" i="20"/>
  <c r="AA565" i="20" s="1"/>
  <c r="AC566" i="20"/>
  <c r="AA566" i="20" s="1"/>
  <c r="AC567" i="20"/>
  <c r="AA567" i="20" s="1"/>
  <c r="AC568" i="20"/>
  <c r="AA568" i="20" s="1"/>
  <c r="AC569" i="20"/>
  <c r="AA569" i="20" s="1"/>
  <c r="AC570" i="20"/>
  <c r="AA570" i="20" s="1"/>
  <c r="AC571" i="20"/>
  <c r="AA571" i="20" s="1"/>
  <c r="AC572" i="20"/>
  <c r="AA572" i="20" s="1"/>
  <c r="AC573" i="20"/>
  <c r="AA573" i="20" s="1"/>
  <c r="AC574" i="20"/>
  <c r="AA574" i="20" s="1"/>
  <c r="AC575" i="20"/>
  <c r="AA575" i="20" s="1"/>
  <c r="AC576" i="20"/>
  <c r="AA576" i="20" s="1"/>
  <c r="AC577" i="20"/>
  <c r="AA577" i="20" s="1"/>
  <c r="AC578" i="20"/>
  <c r="AA578" i="20" s="1"/>
  <c r="AC579" i="20"/>
  <c r="AA579" i="20" s="1"/>
  <c r="AC580" i="20"/>
  <c r="AA580" i="20" s="1"/>
  <c r="AC581" i="20"/>
  <c r="AA581" i="20" s="1"/>
  <c r="AC582" i="20"/>
  <c r="AA582" i="20" s="1"/>
  <c r="AC583" i="20"/>
  <c r="AA583" i="20" s="1"/>
  <c r="AC584" i="20"/>
  <c r="AA584" i="20" s="1"/>
  <c r="AC585" i="20"/>
  <c r="AA585" i="20" s="1"/>
  <c r="AC586" i="20"/>
  <c r="AA586" i="20" s="1"/>
  <c r="AC587" i="20"/>
  <c r="AA587" i="20" s="1"/>
  <c r="AC588" i="20"/>
  <c r="AA588" i="20" s="1"/>
  <c r="AC589" i="20"/>
  <c r="AA589" i="20" s="1"/>
  <c r="AC590" i="20"/>
  <c r="AA590" i="20" s="1"/>
  <c r="AC591" i="20"/>
  <c r="AA591" i="20" s="1"/>
  <c r="AC592" i="20"/>
  <c r="AA592" i="20" s="1"/>
  <c r="AC593" i="20"/>
  <c r="AA593" i="20" s="1"/>
  <c r="AC594" i="20"/>
  <c r="AA594" i="20" s="1"/>
  <c r="AC595" i="20"/>
  <c r="AA595" i="20" s="1"/>
  <c r="AC596" i="20"/>
  <c r="AA596" i="20" s="1"/>
  <c r="AC597" i="20"/>
  <c r="AA597" i="20" s="1"/>
  <c r="AC598" i="20"/>
  <c r="AA598" i="20" s="1"/>
  <c r="AC599" i="20"/>
  <c r="AA599" i="20" s="1"/>
  <c r="AC600" i="20"/>
  <c r="AA600" i="20" s="1"/>
  <c r="AC601" i="20"/>
  <c r="AA601" i="20" s="1"/>
  <c r="AC602" i="20"/>
  <c r="AA602" i="20" s="1"/>
  <c r="AC603" i="20"/>
  <c r="AA603" i="20" s="1"/>
  <c r="AC604" i="20"/>
  <c r="AA604" i="20" s="1"/>
  <c r="AC605" i="20"/>
  <c r="AA605" i="20" s="1"/>
  <c r="AC606" i="20"/>
  <c r="AA606" i="20" s="1"/>
  <c r="AC607" i="20"/>
  <c r="AA607" i="20" s="1"/>
  <c r="AC608" i="20"/>
  <c r="AA608" i="20" s="1"/>
  <c r="AC609" i="20"/>
  <c r="AA609" i="20" s="1"/>
  <c r="AC610" i="20"/>
  <c r="AA610" i="20" s="1"/>
  <c r="AC611" i="20"/>
  <c r="AA611" i="20" s="1"/>
  <c r="AC612" i="20"/>
  <c r="AA612" i="20" s="1"/>
  <c r="AC613" i="20"/>
  <c r="AA613" i="20" s="1"/>
  <c r="AC614" i="20"/>
  <c r="AA614" i="20" s="1"/>
  <c r="AC615" i="20"/>
  <c r="AA615" i="20" s="1"/>
  <c r="AC616" i="20"/>
  <c r="AA616" i="20" s="1"/>
  <c r="AC617" i="20"/>
  <c r="AA617" i="20" s="1"/>
  <c r="AC618" i="20"/>
  <c r="AA618" i="20" s="1"/>
  <c r="AC619" i="20"/>
  <c r="AA619" i="20" s="1"/>
  <c r="AC620" i="20"/>
  <c r="AA620" i="20" s="1"/>
  <c r="AC621" i="20"/>
  <c r="AA621" i="20" s="1"/>
  <c r="AC622" i="20"/>
  <c r="AA622" i="20" s="1"/>
  <c r="AC623" i="20"/>
  <c r="AA623" i="20" s="1"/>
  <c r="AC624" i="20"/>
  <c r="AA624" i="20" s="1"/>
  <c r="AC625" i="20"/>
  <c r="AA625" i="20" s="1"/>
  <c r="AC626" i="20"/>
  <c r="AA626" i="20" s="1"/>
  <c r="AC627" i="20"/>
  <c r="AA627" i="20" s="1"/>
  <c r="AC628" i="20"/>
  <c r="AA628" i="20" s="1"/>
  <c r="AC629" i="20"/>
  <c r="AA629" i="20" s="1"/>
  <c r="AC630" i="20"/>
  <c r="AA630" i="20" s="1"/>
  <c r="AC631" i="20"/>
  <c r="AA631" i="20" s="1"/>
  <c r="AC632" i="20"/>
  <c r="AA632" i="20" s="1"/>
  <c r="AC633" i="20"/>
  <c r="AA633" i="20" s="1"/>
  <c r="AC634" i="20"/>
  <c r="AA634" i="20" s="1"/>
  <c r="AC635" i="20"/>
  <c r="AA635" i="20" s="1"/>
  <c r="AC636" i="20"/>
  <c r="AA636" i="20" s="1"/>
  <c r="AC637" i="20"/>
  <c r="AA637" i="20" s="1"/>
  <c r="AC638" i="20"/>
  <c r="AA638" i="20" s="1"/>
  <c r="AC639" i="20"/>
  <c r="AA639" i="20" s="1"/>
  <c r="AC640" i="20"/>
  <c r="AA640" i="20" s="1"/>
  <c r="AC641" i="20"/>
  <c r="AA641" i="20" s="1"/>
  <c r="AC642" i="20"/>
  <c r="AA642" i="20" s="1"/>
  <c r="AC643" i="20"/>
  <c r="AA643" i="20" s="1"/>
  <c r="AC644" i="20"/>
  <c r="AA644" i="20" s="1"/>
  <c r="AC645" i="20"/>
  <c r="AA645" i="20" s="1"/>
  <c r="AC646" i="20"/>
  <c r="AA646" i="20" s="1"/>
  <c r="AC647" i="20"/>
  <c r="AA647" i="20" s="1"/>
  <c r="AC648" i="20"/>
  <c r="AA648" i="20" s="1"/>
  <c r="AC649" i="20"/>
  <c r="AA649" i="20" s="1"/>
  <c r="AC650" i="20"/>
  <c r="AA650" i="20" s="1"/>
  <c r="AC651" i="20"/>
  <c r="AA651" i="20" s="1"/>
  <c r="AC652" i="20"/>
  <c r="AA652" i="20" s="1"/>
  <c r="AC653" i="20"/>
  <c r="AA653" i="20" s="1"/>
  <c r="AC654" i="20"/>
  <c r="AA654" i="20" s="1"/>
  <c r="AC655" i="20"/>
  <c r="AA655" i="20" s="1"/>
  <c r="AC656" i="20"/>
  <c r="AA656" i="20" s="1"/>
  <c r="AC657" i="20"/>
  <c r="AA657" i="20" s="1"/>
  <c r="AC658" i="20"/>
  <c r="AA658" i="20" s="1"/>
  <c r="AC659" i="20"/>
  <c r="AA659" i="20" s="1"/>
  <c r="AC660" i="20"/>
  <c r="AA660" i="20" s="1"/>
  <c r="AC661" i="20"/>
  <c r="AA661" i="20" s="1"/>
  <c r="AC662" i="20"/>
  <c r="AA662" i="20" s="1"/>
  <c r="AC663" i="20"/>
  <c r="AA663" i="20" s="1"/>
  <c r="AC664" i="20"/>
  <c r="AA664" i="20" s="1"/>
  <c r="AC665" i="20"/>
  <c r="AA665" i="20" s="1"/>
  <c r="AC666" i="20"/>
  <c r="AC667" i="20"/>
  <c r="AA667" i="20" s="1"/>
  <c r="AC668" i="20"/>
  <c r="AA668" i="20" s="1"/>
  <c r="AC669" i="20"/>
  <c r="AA669" i="20" s="1"/>
  <c r="AC670" i="20"/>
  <c r="AA670" i="20" s="1"/>
  <c r="AC671" i="20"/>
  <c r="AA671" i="20" s="1"/>
  <c r="AC672" i="20"/>
  <c r="AA672" i="20" s="1"/>
  <c r="AC673" i="20"/>
  <c r="AA673" i="20" s="1"/>
  <c r="AC674" i="20"/>
  <c r="AA674" i="20" s="1"/>
  <c r="AC675" i="20"/>
  <c r="AA675" i="20" s="1"/>
  <c r="AC676" i="20"/>
  <c r="AA676" i="20" s="1"/>
  <c r="AC677" i="20"/>
  <c r="AA677" i="20" s="1"/>
  <c r="AC678" i="20"/>
  <c r="AA678" i="20" s="1"/>
  <c r="AC679" i="20"/>
  <c r="AA679" i="20" s="1"/>
  <c r="AC680" i="20"/>
  <c r="AA680" i="20" s="1"/>
  <c r="AC681" i="20"/>
  <c r="AC682" i="20"/>
  <c r="AA682" i="20" s="1"/>
  <c r="AC683" i="20"/>
  <c r="AA683" i="20" s="1"/>
  <c r="AC684" i="20"/>
  <c r="AA684" i="20" s="1"/>
  <c r="AC685" i="20"/>
  <c r="AA685" i="20" s="1"/>
  <c r="AC686" i="20"/>
  <c r="AA686" i="20" s="1"/>
  <c r="AC687" i="20"/>
  <c r="AC688" i="20"/>
  <c r="AA688" i="20" s="1"/>
  <c r="AC689" i="20"/>
  <c r="AA689" i="20" s="1"/>
  <c r="AC690" i="20"/>
  <c r="AA690" i="20" s="1"/>
  <c r="AC691" i="20"/>
  <c r="AA691" i="20" s="1"/>
  <c r="AC692" i="20"/>
  <c r="AA692" i="20" s="1"/>
  <c r="AC693" i="20"/>
  <c r="AA693" i="20" s="1"/>
  <c r="AC694" i="20"/>
  <c r="AA694" i="20" s="1"/>
  <c r="AC695" i="20"/>
  <c r="AA695" i="20" s="1"/>
  <c r="AC696" i="20"/>
  <c r="AA696" i="20" s="1"/>
  <c r="AC697" i="20"/>
  <c r="AA697" i="20" s="1"/>
  <c r="AC698" i="20"/>
  <c r="AA698" i="20" s="1"/>
  <c r="AC699" i="20"/>
  <c r="AA699" i="20" s="1"/>
  <c r="AC700" i="20"/>
  <c r="AA700" i="20" s="1"/>
  <c r="AC701" i="20"/>
  <c r="AA701" i="20" s="1"/>
  <c r="AC702" i="20"/>
  <c r="AA702" i="20" s="1"/>
  <c r="AC703" i="20"/>
  <c r="AA703" i="20" s="1"/>
  <c r="AC704" i="20"/>
  <c r="AA704" i="20" s="1"/>
  <c r="AC705" i="20"/>
  <c r="AA705" i="20" s="1"/>
  <c r="AC706" i="20"/>
  <c r="AA706" i="20" s="1"/>
  <c r="AC707" i="20"/>
  <c r="AA707" i="20" s="1"/>
  <c r="AC708" i="20"/>
  <c r="AA708" i="20" s="1"/>
  <c r="AC709" i="20"/>
  <c r="AA709" i="20" s="1"/>
  <c r="AC710" i="20"/>
  <c r="AA710" i="20" s="1"/>
  <c r="AC711" i="20"/>
  <c r="AA711" i="20" s="1"/>
  <c r="AC712" i="20"/>
  <c r="AA712" i="20" s="1"/>
  <c r="AC713" i="20"/>
  <c r="AA713" i="20" s="1"/>
  <c r="AC714" i="20"/>
  <c r="AA714" i="20" s="1"/>
  <c r="AC715" i="20"/>
  <c r="AA715" i="20" s="1"/>
  <c r="AC716" i="20"/>
  <c r="AA716" i="20" s="1"/>
  <c r="AC717" i="20"/>
  <c r="AA717" i="20" s="1"/>
  <c r="AC718" i="20"/>
  <c r="AA718" i="20" s="1"/>
  <c r="AC719" i="20"/>
  <c r="AA719" i="20" s="1"/>
  <c r="AC720" i="20"/>
  <c r="AA720" i="20" s="1"/>
  <c r="AC721" i="20"/>
  <c r="AA721" i="20" s="1"/>
  <c r="AC722" i="20"/>
  <c r="AA722" i="20" s="1"/>
  <c r="AC723" i="20"/>
  <c r="AA723" i="20" s="1"/>
  <c r="AC724" i="20"/>
  <c r="AA724" i="20" s="1"/>
  <c r="AC725" i="20"/>
  <c r="AA725" i="20" s="1"/>
  <c r="AC726" i="20"/>
  <c r="AA726" i="20" s="1"/>
  <c r="AC727" i="20"/>
  <c r="AA727" i="20" s="1"/>
  <c r="AC728" i="20"/>
  <c r="AA728" i="20" s="1"/>
  <c r="AC729" i="20"/>
  <c r="AA729" i="20" s="1"/>
  <c r="AC730" i="20"/>
  <c r="AA730" i="20" s="1"/>
  <c r="AC731" i="20"/>
  <c r="AA731" i="20" s="1"/>
  <c r="AC732" i="20"/>
  <c r="AA732" i="20" s="1"/>
  <c r="AC733" i="20"/>
  <c r="AA733" i="20" s="1"/>
  <c r="AC734" i="20"/>
  <c r="AA734" i="20" s="1"/>
  <c r="AC735" i="20"/>
  <c r="AA735" i="20" s="1"/>
  <c r="AC736" i="20"/>
  <c r="AA736" i="20" s="1"/>
  <c r="AC737" i="20"/>
  <c r="AA737" i="20" s="1"/>
  <c r="AC738" i="20"/>
  <c r="AA738" i="20" s="1"/>
  <c r="AC739" i="20"/>
  <c r="AA739" i="20" s="1"/>
  <c r="AC740" i="20"/>
  <c r="AA740" i="20" s="1"/>
  <c r="AC741" i="20"/>
  <c r="AA741" i="20" s="1"/>
  <c r="AC742" i="20"/>
  <c r="AA742" i="20" s="1"/>
  <c r="AC743" i="20"/>
  <c r="AA743" i="20" s="1"/>
  <c r="AC744" i="20"/>
  <c r="AA744" i="20" s="1"/>
  <c r="AC745" i="20"/>
  <c r="AA745" i="20" s="1"/>
  <c r="AC746" i="20"/>
  <c r="AA746" i="20" s="1"/>
  <c r="AC747" i="20"/>
  <c r="AA747" i="20" s="1"/>
  <c r="AC748" i="20"/>
  <c r="AA748" i="20" s="1"/>
  <c r="AC749" i="20"/>
  <c r="AA749" i="20" s="1"/>
  <c r="AC750" i="20"/>
  <c r="AA750" i="20" s="1"/>
  <c r="AC751" i="20"/>
  <c r="AA751" i="20" s="1"/>
  <c r="AC752" i="20"/>
  <c r="AA752" i="20" s="1"/>
  <c r="AC753" i="20"/>
  <c r="AA753" i="20" s="1"/>
  <c r="AC754" i="20"/>
  <c r="AA754" i="20" s="1"/>
  <c r="AC755" i="20"/>
  <c r="AA755" i="20" s="1"/>
  <c r="AC756" i="20"/>
  <c r="AA756" i="20" s="1"/>
  <c r="AC757" i="20"/>
  <c r="AA757" i="20" s="1"/>
  <c r="AC758" i="20"/>
  <c r="AA758" i="20" s="1"/>
  <c r="AC759" i="20"/>
  <c r="AA759" i="20" s="1"/>
  <c r="AC760" i="20"/>
  <c r="AA760" i="20" s="1"/>
  <c r="AC761" i="20"/>
  <c r="AA761" i="20" s="1"/>
  <c r="AC762" i="20"/>
  <c r="AA762" i="20" s="1"/>
  <c r="AC763" i="20"/>
  <c r="AA763" i="20" s="1"/>
  <c r="AC764" i="20"/>
  <c r="AA764" i="20" s="1"/>
  <c r="AC765" i="20"/>
  <c r="AA765" i="20" s="1"/>
  <c r="AC766" i="20"/>
  <c r="AA766" i="20" s="1"/>
  <c r="AC767" i="20"/>
  <c r="AA767" i="20" s="1"/>
  <c r="AC768" i="20"/>
  <c r="AA768" i="20" s="1"/>
  <c r="AC769" i="20"/>
  <c r="AA769" i="20" s="1"/>
  <c r="AC770" i="20"/>
  <c r="AA770" i="20" s="1"/>
  <c r="AC771" i="20"/>
  <c r="AA771" i="20" s="1"/>
  <c r="AC772" i="20"/>
  <c r="AA772" i="20" s="1"/>
  <c r="AC773" i="20"/>
  <c r="AA773" i="20" s="1"/>
  <c r="AC774" i="20"/>
  <c r="AA774" i="20" s="1"/>
  <c r="AC775" i="20"/>
  <c r="AA775" i="20" s="1"/>
  <c r="AC776" i="20"/>
  <c r="AA776" i="20" s="1"/>
  <c r="AC777" i="20"/>
  <c r="AA777" i="20" s="1"/>
  <c r="AC778" i="20"/>
  <c r="AA778" i="20" s="1"/>
  <c r="AC779" i="20"/>
  <c r="AA779" i="20" s="1"/>
  <c r="AC780" i="20"/>
  <c r="AA780" i="20" s="1"/>
  <c r="AC781" i="20"/>
  <c r="AA781" i="20" s="1"/>
  <c r="AC782" i="20"/>
  <c r="AA782" i="20" s="1"/>
  <c r="AC783" i="20"/>
  <c r="AA783" i="20" s="1"/>
  <c r="AC784" i="20"/>
  <c r="AA784" i="20" s="1"/>
  <c r="AC785" i="20"/>
  <c r="AA785" i="20" s="1"/>
  <c r="AC786" i="20"/>
  <c r="AA786" i="20" s="1"/>
  <c r="AC787" i="20"/>
  <c r="AA787" i="20" s="1"/>
  <c r="AC788" i="20"/>
  <c r="AA788" i="20" s="1"/>
  <c r="AC789" i="20"/>
  <c r="AA789" i="20" s="1"/>
  <c r="AC790" i="20"/>
  <c r="AA790" i="20" s="1"/>
  <c r="AC791" i="20"/>
  <c r="AA791" i="20" s="1"/>
  <c r="AC792" i="20"/>
  <c r="AA792" i="20" s="1"/>
  <c r="AC793" i="20"/>
  <c r="AC794" i="20"/>
  <c r="AA794" i="20" s="1"/>
  <c r="AC795" i="20"/>
  <c r="AA795" i="20" s="1"/>
  <c r="AC796" i="20"/>
  <c r="AA796" i="20" s="1"/>
  <c r="AC797" i="20"/>
  <c r="AA797" i="20" s="1"/>
  <c r="AC798" i="20"/>
  <c r="AA798" i="20" s="1"/>
  <c r="AC799" i="20"/>
  <c r="AA799" i="20" s="1"/>
  <c r="AC800" i="20"/>
  <c r="AA800" i="20" s="1"/>
  <c r="AC801" i="20"/>
  <c r="AA801" i="20" s="1"/>
  <c r="AC802" i="20"/>
  <c r="AA802" i="20" s="1"/>
  <c r="AC803" i="20"/>
  <c r="AA803" i="20" s="1"/>
  <c r="AC804" i="20"/>
  <c r="AA804" i="20" s="1"/>
  <c r="AC805" i="20"/>
  <c r="AA805" i="20" s="1"/>
  <c r="AC806" i="20"/>
  <c r="AA806" i="20" s="1"/>
  <c r="AC807" i="20"/>
  <c r="AA807" i="20" s="1"/>
  <c r="AC808" i="20"/>
  <c r="AA808" i="20" s="1"/>
  <c r="AC809" i="20"/>
  <c r="AA809" i="20" s="1"/>
  <c r="AC810" i="20"/>
  <c r="AA810" i="20" s="1"/>
  <c r="AC811" i="20"/>
  <c r="AA811" i="20" s="1"/>
  <c r="AC812" i="20"/>
  <c r="AA812" i="20" s="1"/>
  <c r="AC813" i="20"/>
  <c r="AA813" i="20" s="1"/>
  <c r="AC814" i="20"/>
  <c r="AA814" i="20" s="1"/>
  <c r="AC815" i="20"/>
  <c r="AA815" i="20" s="1"/>
  <c r="AC816" i="20"/>
  <c r="AA816" i="20" s="1"/>
  <c r="AC817" i="20"/>
  <c r="AA817" i="20" s="1"/>
  <c r="AC818" i="20"/>
  <c r="AA818" i="20" s="1"/>
  <c r="AC819" i="20"/>
  <c r="AA819" i="20" s="1"/>
  <c r="AC820" i="20"/>
  <c r="AC821" i="20"/>
  <c r="AA821" i="20" s="1"/>
  <c r="AC822" i="20"/>
  <c r="AA822" i="20" s="1"/>
  <c r="AC823" i="20"/>
  <c r="AA823" i="20" s="1"/>
  <c r="AC824" i="20"/>
  <c r="AA824" i="20" s="1"/>
  <c r="AC825" i="20"/>
  <c r="AA825" i="20" s="1"/>
  <c r="AC826" i="20"/>
  <c r="AA826" i="20" s="1"/>
  <c r="AC827" i="20"/>
  <c r="AA827" i="20" s="1"/>
  <c r="AC828" i="20"/>
  <c r="AA828" i="20" s="1"/>
  <c r="AC829" i="20"/>
  <c r="AA829" i="20" s="1"/>
  <c r="AC830" i="20"/>
  <c r="AA830" i="20" s="1"/>
  <c r="AC831" i="20"/>
  <c r="AA831" i="20" s="1"/>
  <c r="AC832" i="20"/>
  <c r="AA832" i="20" s="1"/>
  <c r="AC833" i="20"/>
  <c r="AA833" i="20" s="1"/>
  <c r="AC834" i="20"/>
  <c r="AA834" i="20" s="1"/>
  <c r="AC835" i="20"/>
  <c r="AA835" i="20" s="1"/>
  <c r="AC836" i="20"/>
  <c r="AA836" i="20" s="1"/>
  <c r="AC837" i="20"/>
  <c r="AA837" i="20" s="1"/>
  <c r="AC838" i="20"/>
  <c r="AA838" i="20" s="1"/>
  <c r="AC839" i="20"/>
  <c r="AA839" i="20" s="1"/>
  <c r="AC840" i="20"/>
  <c r="AA840" i="20" s="1"/>
  <c r="AC841" i="20"/>
  <c r="AA841" i="20" s="1"/>
  <c r="AC842" i="20"/>
  <c r="AA842" i="20" s="1"/>
  <c r="AC843" i="20"/>
  <c r="AA843" i="20" s="1"/>
  <c r="AC844" i="20"/>
  <c r="AA844" i="20" s="1"/>
  <c r="AC845" i="20"/>
  <c r="AA845" i="20" s="1"/>
  <c r="AC846" i="20"/>
  <c r="AA846" i="20" s="1"/>
  <c r="AC847" i="20"/>
  <c r="AA847" i="20" s="1"/>
  <c r="AC848" i="20"/>
  <c r="AA848" i="20" s="1"/>
  <c r="AC849" i="20"/>
  <c r="AA849" i="20" s="1"/>
  <c r="AC850" i="20"/>
  <c r="AA850" i="20" s="1"/>
  <c r="AC851" i="20"/>
  <c r="AA851" i="20" s="1"/>
  <c r="AC852" i="20"/>
  <c r="AA852" i="20" s="1"/>
  <c r="AC853" i="20"/>
  <c r="AA853" i="20" s="1"/>
  <c r="AC854" i="20"/>
  <c r="AA854" i="20" s="1"/>
  <c r="AC855" i="20"/>
  <c r="AA855" i="20" s="1"/>
  <c r="AC856" i="20"/>
  <c r="AA856" i="20" s="1"/>
  <c r="AC857" i="20"/>
  <c r="AA857" i="20" s="1"/>
  <c r="AC858" i="20"/>
  <c r="AA858" i="20" s="1"/>
  <c r="AC859" i="20"/>
  <c r="AA859" i="20" s="1"/>
  <c r="AC860" i="20"/>
  <c r="AA860" i="20" s="1"/>
  <c r="AC861" i="20"/>
  <c r="AA861" i="20" s="1"/>
  <c r="AC862" i="20"/>
  <c r="AA862" i="20" s="1"/>
  <c r="AC863" i="20"/>
  <c r="AA863" i="20" s="1"/>
  <c r="AC864" i="20"/>
  <c r="AA864" i="20" s="1"/>
  <c r="AC865" i="20"/>
  <c r="AA865" i="20" s="1"/>
  <c r="AC866" i="20"/>
  <c r="AA866" i="20" s="1"/>
  <c r="AC867" i="20"/>
  <c r="AA867" i="20" s="1"/>
  <c r="AC868" i="20"/>
  <c r="AA868" i="20" s="1"/>
  <c r="AC869" i="20"/>
  <c r="AA869" i="20" s="1"/>
  <c r="AC870" i="20"/>
  <c r="AA870" i="20" s="1"/>
  <c r="AC871" i="20"/>
  <c r="AA871" i="20" s="1"/>
  <c r="AC872" i="20"/>
  <c r="AA872" i="20" s="1"/>
  <c r="AC873" i="20"/>
  <c r="AA873" i="20" s="1"/>
  <c r="AC874" i="20"/>
  <c r="AA874" i="20" s="1"/>
  <c r="AC875" i="20"/>
  <c r="AA875" i="20" s="1"/>
  <c r="AC876" i="20"/>
  <c r="AA876" i="20" s="1"/>
  <c r="AC877" i="20"/>
  <c r="AA877" i="20" s="1"/>
  <c r="AC878" i="20"/>
  <c r="AA878" i="20" s="1"/>
  <c r="AC879" i="20"/>
  <c r="AA879" i="20" s="1"/>
  <c r="AC880" i="20"/>
  <c r="AA880" i="20" s="1"/>
  <c r="AC881" i="20"/>
  <c r="AA881" i="20" s="1"/>
  <c r="AC882" i="20"/>
  <c r="AA882" i="20" s="1"/>
  <c r="AC883" i="20"/>
  <c r="AA883" i="20" s="1"/>
  <c r="AC884" i="20"/>
  <c r="AA884" i="20" s="1"/>
  <c r="AC885" i="20"/>
  <c r="AA885" i="20" s="1"/>
  <c r="AC886" i="20"/>
  <c r="AA886" i="20" s="1"/>
  <c r="AC887" i="20"/>
  <c r="AA887" i="20" s="1"/>
  <c r="AC888" i="20"/>
  <c r="AA888" i="20" s="1"/>
  <c r="AC889" i="20"/>
  <c r="AA889" i="20" s="1"/>
  <c r="AC890" i="20"/>
  <c r="AA890" i="20" s="1"/>
  <c r="AC891" i="20"/>
  <c r="AA891" i="20" s="1"/>
  <c r="AC892" i="20"/>
  <c r="AA892" i="20" s="1"/>
  <c r="AC893" i="20"/>
  <c r="AA893" i="20" s="1"/>
  <c r="AC894" i="20"/>
  <c r="AA894" i="20" s="1"/>
  <c r="AC895" i="20"/>
  <c r="AA895" i="20" s="1"/>
  <c r="AC896" i="20"/>
  <c r="AA896" i="20" s="1"/>
  <c r="AC897" i="20"/>
  <c r="AA897" i="20" s="1"/>
  <c r="AC898" i="20"/>
  <c r="AA898" i="20" s="1"/>
  <c r="AC899" i="20"/>
  <c r="AA899" i="20" s="1"/>
  <c r="AC900" i="20"/>
  <c r="AA900" i="20" s="1"/>
  <c r="AC901" i="20"/>
  <c r="AA901" i="20" s="1"/>
  <c r="AC902" i="20"/>
  <c r="AA902" i="20" s="1"/>
  <c r="AC903" i="20"/>
  <c r="AA903" i="20" s="1"/>
  <c r="AC904" i="20"/>
  <c r="AA904" i="20" s="1"/>
  <c r="AC905" i="20"/>
  <c r="AA905" i="20" s="1"/>
  <c r="AC906" i="20"/>
  <c r="AA906" i="20" s="1"/>
  <c r="AC907" i="20"/>
  <c r="AA907" i="20" s="1"/>
  <c r="AC908" i="20"/>
  <c r="AA908" i="20" s="1"/>
  <c r="AC909" i="20"/>
  <c r="AA909" i="20" s="1"/>
  <c r="AC910" i="20"/>
  <c r="AA910" i="20" s="1"/>
  <c r="AC911" i="20"/>
  <c r="AA911" i="20" s="1"/>
  <c r="AC912" i="20"/>
  <c r="AA912" i="20" s="1"/>
  <c r="AC913" i="20"/>
  <c r="AA913" i="20" s="1"/>
  <c r="AC914" i="20"/>
  <c r="AA914" i="20" s="1"/>
  <c r="AC915" i="20"/>
  <c r="AA915" i="20" s="1"/>
  <c r="AC916" i="20"/>
  <c r="AA916" i="20" s="1"/>
  <c r="AC917" i="20"/>
  <c r="AA917" i="20" s="1"/>
  <c r="AC918" i="20"/>
  <c r="AA918" i="20" s="1"/>
  <c r="AC919" i="20"/>
  <c r="AA919" i="20" s="1"/>
  <c r="AC920" i="20"/>
  <c r="AA920" i="20" s="1"/>
  <c r="AC921" i="20"/>
  <c r="AA921" i="20" s="1"/>
  <c r="AC922" i="20"/>
  <c r="AA922" i="20" s="1"/>
  <c r="AC923" i="20"/>
  <c r="AA923" i="20" s="1"/>
  <c r="AC924" i="20"/>
  <c r="AA924" i="20" s="1"/>
  <c r="AC925" i="20"/>
  <c r="AA925" i="20" s="1"/>
  <c r="AC926" i="20"/>
  <c r="AA926" i="20" s="1"/>
  <c r="AC927" i="20"/>
  <c r="AA927" i="20" s="1"/>
  <c r="AC928" i="20"/>
  <c r="AA928" i="20" s="1"/>
  <c r="AC929" i="20"/>
  <c r="AA929" i="20" s="1"/>
  <c r="AC930" i="20"/>
  <c r="AA930" i="20" s="1"/>
  <c r="AC931" i="20"/>
  <c r="AA931" i="20" s="1"/>
  <c r="AC932" i="20"/>
  <c r="AA932" i="20" s="1"/>
  <c r="AC933" i="20"/>
  <c r="AA933" i="20" s="1"/>
  <c r="AC934" i="20"/>
  <c r="AA934" i="20" s="1"/>
  <c r="AC935" i="20"/>
  <c r="AA935" i="20" s="1"/>
  <c r="AC936" i="20"/>
  <c r="AA936" i="20" s="1"/>
  <c r="AC937" i="20"/>
  <c r="AA937" i="20" s="1"/>
  <c r="AC938" i="20"/>
  <c r="AA938" i="20" s="1"/>
  <c r="AC939" i="20"/>
  <c r="AA939" i="20" s="1"/>
  <c r="AC940" i="20"/>
  <c r="AA940" i="20" s="1"/>
  <c r="AC941" i="20"/>
  <c r="AA941" i="20" s="1"/>
  <c r="AC942" i="20"/>
  <c r="AA942" i="20" s="1"/>
  <c r="AC943" i="20"/>
  <c r="AA943" i="20" s="1"/>
  <c r="AC944" i="20"/>
  <c r="AA944" i="20" s="1"/>
  <c r="AC945" i="20"/>
  <c r="AA945" i="20" s="1"/>
  <c r="AC946" i="20"/>
  <c r="AA946" i="20" s="1"/>
  <c r="AC947" i="20"/>
  <c r="AA947" i="20" s="1"/>
  <c r="AC948" i="20"/>
  <c r="AA948" i="20" s="1"/>
  <c r="AC949" i="20"/>
  <c r="AA949" i="20" s="1"/>
  <c r="AC950" i="20"/>
  <c r="AA950" i="20" s="1"/>
  <c r="AC951" i="20"/>
  <c r="AA951" i="20" s="1"/>
  <c r="AC952" i="20"/>
  <c r="AA952" i="20" s="1"/>
  <c r="AC953" i="20"/>
  <c r="AA953" i="20" s="1"/>
  <c r="AC954" i="20"/>
  <c r="AA954" i="20" s="1"/>
  <c r="AC955" i="20"/>
  <c r="AA955" i="20" s="1"/>
  <c r="AC956" i="20"/>
  <c r="AA956" i="20" s="1"/>
  <c r="AC957" i="20"/>
  <c r="AA957" i="20" s="1"/>
  <c r="AC958" i="20"/>
  <c r="AA958" i="20" s="1"/>
  <c r="AC959" i="20"/>
  <c r="AA959" i="20" s="1"/>
  <c r="AC960" i="20"/>
  <c r="AA960" i="20" s="1"/>
  <c r="AC961" i="20"/>
  <c r="AA961" i="20" s="1"/>
  <c r="AC962" i="20"/>
  <c r="AA962" i="20" s="1"/>
  <c r="AC963" i="20"/>
  <c r="AA963" i="20" s="1"/>
  <c r="AC964" i="20"/>
  <c r="AA964" i="20" s="1"/>
  <c r="AC965" i="20"/>
  <c r="AA965" i="20" s="1"/>
  <c r="AC966" i="20"/>
  <c r="AA966" i="20" s="1"/>
  <c r="AC967" i="20"/>
  <c r="AA967" i="20" s="1"/>
  <c r="AC968" i="20"/>
  <c r="AA968" i="20" s="1"/>
  <c r="AC969" i="20"/>
  <c r="AA969" i="20" s="1"/>
  <c r="AC970" i="20"/>
  <c r="AA970" i="20" s="1"/>
  <c r="AC971" i="20"/>
  <c r="AA971" i="20" s="1"/>
  <c r="AC972" i="20"/>
  <c r="AA972" i="20" s="1"/>
  <c r="AC973" i="20"/>
  <c r="AA973" i="20" s="1"/>
  <c r="AC974" i="20"/>
  <c r="AA974" i="20" s="1"/>
  <c r="AC975" i="20"/>
  <c r="AA975" i="20" s="1"/>
  <c r="AC976" i="20"/>
  <c r="AA976" i="20" s="1"/>
  <c r="AC977" i="20"/>
  <c r="AA977" i="20" s="1"/>
  <c r="AC978" i="20"/>
  <c r="AA978" i="20" s="1"/>
  <c r="AC979" i="20"/>
  <c r="AA979" i="20" s="1"/>
  <c r="AC980" i="20"/>
  <c r="AA980" i="20" s="1"/>
  <c r="AC981" i="20"/>
  <c r="AA981" i="20" s="1"/>
  <c r="AC982" i="20"/>
  <c r="AA982" i="20" s="1"/>
  <c r="AC983" i="20"/>
  <c r="AA983" i="20" s="1"/>
  <c r="AC984" i="20"/>
  <c r="AA984" i="20" s="1"/>
  <c r="AC985" i="20"/>
  <c r="AA985" i="20" s="1"/>
  <c r="AC986" i="20"/>
  <c r="AA986" i="20" s="1"/>
  <c r="AC987" i="20"/>
  <c r="AA987" i="20" s="1"/>
  <c r="AC988" i="20"/>
  <c r="AA988" i="20" s="1"/>
  <c r="AC989" i="20"/>
  <c r="AA989" i="20" s="1"/>
  <c r="AC990" i="20"/>
  <c r="AA990" i="20" s="1"/>
  <c r="AC991" i="20"/>
  <c r="AA991" i="20" s="1"/>
  <c r="AC992" i="20"/>
  <c r="AA992" i="20" s="1"/>
  <c r="AC993" i="20"/>
  <c r="AA993" i="20" s="1"/>
  <c r="AC994" i="20"/>
  <c r="AA994" i="20" s="1"/>
  <c r="AC995" i="20"/>
  <c r="AA995" i="20" s="1"/>
  <c r="AC996" i="20"/>
  <c r="AA996" i="20" s="1"/>
  <c r="AC997" i="20"/>
  <c r="AA997" i="20" s="1"/>
  <c r="AC998" i="20"/>
  <c r="AA998" i="20" s="1"/>
  <c r="AC999" i="20"/>
  <c r="AA999" i="20" s="1"/>
  <c r="AC1000" i="20"/>
  <c r="AA1000" i="20" s="1"/>
  <c r="AC1001" i="20"/>
  <c r="AA1001" i="20" s="1"/>
  <c r="AC1002" i="20"/>
  <c r="AA1002" i="20" s="1"/>
  <c r="AC1003" i="20"/>
  <c r="AA1003" i="20" s="1"/>
  <c r="AC1004" i="20"/>
  <c r="AA1004" i="20" s="1"/>
  <c r="AC1005" i="20"/>
  <c r="AA1005" i="20" s="1"/>
  <c r="AC1006" i="20"/>
  <c r="AA1006" i="20" s="1"/>
  <c r="AC1007" i="20"/>
  <c r="AA1007" i="20" s="1"/>
  <c r="AC1008" i="20"/>
  <c r="AA1008" i="20" s="1"/>
  <c r="AC1009" i="20"/>
  <c r="AA1009" i="20" s="1"/>
  <c r="AC1010" i="20"/>
  <c r="AA1010" i="20" s="1"/>
  <c r="AC1011" i="20"/>
  <c r="AA1011" i="20" s="1"/>
  <c r="AC1012" i="20"/>
  <c r="AA1012" i="20" s="1"/>
  <c r="AC1013" i="20"/>
  <c r="AA1013" i="20" s="1"/>
  <c r="AC1014" i="20"/>
  <c r="AA1014" i="20" s="1"/>
  <c r="AC1015" i="20"/>
  <c r="AA1015" i="20" s="1"/>
  <c r="AC1016" i="20"/>
  <c r="AA1016" i="20" s="1"/>
  <c r="AC1017" i="20"/>
  <c r="AA1017" i="20" s="1"/>
  <c r="AC1018" i="20"/>
  <c r="AA1018" i="20" s="1"/>
  <c r="AC1019" i="20"/>
  <c r="AA1019" i="20" s="1"/>
  <c r="AC1020" i="20"/>
  <c r="AA1020" i="20" s="1"/>
  <c r="AC1021" i="20"/>
  <c r="AA1021" i="20" s="1"/>
  <c r="AC1022" i="20"/>
  <c r="AA1022" i="20" s="1"/>
  <c r="AC1023" i="20"/>
  <c r="AA1023" i="20" s="1"/>
  <c r="AC1024" i="20"/>
  <c r="AA1024" i="20" s="1"/>
  <c r="AC1025" i="20"/>
  <c r="AA1025" i="20" s="1"/>
  <c r="AC1026" i="20"/>
  <c r="AA1026" i="20" s="1"/>
  <c r="AC1027" i="20"/>
  <c r="AA1027" i="20" s="1"/>
  <c r="AC1028" i="20"/>
  <c r="AA1028" i="20" s="1"/>
  <c r="AC1029" i="20"/>
  <c r="AA1029" i="20" s="1"/>
  <c r="AC1030" i="20"/>
  <c r="AA1030" i="20" s="1"/>
  <c r="AC1031" i="20"/>
  <c r="AA1031" i="20" s="1"/>
  <c r="AC1032" i="20"/>
  <c r="AA1032" i="20" s="1"/>
  <c r="AC1033" i="20"/>
  <c r="AA1033" i="20" s="1"/>
  <c r="AC1034" i="20"/>
  <c r="AA1034" i="20" s="1"/>
  <c r="AC1035" i="20"/>
  <c r="AA1035" i="20" s="1"/>
  <c r="AC1036" i="20"/>
  <c r="AA1036" i="20" s="1"/>
  <c r="AC1037" i="20"/>
  <c r="AA1037" i="20" s="1"/>
  <c r="AC1038" i="20"/>
  <c r="AA1038" i="20" s="1"/>
  <c r="AC1039" i="20"/>
  <c r="AA1039" i="20" s="1"/>
  <c r="AC1040" i="20"/>
  <c r="AA1040" i="20" s="1"/>
  <c r="AC1041" i="20"/>
  <c r="AA1041" i="20" s="1"/>
  <c r="AC1042" i="20"/>
  <c r="AA1042" i="20" s="1"/>
  <c r="AC1043" i="20"/>
  <c r="AA1043" i="20" s="1"/>
  <c r="AC1044" i="20"/>
  <c r="AA1044" i="20" s="1"/>
  <c r="AC1045" i="20"/>
  <c r="AA1045" i="20" s="1"/>
  <c r="AC1046" i="20"/>
  <c r="AA1046" i="20" s="1"/>
  <c r="AC1047" i="20"/>
  <c r="AA1047" i="20" s="1"/>
  <c r="AC1048" i="20"/>
  <c r="AA1048" i="20" s="1"/>
  <c r="AC1049" i="20"/>
  <c r="AA1049" i="20" s="1"/>
  <c r="AC1050" i="20"/>
  <c r="AA1050" i="20" s="1"/>
  <c r="AC1051" i="20"/>
  <c r="AA1051" i="20" s="1"/>
  <c r="AC1052" i="20"/>
  <c r="AA1052" i="20" s="1"/>
  <c r="AC1053" i="20"/>
  <c r="AA1053" i="20" s="1"/>
  <c r="AC1054" i="20"/>
  <c r="AA1054" i="20" s="1"/>
  <c r="AC1055" i="20"/>
  <c r="AA1055" i="20" s="1"/>
  <c r="AC1056" i="20"/>
  <c r="AA1056" i="20" s="1"/>
  <c r="AC1057" i="20"/>
  <c r="AA1057" i="20" s="1"/>
  <c r="AC1058" i="20"/>
  <c r="AA1058" i="20" s="1"/>
  <c r="AC1059" i="20"/>
  <c r="AA1059" i="20" s="1"/>
  <c r="AC1060" i="20"/>
  <c r="AA1060" i="20" s="1"/>
  <c r="AC1061" i="20"/>
  <c r="AA1061" i="20" s="1"/>
  <c r="AC1062" i="20"/>
  <c r="AA1062" i="20" s="1"/>
  <c r="AC1063" i="20"/>
  <c r="AA1063" i="20" s="1"/>
  <c r="AC1064" i="20"/>
  <c r="AA1064" i="20" s="1"/>
  <c r="AC1065" i="20"/>
  <c r="AA1065" i="20" s="1"/>
  <c r="AC1066" i="20"/>
  <c r="AA1066" i="20" s="1"/>
  <c r="AC1067" i="20"/>
  <c r="AA1067" i="20" s="1"/>
  <c r="AC1068" i="20"/>
  <c r="AA1068" i="20" s="1"/>
  <c r="AC1069" i="20"/>
  <c r="AA1069" i="20" s="1"/>
  <c r="AC1070" i="20"/>
  <c r="AA1070" i="20" s="1"/>
  <c r="AC1071" i="20"/>
  <c r="AA1071" i="20" s="1"/>
  <c r="AC1072" i="20"/>
  <c r="AA1072" i="20" s="1"/>
  <c r="AC1073" i="20"/>
  <c r="AA1073" i="20" s="1"/>
  <c r="AC1074" i="20"/>
  <c r="AC1075" i="20"/>
  <c r="AA1075" i="20" s="1"/>
  <c r="AC1076" i="20"/>
  <c r="AA1076" i="20" s="1"/>
  <c r="AC1077" i="20"/>
  <c r="AA1077" i="20" s="1"/>
  <c r="AC1078" i="20"/>
  <c r="AA1078" i="20" s="1"/>
  <c r="AC1079" i="20"/>
  <c r="AA1079" i="20" s="1"/>
  <c r="AC1080" i="20"/>
  <c r="AA1080" i="20" s="1"/>
  <c r="AC1081" i="20"/>
  <c r="AA1081" i="20" s="1"/>
  <c r="AC1082" i="20"/>
  <c r="AA1082" i="20" s="1"/>
  <c r="AC1083" i="20"/>
  <c r="AA1083" i="20" s="1"/>
  <c r="AC1084" i="20"/>
  <c r="AA1084" i="20" s="1"/>
  <c r="AC1085" i="20"/>
  <c r="AA1085" i="20" s="1"/>
  <c r="AC1086" i="20"/>
  <c r="AA1086" i="20" s="1"/>
  <c r="AC1087" i="20"/>
  <c r="AA1087" i="20" s="1"/>
  <c r="AC1088" i="20"/>
  <c r="AA1088" i="20" s="1"/>
  <c r="AC1089" i="20"/>
  <c r="AA1089" i="20" s="1"/>
  <c r="AC1090" i="20"/>
  <c r="AA1090" i="20" s="1"/>
  <c r="AC1091" i="20"/>
  <c r="AA1091" i="20" s="1"/>
  <c r="AC1092" i="20"/>
  <c r="AA1092" i="20" s="1"/>
  <c r="AC1093" i="20"/>
  <c r="AA1093" i="20" s="1"/>
  <c r="AC1094" i="20"/>
  <c r="AA1094" i="20" s="1"/>
  <c r="AC1095" i="20"/>
  <c r="AA1095" i="20" s="1"/>
  <c r="AC1096" i="20"/>
  <c r="AA1096" i="20" s="1"/>
  <c r="AC1097" i="20"/>
  <c r="AA1097" i="20" s="1"/>
  <c r="AC1098" i="20"/>
  <c r="AA1098" i="20" s="1"/>
  <c r="AC1099" i="20"/>
  <c r="AA1099" i="20" s="1"/>
  <c r="AC1100" i="20"/>
  <c r="AA1100" i="20" s="1"/>
  <c r="AC1101" i="20"/>
  <c r="AA1101" i="20" s="1"/>
  <c r="AC1102" i="20"/>
  <c r="AA1102" i="20" s="1"/>
  <c r="AC1103" i="20"/>
  <c r="AA1103" i="20" s="1"/>
  <c r="AC1104" i="20"/>
  <c r="AA1104" i="20" s="1"/>
  <c r="AC1105" i="20"/>
  <c r="AA1105" i="20" s="1"/>
  <c r="AC1106" i="20"/>
  <c r="AA1106" i="20" s="1"/>
  <c r="AC1107" i="20"/>
  <c r="AA1107" i="20" s="1"/>
  <c r="AC1108" i="20"/>
  <c r="AA1108" i="20" s="1"/>
  <c r="AC1109" i="20"/>
  <c r="AA1109" i="20" s="1"/>
  <c r="AC1110" i="20"/>
  <c r="AA1110" i="20" s="1"/>
  <c r="AC1111" i="20"/>
  <c r="AA1111" i="20" s="1"/>
  <c r="AC1112" i="20"/>
  <c r="AA1112" i="20" s="1"/>
  <c r="AC1113" i="20"/>
  <c r="AA1113" i="20" s="1"/>
  <c r="AC1114" i="20"/>
  <c r="AA1114" i="20" s="1"/>
  <c r="AC1115" i="20"/>
  <c r="AA1115" i="20" s="1"/>
  <c r="AC1116" i="20"/>
  <c r="AA1116" i="20" s="1"/>
  <c r="AC1117" i="20"/>
  <c r="AA1117" i="20" s="1"/>
  <c r="AC1118" i="20"/>
  <c r="AA1118" i="20" s="1"/>
  <c r="AC1119" i="20"/>
  <c r="AA1119" i="20" s="1"/>
  <c r="AC1120" i="20"/>
  <c r="AA1120" i="20" s="1"/>
  <c r="AC1121" i="20"/>
  <c r="AA1121" i="20" s="1"/>
  <c r="AC1122" i="20"/>
  <c r="AA1122" i="20" s="1"/>
  <c r="AC1123" i="20"/>
  <c r="AA1123" i="20" s="1"/>
  <c r="AC1124" i="20"/>
  <c r="AA1124" i="20" s="1"/>
  <c r="AC1125" i="20"/>
  <c r="AA1125" i="20" s="1"/>
  <c r="AC1126" i="20"/>
  <c r="AA1126" i="20" s="1"/>
  <c r="AC1127" i="20"/>
  <c r="AA1127" i="20" s="1"/>
  <c r="AC1128" i="20"/>
  <c r="AA1128" i="20" s="1"/>
  <c r="AC1129" i="20"/>
  <c r="AA1129" i="20" s="1"/>
  <c r="AC1130" i="20"/>
  <c r="AA1130" i="20" s="1"/>
  <c r="AC1131" i="20"/>
  <c r="AA1131" i="20" s="1"/>
  <c r="AC1132" i="20"/>
  <c r="AA1132" i="20" s="1"/>
  <c r="AC1133" i="20"/>
  <c r="AA1133" i="20" s="1"/>
  <c r="AC1134" i="20"/>
  <c r="AA1134" i="20" s="1"/>
  <c r="AC1135" i="20"/>
  <c r="AA1135" i="20" s="1"/>
  <c r="AC1136" i="20"/>
  <c r="AA1136" i="20" s="1"/>
  <c r="AC1137" i="20"/>
  <c r="AA1137" i="20" s="1"/>
  <c r="AC1138" i="20"/>
  <c r="AA1138" i="20" s="1"/>
  <c r="AC1139" i="20"/>
  <c r="AA1139" i="20" s="1"/>
  <c r="AC1140" i="20"/>
  <c r="AA1140" i="20" s="1"/>
  <c r="AC1141" i="20"/>
  <c r="AA1141" i="20" s="1"/>
  <c r="AC1142" i="20"/>
  <c r="AA1142" i="20" s="1"/>
  <c r="AC1143" i="20"/>
  <c r="AA1143" i="20" s="1"/>
  <c r="AC1144" i="20"/>
  <c r="AA1144" i="20" s="1"/>
  <c r="AC1145" i="20"/>
  <c r="AA1145" i="20" s="1"/>
  <c r="AC1146" i="20"/>
  <c r="AA1146" i="20" s="1"/>
  <c r="AC1147" i="20"/>
  <c r="AA1147" i="20" s="1"/>
  <c r="AC1148" i="20"/>
  <c r="AA1148" i="20" s="1"/>
  <c r="AC1149" i="20"/>
  <c r="AA1149" i="20" s="1"/>
  <c r="AC1150" i="20"/>
  <c r="AA1150" i="20" s="1"/>
  <c r="AC1151" i="20"/>
  <c r="AA1151" i="20" s="1"/>
  <c r="AC1152" i="20"/>
  <c r="AA1152" i="20" s="1"/>
  <c r="AC1153" i="20"/>
  <c r="AA1153" i="20" s="1"/>
  <c r="AC1154" i="20"/>
  <c r="AA1154" i="20" s="1"/>
  <c r="AC1155" i="20"/>
  <c r="AA1155" i="20" s="1"/>
  <c r="AC1156" i="20"/>
  <c r="AA1156" i="20" s="1"/>
  <c r="AC1157" i="20"/>
  <c r="AA1157" i="20" s="1"/>
  <c r="AC1158" i="20"/>
  <c r="AA1158" i="20" s="1"/>
  <c r="AC1159" i="20"/>
  <c r="AA1159" i="20" s="1"/>
  <c r="AC1160" i="20"/>
  <c r="AA1160" i="20" s="1"/>
  <c r="AC1161" i="20"/>
  <c r="AA1161" i="20" s="1"/>
  <c r="AC1162" i="20"/>
  <c r="AA1162" i="20" s="1"/>
  <c r="AC1163" i="20"/>
  <c r="AA1163" i="20" s="1"/>
  <c r="AC1164" i="20"/>
  <c r="AA1164" i="20" s="1"/>
  <c r="AC1165" i="20"/>
  <c r="AA1165" i="20" s="1"/>
  <c r="AC1166" i="20"/>
  <c r="AA1166" i="20" s="1"/>
  <c r="AC1167" i="20"/>
  <c r="AA1167" i="20" s="1"/>
  <c r="AC1168" i="20"/>
  <c r="AA1168" i="20" s="1"/>
  <c r="AC1169" i="20"/>
  <c r="AC1170" i="20"/>
  <c r="AA1170" i="20" s="1"/>
  <c r="AC1171" i="20"/>
  <c r="AA1171" i="20" s="1"/>
  <c r="AC1172" i="20"/>
  <c r="AC1173" i="20"/>
  <c r="AA1173" i="20" s="1"/>
  <c r="AC1174" i="20"/>
  <c r="AA1174" i="20" s="1"/>
  <c r="AC1175" i="20"/>
  <c r="AA1175" i="20" s="1"/>
  <c r="AC1176" i="20"/>
  <c r="AA1176" i="20" s="1"/>
  <c r="AC1177" i="20"/>
  <c r="AA1177" i="20" s="1"/>
  <c r="AC1178" i="20"/>
  <c r="AA1178" i="20" s="1"/>
  <c r="AC1179" i="20"/>
  <c r="AA1179" i="20" s="1"/>
  <c r="AC1180" i="20"/>
  <c r="AA1180" i="20" s="1"/>
  <c r="AC1181" i="20"/>
  <c r="AA1181" i="20" s="1"/>
  <c r="AC1182" i="20"/>
  <c r="AA1182" i="20" s="1"/>
  <c r="AC1183" i="20"/>
  <c r="AC1184" i="20"/>
  <c r="AA1184" i="20" s="1"/>
  <c r="AC1185" i="20"/>
  <c r="AA1185" i="20" s="1"/>
  <c r="AC1186" i="20"/>
  <c r="AC1187" i="20"/>
  <c r="AA1187" i="20" s="1"/>
  <c r="AC1188" i="20"/>
  <c r="AA1188" i="20" s="1"/>
  <c r="AC1189" i="20"/>
  <c r="AA1189" i="20" s="1"/>
  <c r="AC1190" i="20"/>
  <c r="AC1191" i="20"/>
  <c r="AA1191" i="20" s="1"/>
  <c r="AC1192" i="20"/>
  <c r="AA1192" i="20" s="1"/>
  <c r="AC1193" i="20"/>
  <c r="AA1193" i="20" s="1"/>
  <c r="AC1194" i="20"/>
  <c r="AA1194" i="20" s="1"/>
  <c r="AC1195" i="20"/>
  <c r="AA1195" i="20" s="1"/>
  <c r="AC1196" i="20"/>
  <c r="AA1196" i="20" s="1"/>
  <c r="AC1197" i="20"/>
  <c r="AA1197" i="20" s="1"/>
  <c r="AC1198" i="20"/>
  <c r="AA1198" i="20" s="1"/>
  <c r="AC1199" i="20"/>
  <c r="AA1199" i="20" s="1"/>
  <c r="AC1200" i="20"/>
  <c r="AA1200" i="20" s="1"/>
  <c r="AC1201" i="20"/>
  <c r="AA1201" i="20" s="1"/>
  <c r="AC1202" i="20"/>
  <c r="AA1202" i="20" s="1"/>
  <c r="AC1203" i="20"/>
  <c r="AA1203" i="20" s="1"/>
  <c r="AC1204" i="20"/>
  <c r="AA1204" i="20" s="1"/>
  <c r="AC1205" i="20"/>
  <c r="AA1205" i="20" s="1"/>
  <c r="AC1206" i="20"/>
  <c r="AA1206" i="20" s="1"/>
  <c r="AC1207" i="20"/>
  <c r="AA1207" i="20" s="1"/>
  <c r="AC1208" i="20"/>
  <c r="AA1208" i="20" s="1"/>
  <c r="AC1209" i="20"/>
  <c r="AA1209" i="20" s="1"/>
  <c r="AC1210" i="20"/>
  <c r="AA1210" i="20" s="1"/>
  <c r="AC1211" i="20"/>
  <c r="AA1211" i="20" s="1"/>
  <c r="AC1212" i="20"/>
  <c r="AA1212" i="20" s="1"/>
  <c r="AC1213" i="20"/>
  <c r="AA1213" i="20" s="1"/>
  <c r="AC1214" i="20"/>
  <c r="AA1214" i="20" s="1"/>
  <c r="AC1215" i="20"/>
  <c r="AA1215" i="20" s="1"/>
  <c r="AC1216" i="20"/>
  <c r="AA1216" i="20" s="1"/>
  <c r="AC1217" i="20"/>
  <c r="AA1217" i="20" s="1"/>
  <c r="AC1218" i="20"/>
  <c r="AA1218" i="20" s="1"/>
  <c r="AC1219" i="20"/>
  <c r="AA1219" i="20" s="1"/>
  <c r="AC1220" i="20"/>
  <c r="AA1220" i="20" s="1"/>
  <c r="AC1221" i="20"/>
  <c r="AA1221" i="20" s="1"/>
  <c r="AC1222" i="20"/>
  <c r="AA1222" i="20" s="1"/>
  <c r="AC1223" i="20"/>
  <c r="AA1223" i="20" s="1"/>
  <c r="AC1224" i="20"/>
  <c r="AA1224" i="20" s="1"/>
  <c r="AC1225" i="20"/>
  <c r="AA1225" i="20" s="1"/>
  <c r="AC1226" i="20"/>
  <c r="AA1226" i="20" s="1"/>
  <c r="AC1227" i="20"/>
  <c r="AA1227" i="20" s="1"/>
  <c r="AC1228" i="20"/>
  <c r="AA1228" i="20" s="1"/>
  <c r="AC1229" i="20"/>
  <c r="AA1229" i="20" s="1"/>
  <c r="AC1230" i="20"/>
  <c r="AA1230" i="20" s="1"/>
  <c r="AC1231" i="20"/>
  <c r="AA1231" i="20" s="1"/>
  <c r="AC1232" i="20"/>
  <c r="AA1232" i="20" s="1"/>
  <c r="AC1233" i="20"/>
  <c r="AA1233" i="20" s="1"/>
  <c r="AC1234" i="20"/>
  <c r="AA1234" i="20" s="1"/>
  <c r="AC1235" i="20"/>
  <c r="AA1235" i="20" s="1"/>
  <c r="AC1236" i="20"/>
  <c r="AA1236" i="20" s="1"/>
  <c r="AC1237" i="20"/>
  <c r="AA1237" i="20" s="1"/>
  <c r="AC1238" i="20"/>
  <c r="AA1238" i="20" s="1"/>
  <c r="AC1239" i="20"/>
  <c r="AA1239" i="20" s="1"/>
  <c r="AC1240" i="20"/>
  <c r="AA1240" i="20" s="1"/>
  <c r="AC1241" i="20"/>
  <c r="AA1241" i="20" s="1"/>
  <c r="AC1242" i="20"/>
  <c r="AA1242" i="20" s="1"/>
  <c r="AC1243" i="20"/>
  <c r="AA1243" i="20" s="1"/>
  <c r="AC1244" i="20"/>
  <c r="AA1244" i="20" s="1"/>
  <c r="AC1245" i="20"/>
  <c r="AA1245" i="20" s="1"/>
  <c r="AC1246" i="20"/>
  <c r="AA1246" i="20" s="1"/>
  <c r="AC1247" i="20"/>
  <c r="AA1247" i="20" s="1"/>
  <c r="AC1248" i="20"/>
  <c r="AA1248" i="20" s="1"/>
  <c r="AC1249" i="20"/>
  <c r="AA1249" i="20" s="1"/>
  <c r="AC1250" i="20"/>
  <c r="AA1250" i="20" s="1"/>
  <c r="AC1251" i="20"/>
  <c r="AA1251" i="20" s="1"/>
  <c r="AC1252" i="20"/>
  <c r="AA1252" i="20" s="1"/>
  <c r="AC1253" i="20"/>
  <c r="AA1253" i="20" s="1"/>
  <c r="AC1254" i="20"/>
  <c r="AA1254" i="20" s="1"/>
  <c r="AC1255" i="20"/>
  <c r="AA1255" i="20" s="1"/>
  <c r="AC1256" i="20"/>
  <c r="AA1256" i="20" s="1"/>
  <c r="AC1257" i="20"/>
  <c r="AA1257" i="20" s="1"/>
  <c r="AC1258" i="20"/>
  <c r="AA1258" i="20" s="1"/>
  <c r="AC1259" i="20"/>
  <c r="AA1259" i="20" s="1"/>
  <c r="AC1260" i="20"/>
  <c r="AA1260" i="20" s="1"/>
  <c r="AC1261" i="20"/>
  <c r="AA1261" i="20" s="1"/>
  <c r="AC1262" i="20"/>
  <c r="AA1262" i="20" s="1"/>
  <c r="AC1263" i="20"/>
  <c r="AA1263" i="20" s="1"/>
  <c r="AC1264" i="20"/>
  <c r="AA1264" i="20" s="1"/>
  <c r="AC1265" i="20"/>
  <c r="AA1265" i="20" s="1"/>
  <c r="AC1266" i="20"/>
  <c r="AA1266" i="20" s="1"/>
  <c r="AC1267" i="20"/>
  <c r="AA1267" i="20" s="1"/>
  <c r="AC1268" i="20"/>
  <c r="AC1269" i="20"/>
  <c r="AA1269" i="20" s="1"/>
  <c r="AC1270" i="20"/>
  <c r="AA1270" i="20" s="1"/>
  <c r="AC1271" i="20"/>
  <c r="AA1271" i="20" s="1"/>
  <c r="AC1272" i="20"/>
  <c r="AA1272" i="20" s="1"/>
  <c r="AC1273" i="20"/>
  <c r="AA1273" i="20" s="1"/>
  <c r="AC1274" i="20"/>
  <c r="AA1274" i="20" s="1"/>
  <c r="AC1275" i="20"/>
  <c r="AA1275" i="20" s="1"/>
  <c r="AC1276" i="20"/>
  <c r="AA1276" i="20" s="1"/>
  <c r="AC1277" i="20"/>
  <c r="AA1277" i="20" s="1"/>
  <c r="AC1278" i="20"/>
  <c r="AA1278" i="20" s="1"/>
  <c r="AC1279" i="20"/>
  <c r="AA1279" i="20" s="1"/>
  <c r="AC1280" i="20"/>
  <c r="AA1280" i="20" s="1"/>
  <c r="AC1281" i="20"/>
  <c r="AA1281" i="20" s="1"/>
  <c r="AC1282" i="20"/>
  <c r="AA1282" i="20" s="1"/>
  <c r="AC1283" i="20"/>
  <c r="AA1283" i="20" s="1"/>
  <c r="AC1284" i="20"/>
  <c r="AA1284" i="20" s="1"/>
  <c r="AC1285" i="20"/>
  <c r="AA1285" i="20" s="1"/>
  <c r="AC1286" i="20"/>
  <c r="AA1286" i="20" s="1"/>
  <c r="AC1287" i="20"/>
  <c r="AA1287" i="20" s="1"/>
  <c r="AC1288" i="20"/>
  <c r="AA1288" i="20" s="1"/>
  <c r="AC1289" i="20"/>
  <c r="AA1289" i="20" s="1"/>
  <c r="AC1290" i="20"/>
  <c r="AA1290" i="20" s="1"/>
  <c r="AC1291" i="20"/>
  <c r="AA1291" i="20" s="1"/>
  <c r="AC1292" i="20"/>
  <c r="AA1292" i="20" s="1"/>
  <c r="AC1293" i="20"/>
  <c r="AA1293" i="20" s="1"/>
  <c r="AC1294" i="20"/>
  <c r="AA1294" i="20" s="1"/>
  <c r="AC1295" i="20"/>
  <c r="AA1295" i="20" s="1"/>
  <c r="AC1296" i="20"/>
  <c r="AA1296" i="20" s="1"/>
  <c r="AC1297" i="20"/>
  <c r="AA1297" i="20" s="1"/>
  <c r="AC1298" i="20"/>
  <c r="AA1298" i="20" s="1"/>
  <c r="AC1299" i="20"/>
  <c r="AA1299" i="20" s="1"/>
  <c r="AC1300" i="20"/>
  <c r="AA1300" i="20" s="1"/>
  <c r="AC1301" i="20"/>
  <c r="AA1301" i="20" s="1"/>
  <c r="AC1302" i="20"/>
  <c r="AA1302" i="20" s="1"/>
  <c r="AC1303" i="20"/>
  <c r="AA1303" i="20" s="1"/>
  <c r="AC1304" i="20"/>
  <c r="AA1304" i="20" s="1"/>
  <c r="AC1305" i="20"/>
  <c r="AA1305" i="20" s="1"/>
  <c r="AC1306" i="20"/>
  <c r="AA1306" i="20" s="1"/>
  <c r="AC1307" i="20"/>
  <c r="AA1307" i="20" s="1"/>
  <c r="AC1308" i="20"/>
  <c r="AA1308" i="20" s="1"/>
  <c r="AC1309" i="20"/>
  <c r="AA1309" i="20" s="1"/>
  <c r="AC1310" i="20"/>
  <c r="AA1310" i="20" s="1"/>
  <c r="AC1311" i="20"/>
  <c r="AA1311" i="20" s="1"/>
  <c r="AC1312" i="20"/>
  <c r="AA1312" i="20" s="1"/>
  <c r="AC1313" i="20"/>
  <c r="AA1313" i="20" s="1"/>
  <c r="AC1314" i="20"/>
  <c r="AA1314" i="20" s="1"/>
  <c r="AC1315" i="20"/>
  <c r="AA1315" i="20" s="1"/>
  <c r="AC1316" i="20"/>
  <c r="AA1316" i="20" s="1"/>
  <c r="AC1317" i="20"/>
  <c r="AA1317" i="20" s="1"/>
  <c r="AC1318" i="20"/>
  <c r="AA1318" i="20" s="1"/>
  <c r="AC1319" i="20"/>
  <c r="AA1319" i="20" s="1"/>
  <c r="AC1320" i="20"/>
  <c r="AA1320" i="20" s="1"/>
  <c r="AC1321" i="20"/>
  <c r="AA1321" i="20" s="1"/>
  <c r="AC1322" i="20"/>
  <c r="AA1322" i="20" s="1"/>
  <c r="AC1323" i="20"/>
  <c r="AA1323" i="20" s="1"/>
  <c r="AC1324" i="20"/>
  <c r="AA1324" i="20" s="1"/>
  <c r="AC1325" i="20"/>
  <c r="AA1325" i="20" s="1"/>
  <c r="AC1326" i="20"/>
  <c r="AA1326" i="20" s="1"/>
  <c r="AC1327" i="20"/>
  <c r="AA1327" i="20" s="1"/>
  <c r="AC1328" i="20"/>
  <c r="AA1328" i="20" s="1"/>
  <c r="AC1329" i="20"/>
  <c r="AA1329" i="20" s="1"/>
  <c r="AC1330" i="20"/>
  <c r="AA1330" i="20" s="1"/>
  <c r="AC1331" i="20"/>
  <c r="AA1331" i="20" s="1"/>
  <c r="AC1332" i="20"/>
  <c r="AA1332" i="20" s="1"/>
  <c r="AC1333" i="20"/>
  <c r="AA1333" i="20" s="1"/>
  <c r="AC1334" i="20"/>
  <c r="AA1334" i="20" s="1"/>
  <c r="AC1335" i="20"/>
  <c r="AA1335" i="20" s="1"/>
  <c r="AC1336" i="20"/>
  <c r="AA1336" i="20" s="1"/>
  <c r="AC1337" i="20"/>
  <c r="AA1337" i="20" s="1"/>
  <c r="AC1338" i="20"/>
  <c r="AA1338" i="20" s="1"/>
  <c r="AC1339" i="20"/>
  <c r="AA1339" i="20" s="1"/>
  <c r="AC1340" i="20"/>
  <c r="AA1340" i="20" s="1"/>
  <c r="AC1341" i="20"/>
  <c r="AA1341" i="20" s="1"/>
  <c r="AC1342" i="20"/>
  <c r="AA1342" i="20" s="1"/>
  <c r="AC1343" i="20"/>
  <c r="AA1343" i="20" s="1"/>
  <c r="AC1344" i="20"/>
  <c r="AA1344" i="20" s="1"/>
  <c r="AC1345" i="20"/>
  <c r="AA1345" i="20" s="1"/>
  <c r="AC1346" i="20"/>
  <c r="AA1346" i="20" s="1"/>
  <c r="AC1347" i="20"/>
  <c r="AA1347" i="20" s="1"/>
  <c r="AC1348" i="20"/>
  <c r="AA1348" i="20" s="1"/>
  <c r="AC1349" i="20"/>
  <c r="AA1349" i="20" s="1"/>
  <c r="AC1350" i="20"/>
  <c r="AA1350" i="20" s="1"/>
  <c r="AC1351" i="20"/>
  <c r="AA1351" i="20" s="1"/>
  <c r="AC1352" i="20"/>
  <c r="AA1352" i="20" s="1"/>
  <c r="AC1353" i="20"/>
  <c r="AA1353" i="20" s="1"/>
  <c r="AC1354" i="20"/>
  <c r="AA1354" i="20" s="1"/>
  <c r="AC1355" i="20"/>
  <c r="AA1355" i="20" s="1"/>
  <c r="AC1356" i="20"/>
  <c r="AA1356" i="20" s="1"/>
  <c r="AC1357" i="20"/>
  <c r="AA1357" i="20" s="1"/>
  <c r="AC1358" i="20"/>
  <c r="AA1358" i="20" s="1"/>
  <c r="AC1359" i="20"/>
  <c r="AA1359" i="20" s="1"/>
  <c r="AC1360" i="20"/>
  <c r="AA1360" i="20" s="1"/>
  <c r="AC1361" i="20"/>
  <c r="AA1361" i="20" s="1"/>
  <c r="AC1362" i="20"/>
  <c r="AA1362" i="20" s="1"/>
  <c r="AC1363" i="20"/>
  <c r="AC1364" i="20"/>
  <c r="AA1364" i="20" s="1"/>
  <c r="AC1365" i="20"/>
  <c r="AA1365" i="20" s="1"/>
  <c r="AC1366" i="20"/>
  <c r="AC1367" i="20"/>
  <c r="AA1367" i="20" s="1"/>
  <c r="AC1368" i="20"/>
  <c r="AA1368" i="20" s="1"/>
  <c r="AC1369" i="20"/>
  <c r="AA1369" i="20" s="1"/>
  <c r="AC1370" i="20"/>
  <c r="AA1370" i="20" s="1"/>
  <c r="AC1371" i="20"/>
  <c r="AA1371" i="20" s="1"/>
  <c r="AC1372" i="20"/>
  <c r="AA1372" i="20" s="1"/>
  <c r="AC1373" i="20"/>
  <c r="AA1373" i="20" s="1"/>
  <c r="AC1374" i="20"/>
  <c r="AA1374" i="20" s="1"/>
  <c r="AC1375" i="20"/>
  <c r="AA1375" i="20" s="1"/>
  <c r="AC1376" i="20"/>
  <c r="AA1376" i="20" s="1"/>
  <c r="AC1377" i="20"/>
  <c r="AA1377" i="20" s="1"/>
  <c r="AC1378" i="20"/>
  <c r="AA1378" i="20" s="1"/>
  <c r="AC1379" i="20"/>
  <c r="AA1379" i="20" s="1"/>
  <c r="AC1380" i="20"/>
  <c r="AA1380" i="20" s="1"/>
  <c r="AC1381" i="20"/>
  <c r="AA1381" i="20" s="1"/>
  <c r="AC1382" i="20"/>
  <c r="AA1382" i="20" s="1"/>
  <c r="AC1383" i="20"/>
  <c r="AA1383" i="20" s="1"/>
  <c r="AC1384" i="20"/>
  <c r="AA1384" i="20" s="1"/>
  <c r="AC1385" i="20"/>
  <c r="AA1385" i="20" s="1"/>
  <c r="AC1386" i="20"/>
  <c r="AA1386" i="20" s="1"/>
  <c r="AC1387" i="20"/>
  <c r="AA1387" i="20" s="1"/>
  <c r="AC1388" i="20"/>
  <c r="AA1388" i="20" s="1"/>
  <c r="AC1389" i="20"/>
  <c r="AA1389" i="20" s="1"/>
  <c r="AC1390" i="20"/>
  <c r="AA1390" i="20" s="1"/>
  <c r="AC1391" i="20"/>
  <c r="AA1391" i="20" s="1"/>
  <c r="AC1392" i="20"/>
  <c r="AA1392" i="20" s="1"/>
  <c r="AC1393" i="20"/>
  <c r="AA1393" i="20" s="1"/>
  <c r="AC1394" i="20"/>
  <c r="AA1394" i="20" s="1"/>
  <c r="AC1395" i="20"/>
  <c r="AA1395" i="20" s="1"/>
  <c r="AC1396" i="20"/>
  <c r="AA1396" i="20" s="1"/>
  <c r="AC1397" i="20"/>
  <c r="AA1397" i="20" s="1"/>
  <c r="AC1398" i="20"/>
  <c r="AA1398" i="20" s="1"/>
  <c r="AC1399" i="20"/>
  <c r="AA1399" i="20" s="1"/>
  <c r="AC1400" i="20"/>
  <c r="AA1400" i="20" s="1"/>
  <c r="AC1401" i="20"/>
  <c r="AA1401" i="20" s="1"/>
  <c r="AC1402" i="20"/>
  <c r="AA1402" i="20" s="1"/>
  <c r="AC1403" i="20"/>
  <c r="AA1403" i="20" s="1"/>
  <c r="AC1404" i="20"/>
  <c r="AA1404" i="20" s="1"/>
  <c r="AC1405" i="20"/>
  <c r="AA1405" i="20" s="1"/>
  <c r="AC1406" i="20"/>
  <c r="AA1406" i="20" s="1"/>
  <c r="AC1407" i="20"/>
  <c r="AA1407" i="20" s="1"/>
  <c r="AC1408" i="20"/>
  <c r="AA1408" i="20" s="1"/>
  <c r="AC1409" i="20"/>
  <c r="AA1409" i="20" s="1"/>
  <c r="AC1410" i="20"/>
  <c r="AA1410" i="20" s="1"/>
  <c r="AC1411" i="20"/>
  <c r="AA1411" i="20" s="1"/>
  <c r="AC1412" i="20"/>
  <c r="AA1412" i="20" s="1"/>
  <c r="AC1413" i="20"/>
  <c r="AA1413" i="20" s="1"/>
  <c r="AC1414" i="20"/>
  <c r="AA1414" i="20" s="1"/>
  <c r="AC1415" i="20"/>
  <c r="AA1415" i="20" s="1"/>
  <c r="AC1416" i="20"/>
  <c r="AA1416" i="20" s="1"/>
  <c r="AC1417" i="20"/>
  <c r="AA1417" i="20" s="1"/>
  <c r="AC1418" i="20"/>
  <c r="AA1418" i="20" s="1"/>
  <c r="AC1419" i="20"/>
  <c r="AA1419" i="20" s="1"/>
  <c r="AC1420" i="20"/>
  <c r="AA1420" i="20" s="1"/>
  <c r="AC1421" i="20"/>
  <c r="AA1421" i="20" s="1"/>
  <c r="AC1422" i="20"/>
  <c r="AA1422" i="20" s="1"/>
  <c r="AC1423" i="20"/>
  <c r="AA1423" i="20" s="1"/>
  <c r="AC1424" i="20"/>
  <c r="AA1424" i="20" s="1"/>
  <c r="AC1425" i="20"/>
  <c r="AA1425" i="20" s="1"/>
  <c r="AC1426" i="20"/>
  <c r="AA1426" i="20" s="1"/>
  <c r="AC1427" i="20"/>
  <c r="AA1427" i="20" s="1"/>
  <c r="AC1428" i="20"/>
  <c r="AA1428" i="20" s="1"/>
  <c r="AC1429" i="20"/>
  <c r="AA1429" i="20" s="1"/>
  <c r="AC1430" i="20"/>
  <c r="AA1430" i="20" s="1"/>
  <c r="AC1431" i="20"/>
  <c r="AA1431" i="20" s="1"/>
  <c r="AC1432" i="20"/>
  <c r="AA1432" i="20" s="1"/>
  <c r="AC1433" i="20"/>
  <c r="AA1433" i="20" s="1"/>
  <c r="AC1434" i="20"/>
  <c r="AA1434" i="20" s="1"/>
  <c r="AC1435" i="20"/>
  <c r="AA1435" i="20" s="1"/>
  <c r="AC1436" i="20"/>
  <c r="AA1436" i="20" s="1"/>
  <c r="AC1437" i="20"/>
  <c r="AC1438" i="20"/>
  <c r="AA1438" i="20" s="1"/>
  <c r="AC1439" i="20"/>
  <c r="AA1439" i="20" s="1"/>
  <c r="AC1440" i="20"/>
  <c r="AA1440" i="20" s="1"/>
  <c r="AC1441" i="20"/>
  <c r="AA1441" i="20" s="1"/>
  <c r="AC1442" i="20"/>
  <c r="AA1442" i="20" s="1"/>
  <c r="AC1443" i="20"/>
  <c r="AA1443" i="20" s="1"/>
  <c r="AC1444" i="20"/>
  <c r="AA1444" i="20" s="1"/>
  <c r="AC1445" i="20"/>
  <c r="AA1445" i="20" s="1"/>
  <c r="AC1446" i="20"/>
  <c r="AA1446" i="20" s="1"/>
  <c r="AC1447" i="20"/>
  <c r="AA1447" i="20" s="1"/>
  <c r="AC1448" i="20"/>
  <c r="AA1448" i="20" s="1"/>
  <c r="AC1449" i="20"/>
  <c r="AA1449" i="20" s="1"/>
  <c r="AC1450" i="20"/>
  <c r="AA1450" i="20" s="1"/>
  <c r="AC1451" i="20"/>
  <c r="AA1451" i="20" s="1"/>
  <c r="AC1452" i="20"/>
  <c r="AA1452" i="20" s="1"/>
  <c r="AC1453" i="20"/>
  <c r="AA1453" i="20" s="1"/>
  <c r="AC1454" i="20"/>
  <c r="AA1454" i="20" s="1"/>
  <c r="AC1455" i="20"/>
  <c r="AA1455" i="20" s="1"/>
  <c r="AC1456" i="20"/>
  <c r="AA1456" i="20" s="1"/>
  <c r="AC1457" i="20"/>
  <c r="AA1457" i="20" s="1"/>
  <c r="AC1458" i="20"/>
  <c r="AA1458" i="20" s="1"/>
  <c r="AC1459" i="20"/>
  <c r="AA1459" i="20" s="1"/>
  <c r="AC1460" i="20"/>
  <c r="AA1460" i="20" s="1"/>
  <c r="AC1461" i="20"/>
  <c r="AA1461" i="20" s="1"/>
  <c r="AC1462" i="20"/>
  <c r="AA1462" i="20" s="1"/>
  <c r="AC1463" i="20"/>
  <c r="AA1463" i="20" s="1"/>
  <c r="AC1464" i="20"/>
  <c r="AA1464" i="20" s="1"/>
  <c r="AC1465" i="20"/>
  <c r="AA1465" i="20" s="1"/>
  <c r="AC1466" i="20"/>
  <c r="AA1466" i="20" s="1"/>
  <c r="AC1467" i="20"/>
  <c r="AA1467" i="20" s="1"/>
  <c r="AC1468" i="20"/>
  <c r="AA1468" i="20" s="1"/>
  <c r="AC1469" i="20"/>
  <c r="AA1469" i="20" s="1"/>
  <c r="AC1470" i="20"/>
  <c r="AA1470" i="20" s="1"/>
  <c r="AC1471" i="20"/>
  <c r="AA1471" i="20" s="1"/>
  <c r="AC1472" i="20"/>
  <c r="AA1472" i="20" s="1"/>
  <c r="AC1473" i="20"/>
  <c r="AA1473" i="20" s="1"/>
  <c r="AC1474" i="20"/>
  <c r="AA1474" i="20" s="1"/>
  <c r="AC1475" i="20"/>
  <c r="AA1475" i="20" s="1"/>
  <c r="AC1476" i="20"/>
  <c r="AA1476" i="20" s="1"/>
  <c r="AC1477" i="20"/>
  <c r="AA1477" i="20" s="1"/>
  <c r="AC1478" i="20"/>
  <c r="AA1478" i="20" s="1"/>
  <c r="AC1479" i="20"/>
  <c r="AA1479" i="20" s="1"/>
  <c r="AC1480" i="20"/>
  <c r="AA1480" i="20" s="1"/>
  <c r="AC1481" i="20"/>
  <c r="AA1481" i="20" s="1"/>
  <c r="AC1482" i="20"/>
  <c r="AA1482" i="20" s="1"/>
  <c r="AC1483" i="20"/>
  <c r="AA1483" i="20" s="1"/>
  <c r="AC1484" i="20"/>
  <c r="AA1484" i="20" s="1"/>
  <c r="AC1485" i="20"/>
  <c r="AA1485" i="20" s="1"/>
  <c r="AC1486" i="20"/>
  <c r="AA1486" i="20" s="1"/>
  <c r="AC1487" i="20"/>
  <c r="AA1487" i="20" s="1"/>
  <c r="AC1488" i="20"/>
  <c r="AA1488" i="20" s="1"/>
  <c r="AC1489" i="20"/>
  <c r="AA1489" i="20" s="1"/>
  <c r="AC1490" i="20"/>
  <c r="AA1490" i="20" s="1"/>
  <c r="AC1491" i="20"/>
  <c r="AA1491" i="20" s="1"/>
  <c r="AC1492" i="20"/>
  <c r="AA1492" i="20" s="1"/>
  <c r="AC1493" i="20"/>
  <c r="AA1493" i="20" s="1"/>
  <c r="AC1494" i="20"/>
  <c r="AA1494" i="20" s="1"/>
  <c r="AC1495" i="20"/>
  <c r="AA1495" i="20" s="1"/>
  <c r="AC1496" i="20"/>
  <c r="AA1496" i="20" s="1"/>
  <c r="AC1497" i="20"/>
  <c r="AA1497" i="20" s="1"/>
  <c r="AC1498" i="20"/>
  <c r="AA1498" i="20" s="1"/>
  <c r="AC1499" i="20"/>
  <c r="AA1499" i="20" s="1"/>
  <c r="AC1500" i="20"/>
  <c r="AA1500" i="20" s="1"/>
  <c r="AC1501" i="20"/>
  <c r="AA1501" i="20" s="1"/>
  <c r="AC1502" i="20"/>
  <c r="AA1502" i="20" s="1"/>
  <c r="AC1503" i="20"/>
  <c r="AA1503" i="20" s="1"/>
  <c r="AC1504" i="20"/>
  <c r="AA1504" i="20" s="1"/>
  <c r="AC1505" i="20"/>
  <c r="AA1505" i="20" s="1"/>
  <c r="AC1506" i="20"/>
  <c r="AA1506" i="20" s="1"/>
  <c r="AC1507" i="20"/>
  <c r="AC1508" i="20"/>
  <c r="AA1508" i="20" s="1"/>
  <c r="AC1509" i="20"/>
  <c r="AA1509" i="20" s="1"/>
  <c r="AC1510" i="20"/>
  <c r="AA1510" i="20" s="1"/>
  <c r="AC1511" i="20"/>
  <c r="AA1511" i="20" s="1"/>
  <c r="AC1512" i="20"/>
  <c r="AA1512" i="20" s="1"/>
  <c r="AC1513" i="20"/>
  <c r="AA1513" i="20" s="1"/>
  <c r="AC1514" i="20"/>
  <c r="AA1514" i="20" s="1"/>
  <c r="AC1515" i="20"/>
  <c r="AA1515" i="20" s="1"/>
  <c r="AC1516" i="20"/>
  <c r="AA1516" i="20" s="1"/>
  <c r="AC1517" i="20"/>
  <c r="AA1517" i="20" s="1"/>
  <c r="AC1518" i="20"/>
  <c r="AA1518" i="20" s="1"/>
  <c r="AC1519" i="20"/>
  <c r="AA1519" i="20" s="1"/>
  <c r="AC1520" i="20"/>
  <c r="AC1521" i="20"/>
  <c r="AC1522" i="20"/>
  <c r="AA1522" i="20" s="1"/>
  <c r="AC1523" i="20"/>
  <c r="AA1523" i="20" s="1"/>
  <c r="AC1524" i="20"/>
  <c r="AA1524" i="20" s="1"/>
  <c r="AC1525" i="20"/>
  <c r="AA1525" i="20" s="1"/>
  <c r="AC1526" i="20"/>
  <c r="AA1526" i="20" s="1"/>
  <c r="AC1527" i="20"/>
  <c r="AA1527" i="20" s="1"/>
  <c r="AC1528" i="20"/>
  <c r="AA1528" i="20" s="1"/>
  <c r="AC1529" i="20"/>
  <c r="AA1529" i="20" s="1"/>
  <c r="AC1530" i="20"/>
  <c r="AA1530" i="20" s="1"/>
  <c r="AC1531" i="20"/>
  <c r="AA1531" i="20" s="1"/>
  <c r="AC1532" i="20"/>
  <c r="AA1532" i="20" s="1"/>
  <c r="AC1533" i="20"/>
  <c r="AA1533" i="20" s="1"/>
  <c r="AC1534" i="20"/>
  <c r="AA1534" i="20" s="1"/>
  <c r="AC1535" i="20"/>
  <c r="AA1535" i="20" s="1"/>
  <c r="AC1536" i="20"/>
  <c r="AA1536" i="20" s="1"/>
  <c r="AC1537" i="20"/>
  <c r="AA1537" i="20" s="1"/>
  <c r="AC1538" i="20"/>
  <c r="AA1538" i="20" s="1"/>
  <c r="AC1539" i="20"/>
  <c r="AA1539" i="20" s="1"/>
  <c r="AC1540" i="20"/>
  <c r="AA1540" i="20" s="1"/>
  <c r="AC1541" i="20"/>
  <c r="AA1541" i="20" s="1"/>
  <c r="AC1542" i="20"/>
  <c r="AA1542" i="20" s="1"/>
  <c r="AC1543" i="20"/>
  <c r="AA1543" i="20" s="1"/>
  <c r="AC1544" i="20"/>
  <c r="AA1544" i="20" s="1"/>
  <c r="AC1545" i="20"/>
  <c r="AA1545" i="20" s="1"/>
  <c r="AC1546" i="20"/>
  <c r="AA1546" i="20" s="1"/>
  <c r="AC1547" i="20"/>
  <c r="AA1547" i="20" s="1"/>
  <c r="AC1548" i="20"/>
  <c r="AA1548" i="20" s="1"/>
  <c r="AC1549" i="20"/>
  <c r="AA1549" i="20" s="1"/>
  <c r="AC1550" i="20"/>
  <c r="AA1550" i="20" s="1"/>
  <c r="AC1551" i="20"/>
  <c r="AA1551" i="20" s="1"/>
  <c r="AC1552" i="20"/>
  <c r="AA1552" i="20" s="1"/>
  <c r="AC1553" i="20"/>
  <c r="AA1553" i="20" s="1"/>
  <c r="AC1554" i="20"/>
  <c r="AA1554" i="20" s="1"/>
  <c r="AC1555" i="20"/>
  <c r="AA1555" i="20" s="1"/>
  <c r="AC1556" i="20"/>
  <c r="AA1556" i="20" s="1"/>
  <c r="AC1557" i="20"/>
  <c r="AA1557" i="20" s="1"/>
  <c r="AC1558" i="20"/>
  <c r="AA1558" i="20" s="1"/>
  <c r="AC1559" i="20"/>
  <c r="AA1559" i="20" s="1"/>
  <c r="AC1560" i="20"/>
  <c r="AA1560" i="20" s="1"/>
  <c r="AC1561" i="20"/>
  <c r="AA1561" i="20" s="1"/>
  <c r="AC1562" i="20"/>
  <c r="AA1562" i="20" s="1"/>
  <c r="AC1563" i="20"/>
  <c r="AA1563" i="20" s="1"/>
  <c r="AC1564" i="20"/>
  <c r="AA1564" i="20" s="1"/>
  <c r="AC1565" i="20"/>
  <c r="AA1565" i="20" s="1"/>
  <c r="AC1566" i="20"/>
  <c r="AA1566" i="20" s="1"/>
  <c r="AC1567" i="20"/>
  <c r="AA1567" i="20" s="1"/>
  <c r="AC1568" i="20"/>
  <c r="AA1568" i="20" s="1"/>
  <c r="AC1569" i="20"/>
  <c r="AA1569" i="20" s="1"/>
  <c r="AC1570" i="20"/>
  <c r="AA1570" i="20" s="1"/>
  <c r="AC1571" i="20"/>
  <c r="AA1571" i="20" s="1"/>
  <c r="AC1572" i="20"/>
  <c r="AA1572" i="20" s="1"/>
  <c r="AC1573" i="20"/>
  <c r="AA1573" i="20" s="1"/>
  <c r="AC1574" i="20"/>
  <c r="AA1574" i="20" s="1"/>
  <c r="AC1575" i="20"/>
  <c r="AA1575" i="20" s="1"/>
  <c r="AC1576" i="20"/>
  <c r="AA1576" i="20" s="1"/>
  <c r="AC1577" i="20"/>
  <c r="AA1577" i="20" s="1"/>
  <c r="AC1578" i="20"/>
  <c r="AA1578" i="20" s="1"/>
  <c r="AC1579" i="20"/>
  <c r="AA1579" i="20" s="1"/>
  <c r="AC1580" i="20"/>
  <c r="AA1580" i="20" s="1"/>
  <c r="AC1581" i="20"/>
  <c r="AA1581" i="20" s="1"/>
  <c r="AC1582" i="20"/>
  <c r="AA1582" i="20" s="1"/>
  <c r="AC1583" i="20"/>
  <c r="AA1583" i="20" s="1"/>
  <c r="AC1584" i="20"/>
  <c r="AA1584" i="20" s="1"/>
  <c r="AC1585" i="20"/>
  <c r="AA1585" i="20" s="1"/>
  <c r="AC1586" i="20"/>
  <c r="AA1586" i="20" s="1"/>
  <c r="AC1587" i="20"/>
  <c r="AA1587" i="20" s="1"/>
  <c r="AC1588" i="20"/>
  <c r="AA1588" i="20" s="1"/>
  <c r="AC1589" i="20"/>
  <c r="AA1589" i="20" s="1"/>
  <c r="AC1590" i="20"/>
  <c r="AC1591" i="20"/>
  <c r="AC1592" i="20"/>
  <c r="AA1592" i="20" s="1"/>
  <c r="AC1593" i="20"/>
  <c r="AA1593" i="20" s="1"/>
  <c r="AC1594" i="20"/>
  <c r="AA1594" i="20" s="1"/>
  <c r="AC1595" i="20"/>
  <c r="AA1595" i="20" s="1"/>
  <c r="AC1596" i="20"/>
  <c r="AA1596" i="20" s="1"/>
  <c r="AC1597" i="20"/>
  <c r="AA1597" i="20" s="1"/>
  <c r="AC1598" i="20"/>
  <c r="AA1598" i="20" s="1"/>
  <c r="AC1599" i="20"/>
  <c r="AA1599" i="20" s="1"/>
  <c r="AC1600" i="20"/>
  <c r="AA1600" i="20" s="1"/>
  <c r="AC1601" i="20"/>
  <c r="AA1601" i="20" s="1"/>
  <c r="AC1602" i="20"/>
  <c r="AA1602" i="20" s="1"/>
  <c r="AC1603" i="20"/>
  <c r="AA1603" i="20" s="1"/>
  <c r="AC1604" i="20"/>
  <c r="AA1604" i="20" s="1"/>
  <c r="AC1605" i="20"/>
  <c r="AA1605" i="20" s="1"/>
  <c r="AC1606" i="20"/>
  <c r="AA1606" i="20" s="1"/>
  <c r="AC1607" i="20"/>
  <c r="AA1607" i="20" s="1"/>
  <c r="AC1608" i="20"/>
  <c r="AA1608" i="20" s="1"/>
  <c r="AC1609" i="20"/>
  <c r="AA1609" i="20" s="1"/>
  <c r="AC1610" i="20"/>
  <c r="AA1610" i="20" s="1"/>
  <c r="AC1611" i="20"/>
  <c r="AA1611" i="20" s="1"/>
  <c r="AC1612" i="20"/>
  <c r="AA1612" i="20" s="1"/>
  <c r="AC1613" i="20"/>
  <c r="AA1613" i="20" s="1"/>
  <c r="AC1614" i="20"/>
  <c r="AA1614" i="20" s="1"/>
  <c r="AC1615" i="20"/>
  <c r="AA1615" i="20" s="1"/>
  <c r="AC1616" i="20"/>
  <c r="AA1616" i="20" s="1"/>
  <c r="AC1617" i="20"/>
  <c r="AA1617" i="20" s="1"/>
  <c r="AC1618" i="20"/>
  <c r="AA1618" i="20" s="1"/>
  <c r="AC1619" i="20"/>
  <c r="AA1619" i="20" s="1"/>
  <c r="AC1620" i="20"/>
  <c r="AA1620" i="20" s="1"/>
  <c r="AC1621" i="20"/>
  <c r="AA1621" i="20" s="1"/>
  <c r="AC1622" i="20"/>
  <c r="AA1622" i="20" s="1"/>
  <c r="AC1623" i="20"/>
  <c r="AA1623" i="20" s="1"/>
  <c r="AC1624" i="20"/>
  <c r="AA1624" i="20" s="1"/>
  <c r="AC1625" i="20"/>
  <c r="AA1625" i="20" s="1"/>
  <c r="AC1626" i="20"/>
  <c r="AA1626" i="20" s="1"/>
  <c r="AC1627" i="20"/>
  <c r="AA1627" i="20" s="1"/>
  <c r="AC1628" i="20"/>
  <c r="AA1628" i="20" s="1"/>
  <c r="AC1629" i="20"/>
  <c r="AA1629" i="20" s="1"/>
  <c r="AC1630" i="20"/>
  <c r="AA1630" i="20" s="1"/>
  <c r="AC1631" i="20"/>
  <c r="AA1631" i="20" s="1"/>
  <c r="AC1632" i="20"/>
  <c r="AA1632" i="20" s="1"/>
  <c r="AC1633" i="20"/>
  <c r="AA1633" i="20" s="1"/>
  <c r="AC1634" i="20"/>
  <c r="AA1634" i="20" s="1"/>
  <c r="AC1635" i="20"/>
  <c r="AA1635" i="20" s="1"/>
  <c r="AC1636" i="20"/>
  <c r="AA1636" i="20" s="1"/>
  <c r="AC1637" i="20"/>
  <c r="AA1637" i="20" s="1"/>
  <c r="AC1638" i="20"/>
  <c r="AA1638" i="20" s="1"/>
  <c r="AC1639" i="20"/>
  <c r="AA1639" i="20" s="1"/>
  <c r="AC1640" i="20"/>
  <c r="AA1640" i="20" s="1"/>
  <c r="AC1641" i="20"/>
  <c r="AA1641" i="20" s="1"/>
  <c r="AC1642" i="20"/>
  <c r="AA1642" i="20" s="1"/>
  <c r="AC1643" i="20"/>
  <c r="AA1643" i="20" s="1"/>
  <c r="AC1644" i="20"/>
  <c r="AA1644" i="20" s="1"/>
  <c r="AC1645" i="20"/>
  <c r="AA1645" i="20" s="1"/>
  <c r="AC1646" i="20"/>
  <c r="AA1646" i="20" s="1"/>
  <c r="AC1647" i="20"/>
  <c r="AC1648" i="20"/>
  <c r="AA1648" i="20" s="1"/>
  <c r="AC1649" i="20"/>
  <c r="AA1649" i="20" s="1"/>
  <c r="AC1650" i="20"/>
  <c r="AA1650" i="20" s="1"/>
  <c r="AC1651" i="20"/>
  <c r="AA1651" i="20" s="1"/>
  <c r="AC1652" i="20"/>
  <c r="AA1652" i="20" s="1"/>
  <c r="AC1653" i="20"/>
  <c r="AA1653" i="20" s="1"/>
  <c r="AC1654" i="20"/>
  <c r="AA1654" i="20" s="1"/>
  <c r="AC1655" i="20"/>
  <c r="AA1655" i="20" s="1"/>
  <c r="AC1656" i="20"/>
  <c r="AA1656" i="20" s="1"/>
  <c r="AC1657" i="20"/>
  <c r="AA1657" i="20" s="1"/>
  <c r="AC1658" i="20"/>
  <c r="AA1658" i="20" s="1"/>
  <c r="AC1659" i="20"/>
  <c r="AA1659" i="20" s="1"/>
  <c r="AC1660" i="20"/>
  <c r="AA1660" i="20" s="1"/>
  <c r="AC1661" i="20"/>
  <c r="AA1661" i="20" s="1"/>
  <c r="AC1662" i="20"/>
  <c r="AA1662" i="20" s="1"/>
  <c r="AC1663" i="20"/>
  <c r="AA1663" i="20" s="1"/>
  <c r="AC1664" i="20"/>
  <c r="AA1664" i="20" s="1"/>
  <c r="AC1665" i="20"/>
  <c r="AA1665" i="20" s="1"/>
  <c r="AC1666" i="20"/>
  <c r="AA1666" i="20" s="1"/>
  <c r="AC1667" i="20"/>
  <c r="AA1667" i="20" s="1"/>
  <c r="AC1668" i="20"/>
  <c r="AA1668" i="20" s="1"/>
  <c r="AC1669" i="20"/>
  <c r="AA1669" i="20" s="1"/>
  <c r="AC1670" i="20"/>
  <c r="AA1670" i="20" s="1"/>
  <c r="AC1671" i="20"/>
  <c r="AA1671" i="20" s="1"/>
  <c r="AC1672" i="20"/>
  <c r="AA1672" i="20" s="1"/>
  <c r="AC1673" i="20"/>
  <c r="AA1673" i="20" s="1"/>
  <c r="AC1674" i="20"/>
  <c r="AA1674" i="20" s="1"/>
  <c r="AC1675" i="20"/>
  <c r="AA1675" i="20" s="1"/>
  <c r="AC1676" i="20"/>
  <c r="AA1676" i="20" s="1"/>
  <c r="AC1677" i="20"/>
  <c r="AA1677" i="20" s="1"/>
  <c r="AC1678" i="20"/>
  <c r="AA1678" i="20" s="1"/>
  <c r="AC1679" i="20"/>
  <c r="AA1679" i="20" s="1"/>
  <c r="AC1680" i="20"/>
  <c r="AA1680" i="20" s="1"/>
  <c r="AC1681" i="20"/>
  <c r="AA1681" i="20" s="1"/>
  <c r="AC1682" i="20"/>
  <c r="AA1682" i="20" s="1"/>
  <c r="AC1683" i="20"/>
  <c r="AA1683" i="20" s="1"/>
  <c r="AC1684" i="20"/>
  <c r="AA1684" i="20" s="1"/>
  <c r="AC1685" i="20"/>
  <c r="AA1685" i="20" s="1"/>
  <c r="AC1686" i="20"/>
  <c r="AA1686" i="20" s="1"/>
  <c r="AC1687" i="20"/>
  <c r="AA1687" i="20" s="1"/>
  <c r="AC1688" i="20"/>
  <c r="AA1688" i="20" s="1"/>
  <c r="AC1689" i="20"/>
  <c r="AA1689" i="20" s="1"/>
  <c r="AC1690" i="20"/>
  <c r="AA1690" i="20" s="1"/>
  <c r="AC1691" i="20"/>
  <c r="AA1691" i="20" s="1"/>
  <c r="AC1692" i="20"/>
  <c r="AA1692" i="20" s="1"/>
  <c r="AC1693" i="20"/>
  <c r="AA1693" i="20" s="1"/>
  <c r="AC1694" i="20"/>
  <c r="AA1694" i="20" s="1"/>
  <c r="AC1695" i="20"/>
  <c r="AA1695" i="20" s="1"/>
  <c r="AC1696" i="20"/>
  <c r="AA1696" i="20" s="1"/>
  <c r="AC1697" i="20"/>
  <c r="AA1697" i="20" s="1"/>
  <c r="AC1698" i="20"/>
  <c r="AA1698" i="20" s="1"/>
  <c r="AC1699" i="20"/>
  <c r="AA1699" i="20" s="1"/>
  <c r="AC1700" i="20"/>
  <c r="AA1700" i="20" s="1"/>
  <c r="AC1701" i="20"/>
  <c r="AA1701" i="20" s="1"/>
  <c r="AC1702" i="20"/>
  <c r="AA1702" i="20" s="1"/>
  <c r="AC1703" i="20"/>
  <c r="AA1703" i="20" s="1"/>
  <c r="AC1704" i="20"/>
  <c r="AA1704" i="20" s="1"/>
  <c r="AC1705" i="20"/>
  <c r="AA1705" i="20" s="1"/>
  <c r="AC1706" i="20"/>
  <c r="AA1706" i="20" s="1"/>
  <c r="AC1707" i="20"/>
  <c r="AA1707" i="20" s="1"/>
  <c r="AC1708" i="20"/>
  <c r="AA1708" i="20" s="1"/>
  <c r="AC1709" i="20"/>
  <c r="AA1709" i="20" s="1"/>
  <c r="AC1710" i="20"/>
  <c r="AA1710" i="20" s="1"/>
  <c r="AC1711" i="20"/>
  <c r="AA1711" i="20" s="1"/>
  <c r="AC1712" i="20"/>
  <c r="AA1712" i="20" s="1"/>
  <c r="AC1713" i="20"/>
  <c r="AC1714" i="20"/>
  <c r="AA1714" i="20" s="1"/>
  <c r="AC1715" i="20"/>
  <c r="AA1715" i="20" s="1"/>
  <c r="AC1716" i="20"/>
  <c r="AA1716" i="20" s="1"/>
  <c r="AC1717" i="20"/>
  <c r="AA1717" i="20" s="1"/>
  <c r="AC1718" i="20"/>
  <c r="AA1718" i="20" s="1"/>
  <c r="AC1719" i="20"/>
  <c r="AA1719" i="20" s="1"/>
  <c r="AC1720" i="20"/>
  <c r="AA1720" i="20" s="1"/>
  <c r="AC1721" i="20"/>
  <c r="AA1721" i="20" s="1"/>
  <c r="AC1722" i="20"/>
  <c r="AA1722" i="20" s="1"/>
  <c r="AC1723" i="20"/>
  <c r="AA1723" i="20" s="1"/>
  <c r="AC1724" i="20"/>
  <c r="AA1724" i="20" s="1"/>
  <c r="AC1725" i="20"/>
  <c r="AA1725" i="20" s="1"/>
  <c r="AC1726" i="20"/>
  <c r="AA1726" i="20" s="1"/>
  <c r="AC1727" i="20"/>
  <c r="AC1728" i="20"/>
  <c r="AA1728" i="20" s="1"/>
  <c r="AC1729" i="20"/>
  <c r="AA1729" i="20" s="1"/>
  <c r="AC1730" i="20"/>
  <c r="AA1730" i="20" s="1"/>
  <c r="AC1731" i="20"/>
  <c r="AA1731" i="20" s="1"/>
  <c r="AC1732" i="20"/>
  <c r="AA1732" i="20" s="1"/>
  <c r="AC1733" i="20"/>
  <c r="AA1733" i="20" s="1"/>
  <c r="AC1734" i="20"/>
  <c r="AA1734" i="20" s="1"/>
  <c r="AC1735" i="20"/>
  <c r="AA1735" i="20" s="1"/>
  <c r="AC1736" i="20"/>
  <c r="AA1736" i="20" s="1"/>
  <c r="AC1737" i="20"/>
  <c r="AA1737" i="20" s="1"/>
  <c r="AC1738" i="20"/>
  <c r="AA1738" i="20" s="1"/>
  <c r="AC1739" i="20"/>
  <c r="AA1739" i="20" s="1"/>
  <c r="AC1740" i="20"/>
  <c r="AA1740" i="20" s="1"/>
  <c r="AC1741" i="20"/>
  <c r="AA1741" i="20" s="1"/>
  <c r="AC1742" i="20"/>
  <c r="AA1742" i="20" s="1"/>
  <c r="AC1743" i="20"/>
  <c r="AA1743" i="20" s="1"/>
  <c r="AC1744" i="20"/>
  <c r="AA1744" i="20" s="1"/>
  <c r="AC1745" i="20"/>
  <c r="AA1745" i="20" s="1"/>
  <c r="AC1746" i="20"/>
  <c r="AA1746" i="20" s="1"/>
  <c r="AC1747" i="20"/>
  <c r="AA1747" i="20" s="1"/>
  <c r="AC1748" i="20"/>
  <c r="AA1748" i="20" s="1"/>
  <c r="AC1749" i="20"/>
  <c r="AA1749" i="20" s="1"/>
  <c r="AC1750" i="20"/>
  <c r="AA1750" i="20" s="1"/>
  <c r="AC1751" i="20"/>
  <c r="AA1751" i="20" s="1"/>
  <c r="AC1752" i="20"/>
  <c r="AA1752" i="20" s="1"/>
  <c r="AC1753" i="20"/>
  <c r="AA1753" i="20" s="1"/>
  <c r="AC1754" i="20"/>
  <c r="AA1754" i="20" s="1"/>
  <c r="AC1755" i="20"/>
  <c r="AA1755" i="20" s="1"/>
  <c r="AC1756" i="20"/>
  <c r="AA1756" i="20" s="1"/>
  <c r="AC1757" i="20"/>
  <c r="AA1757" i="20" s="1"/>
  <c r="AC1758" i="20"/>
  <c r="AA1758" i="20" s="1"/>
  <c r="AC1759" i="20"/>
  <c r="AA1759" i="20" s="1"/>
  <c r="AC1760" i="20"/>
  <c r="AC1761" i="20"/>
  <c r="AA1761" i="20" s="1"/>
  <c r="AC1762" i="20"/>
  <c r="AA1762" i="20" s="1"/>
  <c r="AC1763" i="20"/>
  <c r="AA1763" i="20" s="1"/>
  <c r="AC1764" i="20"/>
  <c r="AC1765" i="20"/>
  <c r="AA1765" i="20" s="1"/>
  <c r="AC1766" i="20"/>
  <c r="AA1766" i="20" s="1"/>
  <c r="AC1767" i="20"/>
  <c r="AA1767" i="20" s="1"/>
  <c r="AC1768" i="20"/>
  <c r="AA1768" i="20" s="1"/>
  <c r="AC1769" i="20"/>
  <c r="AA1769" i="20" s="1"/>
  <c r="AC1770" i="20"/>
  <c r="AA1770" i="20" s="1"/>
  <c r="AC1771" i="20"/>
  <c r="AA1771" i="20" s="1"/>
  <c r="AC1772" i="20"/>
  <c r="AA1772" i="20" s="1"/>
  <c r="AC1773" i="20"/>
  <c r="AA1773" i="20" s="1"/>
  <c r="AC1774" i="20"/>
  <c r="AA1774" i="20" s="1"/>
  <c r="AC1775" i="20"/>
  <c r="AA1775" i="20" s="1"/>
  <c r="AC1776" i="20"/>
  <c r="AA1776" i="20" s="1"/>
  <c r="AC1777" i="20"/>
  <c r="AA1777" i="20" s="1"/>
  <c r="AC1778" i="20"/>
  <c r="AA1778" i="20" s="1"/>
  <c r="AC1779" i="20"/>
  <c r="AA1779" i="20" s="1"/>
  <c r="AC1780" i="20"/>
  <c r="AA1780" i="20" s="1"/>
  <c r="AC1781" i="20"/>
  <c r="AA1781" i="20" s="1"/>
  <c r="AC1782" i="20"/>
  <c r="AA1782" i="20" s="1"/>
  <c r="AC1783" i="20"/>
  <c r="AA1783" i="20" s="1"/>
  <c r="AC1784" i="20"/>
  <c r="AA1784" i="20" s="1"/>
  <c r="AC1785" i="20"/>
  <c r="AA1785" i="20" s="1"/>
  <c r="AC1786" i="20"/>
  <c r="AA1786" i="20" s="1"/>
  <c r="AC1787" i="20"/>
  <c r="AA1787" i="20" s="1"/>
  <c r="AC1788" i="20"/>
  <c r="AA1788" i="20" s="1"/>
  <c r="AC1789" i="20"/>
  <c r="AA1789" i="20" s="1"/>
  <c r="AC1790" i="20"/>
  <c r="AA1790" i="20" s="1"/>
  <c r="AC1791" i="20"/>
  <c r="AA1791" i="20" s="1"/>
  <c r="AC1792" i="20"/>
  <c r="AA1792" i="20" s="1"/>
  <c r="AC1793" i="20"/>
  <c r="AA1793" i="20" s="1"/>
  <c r="AC1794" i="20"/>
  <c r="AA1794" i="20" s="1"/>
  <c r="AC1795" i="20"/>
  <c r="AA1795" i="20" s="1"/>
  <c r="AC1796" i="20"/>
  <c r="AA1796" i="20" s="1"/>
  <c r="AC1797" i="20"/>
  <c r="AA1797" i="20" s="1"/>
  <c r="AC1798" i="20"/>
  <c r="AA1798" i="20" s="1"/>
  <c r="AC1799" i="20"/>
  <c r="AA1799" i="20" s="1"/>
  <c r="AC1800" i="20"/>
  <c r="AA1800" i="20" s="1"/>
  <c r="AC1801" i="20"/>
  <c r="AA1801" i="20" s="1"/>
  <c r="AC1802" i="20"/>
  <c r="AA1802" i="20" s="1"/>
  <c r="AC1803" i="20"/>
  <c r="AA1803" i="20" s="1"/>
  <c r="AC1804" i="20"/>
  <c r="AA1804" i="20" s="1"/>
  <c r="AC1805" i="20"/>
  <c r="AA1805" i="20" s="1"/>
  <c r="AC1806" i="20"/>
  <c r="AA1806" i="20" s="1"/>
  <c r="AC1807" i="20"/>
  <c r="AA1807" i="20" s="1"/>
  <c r="AC1808" i="20"/>
  <c r="AA1808" i="20" s="1"/>
  <c r="AC1809" i="20"/>
  <c r="AA1809" i="20" s="1"/>
  <c r="AC1810" i="20"/>
  <c r="AA1810" i="20" s="1"/>
  <c r="AC1811" i="20"/>
  <c r="AA1811" i="20" s="1"/>
  <c r="AC1812" i="20"/>
  <c r="AA1812" i="20" s="1"/>
  <c r="AC1813" i="20"/>
  <c r="AA1813" i="20" s="1"/>
  <c r="AC1814" i="20"/>
  <c r="AA1814" i="20" s="1"/>
  <c r="AC1815" i="20"/>
  <c r="AA1815" i="20" s="1"/>
  <c r="AC1816" i="20"/>
  <c r="AC1817" i="20"/>
  <c r="AA1817" i="20" s="1"/>
  <c r="AC1818" i="20"/>
  <c r="AA1818" i="20" s="1"/>
  <c r="AC1819" i="20"/>
  <c r="AA1819" i="20" s="1"/>
  <c r="AC1820" i="20"/>
  <c r="AA1820" i="20" s="1"/>
  <c r="AC1821" i="20"/>
  <c r="AA1821" i="20" s="1"/>
  <c r="AC1822" i="20"/>
  <c r="AA1822" i="20" s="1"/>
  <c r="AC1823" i="20"/>
  <c r="AA1823" i="20" s="1"/>
  <c r="AC1824" i="20"/>
  <c r="AA1824" i="20" s="1"/>
  <c r="AC1825" i="20"/>
  <c r="AA1825" i="20" s="1"/>
  <c r="AC1826" i="20"/>
  <c r="AA1826" i="20" s="1"/>
  <c r="AC1827" i="20"/>
  <c r="AA1827" i="20" s="1"/>
  <c r="AC1828" i="20"/>
  <c r="AA1828" i="20" s="1"/>
  <c r="AC1829" i="20"/>
  <c r="AA1829" i="20" s="1"/>
  <c r="AC1830" i="20"/>
  <c r="AA1830" i="20" s="1"/>
  <c r="AC1831" i="20"/>
  <c r="AA1831" i="20" s="1"/>
  <c r="AC1832" i="20"/>
  <c r="AA1832" i="20" s="1"/>
  <c r="AC1833" i="20"/>
  <c r="AA1833" i="20" s="1"/>
  <c r="AC1834" i="20"/>
  <c r="AA1834" i="20" s="1"/>
  <c r="AC1835" i="20"/>
  <c r="AA1835" i="20" s="1"/>
  <c r="AC1836" i="20"/>
  <c r="AA1836" i="20" s="1"/>
  <c r="AC1837" i="20"/>
  <c r="AA1837" i="20" s="1"/>
  <c r="AC1838" i="20"/>
  <c r="AA1838" i="20" s="1"/>
  <c r="AC1839" i="20"/>
  <c r="AA1839" i="20" s="1"/>
  <c r="AC1840" i="20"/>
  <c r="AA1840" i="20" s="1"/>
  <c r="AC1841" i="20"/>
  <c r="AA1841" i="20" s="1"/>
  <c r="AC1842" i="20"/>
  <c r="AA1842" i="20" s="1"/>
  <c r="AC1843" i="20"/>
  <c r="AA1843" i="20" s="1"/>
  <c r="AC1844" i="20"/>
  <c r="AA1844" i="20" s="1"/>
  <c r="AC1845" i="20"/>
  <c r="AA1845" i="20" s="1"/>
  <c r="AC1846" i="20"/>
  <c r="AA1846" i="20" s="1"/>
  <c r="AC1847" i="20"/>
  <c r="AA1847" i="20" s="1"/>
  <c r="AC1848" i="20"/>
  <c r="AA1848" i="20" s="1"/>
  <c r="AC1849" i="20"/>
  <c r="AA1849" i="20" s="1"/>
  <c r="AC1850" i="20"/>
  <c r="AA1850" i="20" s="1"/>
  <c r="AC1851" i="20"/>
  <c r="AA1851" i="20" s="1"/>
  <c r="AC1852" i="20"/>
  <c r="AA1852" i="20" s="1"/>
  <c r="AC1853" i="20"/>
  <c r="AA1853" i="20" s="1"/>
  <c r="AC1854" i="20"/>
  <c r="AA1854" i="20" s="1"/>
  <c r="AC1855" i="20"/>
  <c r="AA1855" i="20" s="1"/>
  <c r="AC1856" i="20"/>
  <c r="AA1856" i="20" s="1"/>
  <c r="AC1857" i="20"/>
  <c r="AA1857" i="20" s="1"/>
  <c r="AC1858" i="20"/>
  <c r="AA1858" i="20" s="1"/>
  <c r="AC1859" i="20"/>
  <c r="AA1859" i="20" s="1"/>
  <c r="AC1860" i="20"/>
  <c r="AA1860" i="20" s="1"/>
  <c r="AC1861" i="20"/>
  <c r="AA1861" i="20" s="1"/>
  <c r="AC1862" i="20"/>
  <c r="AA1862" i="20" s="1"/>
  <c r="AC1863" i="20"/>
  <c r="AA1863" i="20" s="1"/>
  <c r="AC1864" i="20"/>
  <c r="AA1864" i="20" s="1"/>
  <c r="AC1865" i="20"/>
  <c r="AA1865" i="20" s="1"/>
  <c r="AC1866" i="20"/>
  <c r="AA1866" i="20" s="1"/>
  <c r="AC1867" i="20"/>
  <c r="AA1867" i="20" s="1"/>
  <c r="AC1868" i="20"/>
  <c r="AA1868" i="20" s="1"/>
  <c r="AC1869" i="20"/>
  <c r="AA1869" i="20" s="1"/>
  <c r="AC1870" i="20"/>
  <c r="AA1870" i="20" s="1"/>
  <c r="AC1871" i="20"/>
  <c r="AA1871" i="20" s="1"/>
  <c r="AC1872" i="20"/>
  <c r="AA1872" i="20" s="1"/>
  <c r="AC1873" i="20"/>
  <c r="AA1873" i="20" s="1"/>
  <c r="AC1874" i="20"/>
  <c r="AA1874" i="20" s="1"/>
  <c r="AC1875" i="20"/>
  <c r="AA1875" i="20" s="1"/>
  <c r="AC1876" i="20"/>
  <c r="AA1876" i="20" s="1"/>
  <c r="AC1877" i="20"/>
  <c r="AA1877" i="20" s="1"/>
  <c r="AC1878" i="20"/>
  <c r="AA1878" i="20" s="1"/>
  <c r="AC1879" i="20"/>
  <c r="AA1879" i="20" s="1"/>
  <c r="AC1880" i="20"/>
  <c r="AA1880" i="20" s="1"/>
  <c r="AC1881" i="20"/>
  <c r="AA1881" i="20" s="1"/>
  <c r="AC1882" i="20"/>
  <c r="AA1882" i="20" s="1"/>
  <c r="AC1883" i="20"/>
  <c r="AA1883" i="20" s="1"/>
  <c r="AC1884" i="20"/>
  <c r="AA1884" i="20" s="1"/>
  <c r="AC1885" i="20"/>
  <c r="AA1885" i="20" s="1"/>
  <c r="AC1886" i="20"/>
  <c r="AA1886" i="20" s="1"/>
  <c r="AC1887" i="20"/>
  <c r="AA1887" i="20" s="1"/>
  <c r="AC1888" i="20"/>
  <c r="AA1888" i="20" s="1"/>
  <c r="AC1889" i="20"/>
  <c r="AA1889" i="20" s="1"/>
  <c r="AC1890" i="20"/>
  <c r="AA1890" i="20" s="1"/>
  <c r="AC1891" i="20"/>
  <c r="AA1891" i="20" s="1"/>
  <c r="AC1892" i="20"/>
  <c r="AA1892" i="20" s="1"/>
  <c r="AC1893" i="20"/>
  <c r="AA1893" i="20" s="1"/>
  <c r="AC1894" i="20"/>
  <c r="AA1894" i="20" s="1"/>
  <c r="AC1895" i="20"/>
  <c r="AA1895" i="20" s="1"/>
  <c r="AC1896" i="20"/>
  <c r="AA1896" i="20" s="1"/>
  <c r="AC1897" i="20"/>
  <c r="AA1897" i="20" s="1"/>
  <c r="AC1898" i="20"/>
  <c r="AA1898" i="20" s="1"/>
  <c r="AC1899" i="20"/>
  <c r="AA1899" i="20" s="1"/>
  <c r="AC1900" i="20"/>
  <c r="AA1900" i="20" s="1"/>
  <c r="AC1901" i="20"/>
  <c r="AA1901" i="20" s="1"/>
  <c r="AC1902" i="20"/>
  <c r="AA1902" i="20" s="1"/>
  <c r="AC1903" i="20"/>
  <c r="AA1903" i="20" s="1"/>
  <c r="AC1904" i="20"/>
  <c r="AA1904" i="20" s="1"/>
  <c r="AC1905" i="20"/>
  <c r="AA1905" i="20" s="1"/>
  <c r="AC1906" i="20"/>
  <c r="AA1906" i="20" s="1"/>
  <c r="AC1907" i="20"/>
  <c r="AA1907" i="20" s="1"/>
  <c r="AC1908" i="20"/>
  <c r="AA1908" i="20" s="1"/>
  <c r="AC1909" i="20"/>
  <c r="AA1909" i="20" s="1"/>
  <c r="AC1910" i="20"/>
  <c r="AA1910" i="20" s="1"/>
  <c r="AC1911" i="20"/>
  <c r="AA1911" i="20" s="1"/>
  <c r="AC1912" i="20"/>
  <c r="AA1912" i="20" s="1"/>
  <c r="AC1913" i="20"/>
  <c r="AA1913" i="20" s="1"/>
  <c r="AC1914" i="20"/>
  <c r="AA1914" i="20" s="1"/>
  <c r="AC1915" i="20"/>
  <c r="AA1915" i="20" s="1"/>
  <c r="AC1916" i="20"/>
  <c r="AA1916" i="20" s="1"/>
  <c r="AC1917" i="20"/>
  <c r="AA1917" i="20" s="1"/>
  <c r="AC1918" i="20"/>
  <c r="AA1918" i="20" s="1"/>
  <c r="AC1919" i="20"/>
  <c r="AA1919" i="20" s="1"/>
  <c r="AC1920" i="20"/>
  <c r="AA1920" i="20" s="1"/>
  <c r="AC1921" i="20"/>
  <c r="AA1921" i="20" s="1"/>
  <c r="AC1922" i="20"/>
  <c r="AA1922" i="20" s="1"/>
  <c r="AC1923" i="20"/>
  <c r="AA1923" i="20" s="1"/>
  <c r="AC1924" i="20"/>
  <c r="AA1924" i="20" s="1"/>
  <c r="AC1925" i="20"/>
  <c r="AA1925" i="20" s="1"/>
  <c r="AC1926" i="20"/>
  <c r="AA1926" i="20" s="1"/>
  <c r="AC1927" i="20"/>
  <c r="AC1928" i="20"/>
  <c r="AA1928" i="20" s="1"/>
  <c r="AC1929" i="20"/>
  <c r="AA1929" i="20" s="1"/>
  <c r="AC1930" i="20"/>
  <c r="AA1930" i="20" s="1"/>
  <c r="AC1931" i="20"/>
  <c r="AA1931" i="20" s="1"/>
  <c r="AC1932" i="20"/>
  <c r="AA1932" i="20" s="1"/>
  <c r="AC1933" i="20"/>
  <c r="AA1933" i="20" s="1"/>
  <c r="AC1934" i="20"/>
  <c r="AA1934" i="20" s="1"/>
  <c r="AC1935" i="20"/>
  <c r="AA1935" i="20" s="1"/>
  <c r="AC1936" i="20"/>
  <c r="AA1936" i="20" s="1"/>
  <c r="AC1937" i="20"/>
  <c r="AA1937" i="20" s="1"/>
  <c r="AC1938" i="20"/>
  <c r="AA1938" i="20" s="1"/>
  <c r="AC1939" i="20"/>
  <c r="AA1939" i="20" s="1"/>
  <c r="AC1940" i="20"/>
  <c r="AA1940" i="20" s="1"/>
  <c r="AC1941" i="20"/>
  <c r="AC1942" i="20"/>
  <c r="AA1942" i="20" s="1"/>
  <c r="AC1943" i="20"/>
  <c r="AA1943" i="20" s="1"/>
  <c r="AC1944" i="20"/>
  <c r="AA1944" i="20" s="1"/>
  <c r="AC1945" i="20"/>
  <c r="AA1945" i="20" s="1"/>
  <c r="AC1946" i="20"/>
  <c r="AA1946" i="20" s="1"/>
  <c r="AC1947" i="20"/>
  <c r="AA1947" i="20" s="1"/>
  <c r="AC1948" i="20"/>
  <c r="AA1948" i="20" s="1"/>
  <c r="AC1949" i="20"/>
  <c r="AA1949" i="20" s="1"/>
  <c r="AC1950" i="20"/>
  <c r="AA1950" i="20" s="1"/>
  <c r="AC1951" i="20"/>
  <c r="AA1951" i="20" s="1"/>
  <c r="AC1952" i="20"/>
  <c r="AA1952" i="20" s="1"/>
  <c r="AC1953" i="20"/>
  <c r="AA1953" i="20" s="1"/>
  <c r="AC1954" i="20"/>
  <c r="AA1954" i="20" s="1"/>
  <c r="AC1955" i="20"/>
  <c r="AA1955" i="20" s="1"/>
  <c r="AC1956" i="20"/>
  <c r="AA1956" i="20" s="1"/>
  <c r="AC1957" i="20"/>
  <c r="AA1957" i="20" s="1"/>
  <c r="AC1958" i="20"/>
  <c r="AA1958" i="20" s="1"/>
  <c r="AC1959" i="20"/>
  <c r="AA1959" i="20" s="1"/>
  <c r="AC1960" i="20"/>
  <c r="AA1960" i="20" s="1"/>
  <c r="AC1961" i="20"/>
  <c r="AA1961" i="20" s="1"/>
  <c r="AC1962" i="20"/>
  <c r="AA1962" i="20" s="1"/>
  <c r="AC1963" i="20"/>
  <c r="AA1963" i="20" s="1"/>
  <c r="AC1964" i="20"/>
  <c r="AA1964" i="20" s="1"/>
  <c r="AC1965" i="20"/>
  <c r="AA1965" i="20" s="1"/>
  <c r="AC1966" i="20"/>
  <c r="AA1966" i="20" s="1"/>
  <c r="AC1967" i="20"/>
  <c r="AA1967" i="20" s="1"/>
  <c r="AC1968" i="20"/>
  <c r="AA1968" i="20" s="1"/>
  <c r="AC1969" i="20"/>
  <c r="AA1969" i="20" s="1"/>
  <c r="AC1970" i="20"/>
  <c r="AA1970" i="20" s="1"/>
  <c r="AC1971" i="20"/>
  <c r="AA1971" i="20" s="1"/>
  <c r="AC1972" i="20"/>
  <c r="AA1972" i="20" s="1"/>
  <c r="AC1973" i="20"/>
  <c r="AA1973" i="20" s="1"/>
  <c r="AC1974" i="20"/>
  <c r="AA1974" i="20" s="1"/>
  <c r="AC1975" i="20"/>
  <c r="AA1975" i="20" s="1"/>
  <c r="AC1976" i="20"/>
  <c r="AA1976" i="20" s="1"/>
  <c r="AC1977" i="20"/>
  <c r="AA1977" i="20" s="1"/>
  <c r="AC1978" i="20"/>
  <c r="AA1978" i="20" s="1"/>
  <c r="AC1979" i="20"/>
  <c r="AC1980" i="20"/>
  <c r="AA1980" i="20" s="1"/>
  <c r="AC1981" i="20"/>
  <c r="AA1981" i="20" s="1"/>
  <c r="AC1982" i="20"/>
  <c r="AA1982" i="20" s="1"/>
  <c r="AC1983" i="20"/>
  <c r="AA1983" i="20" s="1"/>
  <c r="AC1984" i="20"/>
  <c r="AA1984" i="20" s="1"/>
  <c r="AC1985" i="20"/>
  <c r="AA1985" i="20" s="1"/>
  <c r="AC1986" i="20"/>
  <c r="AA1986" i="20" s="1"/>
  <c r="AC1987" i="20"/>
  <c r="AA1987" i="20" s="1"/>
  <c r="AC1988" i="20"/>
  <c r="AA1988" i="20" s="1"/>
  <c r="AC1989" i="20"/>
  <c r="AA1989" i="20" s="1"/>
  <c r="AC1990" i="20"/>
  <c r="AA1990" i="20" s="1"/>
  <c r="AC1991" i="20"/>
  <c r="AA1991" i="20" s="1"/>
  <c r="AC1992" i="20"/>
  <c r="AA1992" i="20" s="1"/>
  <c r="AC1993" i="20"/>
  <c r="AC1994" i="20"/>
  <c r="AA1994" i="20" s="1"/>
  <c r="AC1995" i="20"/>
  <c r="AC1996" i="20"/>
  <c r="AA1996" i="20" s="1"/>
  <c r="AC1997" i="20"/>
  <c r="AA1997" i="20" s="1"/>
  <c r="AC1998" i="20"/>
  <c r="AA1998" i="20" s="1"/>
  <c r="AC1999" i="20"/>
  <c r="AA1999" i="20" s="1"/>
  <c r="AC2000" i="20"/>
  <c r="AA2000" i="20" s="1"/>
  <c r="AC2001" i="20"/>
  <c r="AA2001" i="20" s="1"/>
  <c r="AC2002" i="20"/>
  <c r="AA2002" i="20" s="1"/>
  <c r="AC2003" i="20"/>
  <c r="AA2003" i="20" s="1"/>
  <c r="AC2004" i="20"/>
  <c r="AA2004" i="20" s="1"/>
  <c r="AC2005" i="20"/>
  <c r="AA2005" i="20" s="1"/>
  <c r="AC2006" i="20"/>
  <c r="AA2006" i="20" s="1"/>
  <c r="AC2007" i="20"/>
  <c r="AA2007" i="20" s="1"/>
  <c r="AC2008" i="20"/>
  <c r="AA2008" i="20" s="1"/>
  <c r="AC2009" i="20"/>
  <c r="AA2009" i="20" s="1"/>
  <c r="AC2010" i="20"/>
  <c r="AA2010" i="20" s="1"/>
  <c r="AC2011" i="20"/>
  <c r="AA2011" i="20" s="1"/>
  <c r="AC2012" i="20"/>
  <c r="AA2012" i="20" s="1"/>
  <c r="AC2013" i="20"/>
  <c r="AA2013" i="20" s="1"/>
  <c r="AC2014" i="20"/>
  <c r="AA2014" i="20" s="1"/>
  <c r="AC2015" i="20"/>
  <c r="AA2015" i="20" s="1"/>
  <c r="AC2016" i="20"/>
  <c r="AA2016" i="20" s="1"/>
  <c r="AC2017" i="20"/>
  <c r="AA2017" i="20" s="1"/>
  <c r="AC2018" i="20"/>
  <c r="AA2018" i="20" s="1"/>
  <c r="AC2019" i="20"/>
  <c r="AA2019" i="20" s="1"/>
  <c r="AC2020" i="20"/>
  <c r="AA2020" i="20" s="1"/>
  <c r="AC2021" i="20"/>
  <c r="AA2021" i="20" s="1"/>
  <c r="AC2022" i="20"/>
  <c r="AC2023" i="20"/>
  <c r="AA2023" i="20" s="1"/>
  <c r="AC2024" i="20"/>
  <c r="AA2024" i="20" s="1"/>
  <c r="AC2025" i="20"/>
  <c r="AA2025" i="20" s="1"/>
  <c r="AC2026" i="20"/>
  <c r="AA2026" i="20" s="1"/>
  <c r="AC2027" i="20"/>
  <c r="AA2027" i="20" s="1"/>
  <c r="AC2028" i="20"/>
  <c r="AA2028" i="20" s="1"/>
  <c r="AC2029" i="20"/>
  <c r="AA2029" i="20" s="1"/>
  <c r="AC2030" i="20"/>
  <c r="AA2030" i="20" s="1"/>
  <c r="AC2031" i="20"/>
  <c r="AA2031" i="20" s="1"/>
  <c r="AC2032" i="20"/>
  <c r="AA2032" i="20" s="1"/>
  <c r="AC2033" i="20"/>
  <c r="AA2033" i="20" s="1"/>
  <c r="AC2034" i="20"/>
  <c r="AA2034" i="20" s="1"/>
  <c r="AC2035" i="20"/>
  <c r="AA2035" i="20" s="1"/>
  <c r="AC2036" i="20"/>
  <c r="AA2036" i="20" s="1"/>
  <c r="AC2037" i="20"/>
  <c r="AA2037" i="20" s="1"/>
  <c r="AC2038" i="20"/>
  <c r="AA2038" i="20" s="1"/>
  <c r="AC2039" i="20"/>
  <c r="AA2039" i="20" s="1"/>
  <c r="AC2040" i="20"/>
  <c r="AA2040" i="20" s="1"/>
  <c r="AC2041" i="20"/>
  <c r="AA2041" i="20" s="1"/>
  <c r="AC2042" i="20"/>
  <c r="AA2042" i="20" s="1"/>
  <c r="AC2043" i="20"/>
  <c r="AA2043" i="20" s="1"/>
  <c r="AC2044" i="20"/>
  <c r="AA2044" i="20" s="1"/>
  <c r="AC2045" i="20"/>
  <c r="AA2045" i="20" s="1"/>
  <c r="AC2046" i="20"/>
  <c r="AA2046" i="20" s="1"/>
  <c r="AC2047" i="20"/>
  <c r="AA2047" i="20" s="1"/>
  <c r="AC2048" i="20"/>
  <c r="AA2048" i="20" s="1"/>
  <c r="AC2049" i="20"/>
  <c r="AA2049" i="20" s="1"/>
  <c r="AC2050" i="20"/>
  <c r="AA2050" i="20" s="1"/>
  <c r="AC2051" i="20"/>
  <c r="AA2051" i="20" s="1"/>
  <c r="AC2052" i="20"/>
  <c r="AA2052" i="20" s="1"/>
  <c r="AC2053" i="20"/>
  <c r="AA2053" i="20" s="1"/>
  <c r="AC2054" i="20"/>
  <c r="AA2054" i="20" s="1"/>
  <c r="AC2055" i="20"/>
  <c r="AA2055" i="20" s="1"/>
  <c r="AC2056" i="20"/>
  <c r="AA2056" i="20" s="1"/>
  <c r="AC2057" i="20"/>
  <c r="AA2057" i="20" s="1"/>
  <c r="AC2058" i="20"/>
  <c r="AA2058" i="20" s="1"/>
  <c r="AC2059" i="20"/>
  <c r="AA2059" i="20" s="1"/>
  <c r="AC2060" i="20"/>
  <c r="AA2060" i="20" s="1"/>
  <c r="AC2061" i="20"/>
  <c r="AA2061" i="20" s="1"/>
  <c r="AC2062" i="20"/>
  <c r="AA2062" i="20" s="1"/>
  <c r="AC2063" i="20"/>
  <c r="AA2063" i="20" s="1"/>
  <c r="AC2064" i="20"/>
  <c r="AA2064" i="20" s="1"/>
  <c r="AC2065" i="20"/>
  <c r="AA2065" i="20" s="1"/>
  <c r="AC2066" i="20"/>
  <c r="AA2066" i="20" s="1"/>
  <c r="AC2067" i="20"/>
  <c r="AA2067" i="20" s="1"/>
  <c r="AC2068" i="20"/>
  <c r="AA2068" i="20" s="1"/>
  <c r="AC2069" i="20"/>
  <c r="AA2069" i="20" s="1"/>
  <c r="AC2070" i="20"/>
  <c r="AA2070" i="20" s="1"/>
  <c r="AC2071" i="20"/>
  <c r="AA2071" i="20" s="1"/>
  <c r="AC2072" i="20"/>
  <c r="AA2072" i="20" s="1"/>
  <c r="AC2073" i="20"/>
  <c r="AA2073" i="20" s="1"/>
  <c r="AC2074" i="20"/>
  <c r="AA2074" i="20" s="1"/>
  <c r="AC2075" i="20"/>
  <c r="AA2075" i="20" s="1"/>
  <c r="AC2076" i="20"/>
  <c r="AA2076" i="20" s="1"/>
  <c r="AC2077" i="20"/>
  <c r="AA2077" i="20" s="1"/>
  <c r="AC2078" i="20"/>
  <c r="AA2078" i="20" s="1"/>
  <c r="AC2079" i="20"/>
  <c r="AA2079" i="20" s="1"/>
  <c r="AC2080" i="20"/>
  <c r="AA2080" i="20" s="1"/>
  <c r="AC2081" i="20"/>
  <c r="AA2081" i="20" s="1"/>
  <c r="AC2082" i="20"/>
  <c r="AA2082" i="20" s="1"/>
  <c r="AC2083" i="20"/>
  <c r="AA2083" i="20" s="1"/>
  <c r="AC2084" i="20"/>
  <c r="AA2084" i="20" s="1"/>
  <c r="AC2085" i="20"/>
  <c r="AA2085" i="20" s="1"/>
  <c r="AC2086" i="20"/>
  <c r="AA2086" i="20" s="1"/>
  <c r="AC2087" i="20"/>
  <c r="AA2087" i="20" s="1"/>
  <c r="AC2088" i="20"/>
  <c r="AA2088" i="20" s="1"/>
  <c r="AC2089" i="20"/>
  <c r="AA2089" i="20" s="1"/>
  <c r="AC2090" i="20"/>
  <c r="AA2090" i="20" s="1"/>
  <c r="AC2091" i="20"/>
  <c r="AA2091" i="20" s="1"/>
  <c r="AC2092" i="20"/>
  <c r="AA2092" i="20" s="1"/>
  <c r="AC2093" i="20"/>
  <c r="AA2093" i="20" s="1"/>
  <c r="AC2094" i="20"/>
  <c r="AA2094" i="20" s="1"/>
  <c r="AC2095" i="20"/>
  <c r="AA2095" i="20" s="1"/>
  <c r="AC2096" i="20"/>
  <c r="AA2096" i="20" s="1"/>
  <c r="AC2097" i="20"/>
  <c r="AA2097" i="20" s="1"/>
  <c r="AC2098" i="20"/>
  <c r="AA2098" i="20" s="1"/>
  <c r="AC2099" i="20"/>
  <c r="AA2099" i="20" s="1"/>
  <c r="AC2100" i="20"/>
  <c r="AA2100" i="20" s="1"/>
  <c r="AC2101" i="20"/>
  <c r="AA2101" i="20" s="1"/>
  <c r="AC2102" i="20"/>
  <c r="AA2102" i="20" s="1"/>
  <c r="AC2103" i="20"/>
  <c r="AA2103" i="20" s="1"/>
  <c r="AC2104" i="20"/>
  <c r="AA2104" i="20" s="1"/>
  <c r="AC2105" i="20"/>
  <c r="AA2105" i="20" s="1"/>
  <c r="AC2106" i="20"/>
  <c r="AA2106" i="20" s="1"/>
  <c r="AC2107" i="20"/>
  <c r="AA2107" i="20" s="1"/>
  <c r="AC2108" i="20"/>
  <c r="AA2108" i="20" s="1"/>
  <c r="AC2109" i="20"/>
  <c r="AA2109" i="20" s="1"/>
  <c r="AC2110" i="20"/>
  <c r="AA2110" i="20" s="1"/>
  <c r="AC2111" i="20"/>
  <c r="AA2111" i="20" s="1"/>
  <c r="AC2112" i="20"/>
  <c r="AA2112" i="20" s="1"/>
  <c r="AC2113" i="20"/>
  <c r="AA2113" i="20" s="1"/>
  <c r="AC2114" i="20"/>
  <c r="AA2114" i="20" s="1"/>
  <c r="AC2115" i="20"/>
  <c r="AA2115" i="20" s="1"/>
  <c r="AC2116" i="20"/>
  <c r="AA2116" i="20" s="1"/>
  <c r="AC2117" i="20"/>
  <c r="AA2117" i="20" s="1"/>
  <c r="AC2118" i="20"/>
  <c r="AA2118" i="20" s="1"/>
  <c r="AC2119" i="20"/>
  <c r="AA2119" i="20" s="1"/>
  <c r="AC2120" i="20"/>
  <c r="AA2120" i="20" s="1"/>
  <c r="AC2121" i="20"/>
  <c r="AA2121" i="20" s="1"/>
  <c r="AC2122" i="20"/>
  <c r="AA2122" i="20" s="1"/>
  <c r="AC2123" i="20"/>
  <c r="AA2123" i="20" s="1"/>
  <c r="AC2124" i="20"/>
  <c r="AC2125" i="20"/>
  <c r="AA2125" i="20" s="1"/>
  <c r="AC2126" i="20"/>
  <c r="AA2126" i="20" s="1"/>
  <c r="AC2127" i="20"/>
  <c r="AA2127" i="20" s="1"/>
  <c r="AC2128" i="20"/>
  <c r="AA2128" i="20" s="1"/>
  <c r="AC2129" i="20"/>
  <c r="AA2129" i="20" s="1"/>
  <c r="AC2130" i="20"/>
  <c r="AA2130" i="20" s="1"/>
  <c r="AC2131" i="20"/>
  <c r="AA2131" i="20" s="1"/>
  <c r="AC2132" i="20"/>
  <c r="AA2132" i="20" s="1"/>
  <c r="AC2133" i="20"/>
  <c r="AA2133" i="20" s="1"/>
  <c r="AC2134" i="20"/>
  <c r="AA2134" i="20" s="1"/>
  <c r="AD2" i="20"/>
  <c r="AD3" i="20"/>
  <c r="AD4" i="20"/>
  <c r="AD5" i="20"/>
  <c r="AD6" i="20"/>
  <c r="AD7" i="20"/>
  <c r="AD8" i="20"/>
  <c r="AD9" i="20"/>
  <c r="AD10" i="20"/>
  <c r="AD11" i="20"/>
  <c r="AD12" i="20"/>
  <c r="AD13" i="20"/>
  <c r="AD14" i="20"/>
  <c r="AD15" i="20"/>
  <c r="AD16" i="20"/>
  <c r="AD17" i="20"/>
  <c r="AD18" i="20"/>
  <c r="AD19" i="20"/>
  <c r="AD20" i="20"/>
  <c r="AD21" i="20"/>
  <c r="AD22" i="20"/>
  <c r="AD23" i="20"/>
  <c r="AD24" i="20"/>
  <c r="AD25" i="20"/>
  <c r="AD26" i="20"/>
  <c r="AD27" i="20"/>
  <c r="AD28" i="20"/>
  <c r="AD29" i="20"/>
  <c r="AD30" i="20"/>
  <c r="AD31" i="20"/>
  <c r="AD32" i="20"/>
  <c r="AD33" i="20"/>
  <c r="AD34" i="20"/>
  <c r="AD35" i="20"/>
  <c r="AD36" i="20"/>
  <c r="AD37" i="20"/>
  <c r="AD38" i="20"/>
  <c r="AD39" i="20"/>
  <c r="AD40" i="20"/>
  <c r="AD41" i="20"/>
  <c r="AD42" i="20"/>
  <c r="AD43" i="20"/>
  <c r="AD44" i="20"/>
  <c r="AD45" i="20"/>
  <c r="AD46" i="20"/>
  <c r="AD47" i="20"/>
  <c r="AD48" i="20"/>
  <c r="AD49" i="20"/>
  <c r="AD50" i="20"/>
  <c r="AD51" i="20"/>
  <c r="AD52" i="20"/>
  <c r="AD53" i="20"/>
  <c r="AD54" i="20"/>
  <c r="AD55" i="20"/>
  <c r="AD56" i="20"/>
  <c r="AD57" i="20"/>
  <c r="AD58" i="20"/>
  <c r="AD59" i="20"/>
  <c r="AD60" i="20"/>
  <c r="AD61" i="20"/>
  <c r="AD62" i="20"/>
  <c r="AD63" i="20"/>
  <c r="AD64" i="20"/>
  <c r="AD65" i="20"/>
  <c r="AD66" i="20"/>
  <c r="AD67" i="20"/>
  <c r="AD68" i="20"/>
  <c r="AD69" i="20"/>
  <c r="AD70" i="20"/>
  <c r="AD71" i="20"/>
  <c r="AD72" i="20"/>
  <c r="AD73" i="20"/>
  <c r="AD74" i="20"/>
  <c r="AD75" i="20"/>
  <c r="AD76" i="20"/>
  <c r="AD77" i="20"/>
  <c r="AD78" i="20"/>
  <c r="AD79" i="20"/>
  <c r="AD80" i="20"/>
  <c r="AD81" i="20"/>
  <c r="AD82" i="20"/>
  <c r="AD83" i="20"/>
  <c r="AD84" i="20"/>
  <c r="AD85" i="20"/>
  <c r="AD86" i="20"/>
  <c r="AD87" i="20"/>
  <c r="AD88" i="20"/>
  <c r="AD89" i="20"/>
  <c r="AD90" i="20"/>
  <c r="AD91" i="20"/>
  <c r="AD92" i="20"/>
  <c r="AD93" i="20"/>
  <c r="AD94" i="20"/>
  <c r="AD95" i="20"/>
  <c r="AD96" i="20"/>
  <c r="AD97" i="20"/>
  <c r="AD98" i="20"/>
  <c r="AD99" i="20"/>
  <c r="AD100" i="20"/>
  <c r="AD101" i="20"/>
  <c r="AD102" i="20"/>
  <c r="AD103" i="20"/>
  <c r="AD104" i="20"/>
  <c r="AD105" i="20"/>
  <c r="AD106" i="20"/>
  <c r="AD107" i="20"/>
  <c r="AD108" i="20"/>
  <c r="AD109" i="20"/>
  <c r="AD110" i="20"/>
  <c r="AD111" i="20"/>
  <c r="AD112" i="20"/>
  <c r="AD113" i="20"/>
  <c r="AD114" i="20"/>
  <c r="AD115" i="20"/>
  <c r="AD116" i="20"/>
  <c r="AD117" i="20"/>
  <c r="AD118" i="20"/>
  <c r="AD119" i="20"/>
  <c r="AD120" i="20"/>
  <c r="AD121" i="20"/>
  <c r="AD122" i="20"/>
  <c r="AD123" i="20"/>
  <c r="AD124" i="20"/>
  <c r="AD125" i="20"/>
  <c r="AD126" i="20"/>
  <c r="AD127" i="20"/>
  <c r="AD128" i="20"/>
  <c r="AD129" i="20"/>
  <c r="AD130" i="20"/>
  <c r="AD131" i="20"/>
  <c r="AD132" i="20"/>
  <c r="AD133" i="20"/>
  <c r="AD134" i="20"/>
  <c r="AD135" i="20"/>
  <c r="AD136" i="20"/>
  <c r="AD137" i="20"/>
  <c r="AD138" i="20"/>
  <c r="AD139" i="20"/>
  <c r="AD140" i="20"/>
  <c r="AD141" i="20"/>
  <c r="AD142" i="20"/>
  <c r="AD143" i="20"/>
  <c r="AD144" i="20"/>
  <c r="AD145" i="20"/>
  <c r="AD146" i="20"/>
  <c r="AD147" i="20"/>
  <c r="AD148" i="20"/>
  <c r="AD149" i="20"/>
  <c r="AD150" i="20"/>
  <c r="AD151" i="20"/>
  <c r="AD152" i="20"/>
  <c r="AD153" i="20"/>
  <c r="AD154" i="20"/>
  <c r="AD155" i="20"/>
  <c r="AD156" i="20"/>
  <c r="AD157" i="20"/>
  <c r="AD158" i="20"/>
  <c r="AD159" i="20"/>
  <c r="AD160" i="20"/>
  <c r="AD161" i="20"/>
  <c r="AD162" i="20"/>
  <c r="AD163" i="20"/>
  <c r="AD164" i="20"/>
  <c r="AD165" i="20"/>
  <c r="AD166" i="20"/>
  <c r="AD167" i="20"/>
  <c r="AD168" i="20"/>
  <c r="AD169" i="20"/>
  <c r="AD170" i="20"/>
  <c r="AD171" i="20"/>
  <c r="AD172" i="20"/>
  <c r="AD173" i="20"/>
  <c r="AD174" i="20"/>
  <c r="AD175" i="20"/>
  <c r="AD176" i="20"/>
  <c r="AD177" i="20"/>
  <c r="AD178" i="20"/>
  <c r="AD179" i="20"/>
  <c r="AD180" i="20"/>
  <c r="AD181" i="20"/>
  <c r="AD182" i="20"/>
  <c r="AD183" i="20"/>
  <c r="AD184" i="20"/>
  <c r="AD185" i="20"/>
  <c r="AD186" i="20"/>
  <c r="AD187" i="20"/>
  <c r="AD188" i="20"/>
  <c r="AD189" i="20"/>
  <c r="AD190" i="20"/>
  <c r="AD191" i="20"/>
  <c r="AD192" i="20"/>
  <c r="AD193" i="20"/>
  <c r="AD194" i="20"/>
  <c r="AD195" i="20"/>
  <c r="AD196" i="20"/>
  <c r="AD197" i="20"/>
  <c r="AD198" i="20"/>
  <c r="AD199" i="20"/>
  <c r="AD200" i="20"/>
  <c r="AD201" i="20"/>
  <c r="AD202" i="20"/>
  <c r="AD203" i="20"/>
  <c r="AD204" i="20"/>
  <c r="AD205" i="20"/>
  <c r="AD206" i="20"/>
  <c r="AD207" i="20"/>
  <c r="AD208" i="20"/>
  <c r="AD209" i="20"/>
  <c r="AD210" i="20"/>
  <c r="AD211" i="20"/>
  <c r="AD212" i="20"/>
  <c r="AD213" i="20"/>
  <c r="AD214" i="20"/>
  <c r="AD215" i="20"/>
  <c r="AD216" i="20"/>
  <c r="AD217" i="20"/>
  <c r="AD218" i="20"/>
  <c r="AD219" i="20"/>
  <c r="AD220" i="20"/>
  <c r="AD221" i="20"/>
  <c r="AD222" i="20"/>
  <c r="AD223" i="20"/>
  <c r="AD224" i="20"/>
  <c r="AD225" i="20"/>
  <c r="AD226" i="20"/>
  <c r="AD227" i="20"/>
  <c r="AD228" i="20"/>
  <c r="AD229" i="20"/>
  <c r="AD230" i="20"/>
  <c r="AD231" i="20"/>
  <c r="AD232" i="20"/>
  <c r="AD233" i="20"/>
  <c r="AD234" i="20"/>
  <c r="AD235" i="20"/>
  <c r="AD236" i="20"/>
  <c r="AD237" i="20"/>
  <c r="AD238" i="20"/>
  <c r="AD239" i="20"/>
  <c r="AD240" i="20"/>
  <c r="AD241" i="20"/>
  <c r="AD242" i="20"/>
  <c r="AD243" i="20"/>
  <c r="AD244" i="20"/>
  <c r="AD245" i="20"/>
  <c r="AD246" i="20"/>
  <c r="AD247" i="20"/>
  <c r="AD248" i="20"/>
  <c r="AD249" i="20"/>
  <c r="AD250" i="20"/>
  <c r="AD251" i="20"/>
  <c r="AD252" i="20"/>
  <c r="AD253" i="20"/>
  <c r="AD254" i="20"/>
  <c r="AD255" i="20"/>
  <c r="AD256" i="20"/>
  <c r="AD257" i="20"/>
  <c r="AD258" i="20"/>
  <c r="AD259" i="20"/>
  <c r="AD260" i="20"/>
  <c r="AD261" i="20"/>
  <c r="AD262" i="20"/>
  <c r="AD263" i="20"/>
  <c r="AD264" i="20"/>
  <c r="AD265" i="20"/>
  <c r="AD266" i="20"/>
  <c r="AD267" i="20"/>
  <c r="AD268" i="20"/>
  <c r="AD269" i="20"/>
  <c r="AD270" i="20"/>
  <c r="AD271" i="20"/>
  <c r="AD272" i="20"/>
  <c r="AD273" i="20"/>
  <c r="AD274" i="20"/>
  <c r="AD275" i="20"/>
  <c r="AD276" i="20"/>
  <c r="AD277" i="20"/>
  <c r="AD278" i="20"/>
  <c r="AD279" i="20"/>
  <c r="AD280" i="20"/>
  <c r="AD281" i="20"/>
  <c r="AD282" i="20"/>
  <c r="AD283" i="20"/>
  <c r="AD284" i="20"/>
  <c r="AD285" i="20"/>
  <c r="AD286" i="20"/>
  <c r="AD287" i="20"/>
  <c r="AD288" i="20"/>
  <c r="AD289" i="20"/>
  <c r="AD290" i="20"/>
  <c r="AD291" i="20"/>
  <c r="AD292" i="20"/>
  <c r="AD293" i="20"/>
  <c r="AD294" i="20"/>
  <c r="AD295" i="20"/>
  <c r="AD296" i="20"/>
  <c r="AD297" i="20"/>
  <c r="AD298" i="20"/>
  <c r="AD299" i="20"/>
  <c r="AD300" i="20"/>
  <c r="AD301" i="20"/>
  <c r="AD302" i="20"/>
  <c r="AD303" i="20"/>
  <c r="AD304" i="20"/>
  <c r="AD305" i="20"/>
  <c r="AD306" i="20"/>
  <c r="AD307" i="20"/>
  <c r="AD308" i="20"/>
  <c r="AD309" i="20"/>
  <c r="AD310" i="20"/>
  <c r="AD311" i="20"/>
  <c r="AD312" i="20"/>
  <c r="AD313" i="20"/>
  <c r="AD314" i="20"/>
  <c r="AD315" i="20"/>
  <c r="AD316" i="20"/>
  <c r="AD317" i="20"/>
  <c r="AD318" i="20"/>
  <c r="AD319" i="20"/>
  <c r="AD320" i="20"/>
  <c r="AD321" i="20"/>
  <c r="AD322" i="20"/>
  <c r="AD323" i="20"/>
  <c r="AD324" i="20"/>
  <c r="AD325" i="20"/>
  <c r="AD326" i="20"/>
  <c r="AD327" i="20"/>
  <c r="AD328" i="20"/>
  <c r="AD329" i="20"/>
  <c r="AD330" i="20"/>
  <c r="AD331" i="20"/>
  <c r="AD332" i="20"/>
  <c r="AD333" i="20"/>
  <c r="AD334" i="20"/>
  <c r="AD335" i="20"/>
  <c r="AD336" i="20"/>
  <c r="AD337" i="20"/>
  <c r="AD338" i="20"/>
  <c r="AD339" i="20"/>
  <c r="AD340" i="20"/>
  <c r="AD341" i="20"/>
  <c r="AD342" i="20"/>
  <c r="AD343" i="20"/>
  <c r="AD344" i="20"/>
  <c r="AD345" i="20"/>
  <c r="AD346" i="20"/>
  <c r="AD347" i="20"/>
  <c r="AD348" i="20"/>
  <c r="AD349" i="20"/>
  <c r="AD350" i="20"/>
  <c r="AD351" i="20"/>
  <c r="AD352" i="20"/>
  <c r="AD353" i="20"/>
  <c r="AD354" i="20"/>
  <c r="AD355" i="20"/>
  <c r="AD356" i="20"/>
  <c r="AD357" i="20"/>
  <c r="AD358" i="20"/>
  <c r="AD359" i="20"/>
  <c r="AD360" i="20"/>
  <c r="AD361" i="20"/>
  <c r="AD362" i="20"/>
  <c r="AD363" i="20"/>
  <c r="AD364" i="20"/>
  <c r="AD365" i="20"/>
  <c r="AD366" i="20"/>
  <c r="AD367" i="20"/>
  <c r="AD368" i="20"/>
  <c r="AD369" i="20"/>
  <c r="AD370" i="20"/>
  <c r="AD371" i="20"/>
  <c r="AD372" i="20"/>
  <c r="AD373" i="20"/>
  <c r="AD374" i="20"/>
  <c r="AD375" i="20"/>
  <c r="AD376" i="20"/>
  <c r="AD377" i="20"/>
  <c r="AD378" i="20"/>
  <c r="AD379" i="20"/>
  <c r="AD380" i="20"/>
  <c r="AD381" i="20"/>
  <c r="AD382" i="20"/>
  <c r="AD383" i="20"/>
  <c r="AD384" i="20"/>
  <c r="AD385" i="20"/>
  <c r="AD386" i="20"/>
  <c r="AD387" i="20"/>
  <c r="AD388" i="20"/>
  <c r="AD389" i="20"/>
  <c r="AD390" i="20"/>
  <c r="AD391" i="20"/>
  <c r="AD392" i="20"/>
  <c r="AD393" i="20"/>
  <c r="AD394" i="20"/>
  <c r="AD395" i="20"/>
  <c r="AD396" i="20"/>
  <c r="AD397" i="20"/>
  <c r="AD398" i="20"/>
  <c r="AD399" i="20"/>
  <c r="AD400" i="20"/>
  <c r="AD401" i="20"/>
  <c r="AD402" i="20"/>
  <c r="AD403" i="20"/>
  <c r="AD404" i="20"/>
  <c r="AD405" i="20"/>
  <c r="AD406" i="20"/>
  <c r="AD407" i="20"/>
  <c r="AD408" i="20"/>
  <c r="AD409" i="20"/>
  <c r="AD410" i="20"/>
  <c r="AD411" i="20"/>
  <c r="AD412" i="20"/>
  <c r="AD413" i="20"/>
  <c r="AD414" i="20"/>
  <c r="AD415" i="20"/>
  <c r="AD416" i="20"/>
  <c r="AD417" i="20"/>
  <c r="AD418" i="20"/>
  <c r="AD419" i="20"/>
  <c r="AD420" i="20"/>
  <c r="AD421" i="20"/>
  <c r="AD422" i="20"/>
  <c r="AD423" i="20"/>
  <c r="AD424" i="20"/>
  <c r="AD425" i="20"/>
  <c r="AD426" i="20"/>
  <c r="AD427" i="20"/>
  <c r="AD428" i="20"/>
  <c r="AD429" i="20"/>
  <c r="AD430" i="20"/>
  <c r="AD431" i="20"/>
  <c r="AD432" i="20"/>
  <c r="AD433" i="20"/>
  <c r="AD434" i="20"/>
  <c r="AD435" i="20"/>
  <c r="AD436" i="20"/>
  <c r="AD437" i="20"/>
  <c r="AD438" i="20"/>
  <c r="AD439" i="20"/>
  <c r="AD440" i="20"/>
  <c r="AD441" i="20"/>
  <c r="AD442" i="20"/>
  <c r="AD443" i="20"/>
  <c r="AD444" i="20"/>
  <c r="AD445" i="20"/>
  <c r="AD446" i="20"/>
  <c r="AD447" i="20"/>
  <c r="AD448" i="20"/>
  <c r="AD449" i="20"/>
  <c r="AD450" i="20"/>
  <c r="AD451" i="20"/>
  <c r="AD452" i="20"/>
  <c r="AD453" i="20"/>
  <c r="AD454" i="20"/>
  <c r="AD455" i="20"/>
  <c r="AD456" i="20"/>
  <c r="AD457" i="20"/>
  <c r="AD458" i="20"/>
  <c r="AD459" i="20"/>
  <c r="AD460" i="20"/>
  <c r="AD461" i="20"/>
  <c r="AD462" i="20"/>
  <c r="AD463" i="20"/>
  <c r="AD464" i="20"/>
  <c r="AD465" i="20"/>
  <c r="AD466" i="20"/>
  <c r="AD467" i="20"/>
  <c r="AD468" i="20"/>
  <c r="AD469" i="20"/>
  <c r="AD470" i="20"/>
  <c r="AD471" i="20"/>
  <c r="AD472" i="20"/>
  <c r="AD473" i="20"/>
  <c r="AD474" i="20"/>
  <c r="AD475" i="20"/>
  <c r="AD476" i="20"/>
  <c r="AD477" i="20"/>
  <c r="AD478" i="20"/>
  <c r="AD479" i="20"/>
  <c r="AD480" i="20"/>
  <c r="AD481" i="20"/>
  <c r="AD482" i="20"/>
  <c r="AD483" i="20"/>
  <c r="AD484" i="20"/>
  <c r="AD485" i="20"/>
  <c r="AD486" i="20"/>
  <c r="AD487" i="20"/>
  <c r="AD488" i="20"/>
  <c r="AD489" i="20"/>
  <c r="AD490" i="20"/>
  <c r="AD491" i="20"/>
  <c r="AD492" i="20"/>
  <c r="AD493" i="20"/>
  <c r="AD494" i="20"/>
  <c r="AD495" i="20"/>
  <c r="AD496" i="20"/>
  <c r="AD497" i="20"/>
  <c r="AD498" i="20"/>
  <c r="AD499" i="20"/>
  <c r="AD500" i="20"/>
  <c r="AD501" i="20"/>
  <c r="AD502" i="20"/>
  <c r="AD503" i="20"/>
  <c r="AD504" i="20"/>
  <c r="AD505" i="20"/>
  <c r="AD506" i="20"/>
  <c r="AD507" i="20"/>
  <c r="AD508" i="20"/>
  <c r="AD509" i="20"/>
  <c r="AD510" i="20"/>
  <c r="AD511" i="20"/>
  <c r="AD512" i="20"/>
  <c r="AD513" i="20"/>
  <c r="AD514" i="20"/>
  <c r="AD515" i="20"/>
  <c r="AD516" i="20"/>
  <c r="AD517" i="20"/>
  <c r="AD518" i="20"/>
  <c r="AD519" i="20"/>
  <c r="AD520" i="20"/>
  <c r="AD521" i="20"/>
  <c r="AD522" i="20"/>
  <c r="AD523" i="20"/>
  <c r="AD524" i="20"/>
  <c r="AD525" i="20"/>
  <c r="AD526" i="20"/>
  <c r="AD527" i="20"/>
  <c r="AD528" i="20"/>
  <c r="AD529" i="20"/>
  <c r="AD530" i="20"/>
  <c r="AD531" i="20"/>
  <c r="AD532" i="20"/>
  <c r="AD533" i="20"/>
  <c r="AD534" i="20"/>
  <c r="AD535" i="20"/>
  <c r="AD536" i="20"/>
  <c r="AD537" i="20"/>
  <c r="AD538" i="20"/>
  <c r="AD539" i="20"/>
  <c r="AD540" i="20"/>
  <c r="AD541" i="20"/>
  <c r="AD542" i="20"/>
  <c r="AD543" i="20"/>
  <c r="AD544" i="20"/>
  <c r="AD545" i="20"/>
  <c r="AD546" i="20"/>
  <c r="AD547" i="20"/>
  <c r="AD548" i="20"/>
  <c r="AD549" i="20"/>
  <c r="AD550" i="20"/>
  <c r="AD551" i="20"/>
  <c r="AD552" i="20"/>
  <c r="AD553" i="20"/>
  <c r="AD554" i="20"/>
  <c r="AD555" i="20"/>
  <c r="AD556" i="20"/>
  <c r="AD557" i="20"/>
  <c r="AD558" i="20"/>
  <c r="AD559" i="20"/>
  <c r="AD560" i="20"/>
  <c r="AD561" i="20"/>
  <c r="AD562" i="20"/>
  <c r="AD563" i="20"/>
  <c r="AD564" i="20"/>
  <c r="AD565" i="20"/>
  <c r="AD566" i="20"/>
  <c r="AD567" i="20"/>
  <c r="AD568" i="20"/>
  <c r="AD569" i="20"/>
  <c r="AD570" i="20"/>
  <c r="AD571" i="20"/>
  <c r="AD572" i="20"/>
  <c r="AD573" i="20"/>
  <c r="AD574" i="20"/>
  <c r="AD575" i="20"/>
  <c r="AD576" i="20"/>
  <c r="AD577" i="20"/>
  <c r="AD578" i="20"/>
  <c r="AD579" i="20"/>
  <c r="AD580" i="20"/>
  <c r="AD581" i="20"/>
  <c r="AD582" i="20"/>
  <c r="AD583" i="20"/>
  <c r="AD584" i="20"/>
  <c r="AD585" i="20"/>
  <c r="AD586" i="20"/>
  <c r="AD587" i="20"/>
  <c r="AD588" i="20"/>
  <c r="AD589" i="20"/>
  <c r="AD590" i="20"/>
  <c r="AD591" i="20"/>
  <c r="AD592" i="20"/>
  <c r="AD593" i="20"/>
  <c r="AD594" i="20"/>
  <c r="AD595" i="20"/>
  <c r="AD596" i="20"/>
  <c r="AD597" i="20"/>
  <c r="AD598" i="20"/>
  <c r="AD599" i="20"/>
  <c r="AD600" i="20"/>
  <c r="AD601" i="20"/>
  <c r="AD602" i="20"/>
  <c r="AD603" i="20"/>
  <c r="AD604" i="20"/>
  <c r="AD605" i="20"/>
  <c r="AD606" i="20"/>
  <c r="AD607" i="20"/>
  <c r="AD608" i="20"/>
  <c r="AD609" i="20"/>
  <c r="AD610" i="20"/>
  <c r="AD611" i="20"/>
  <c r="AD612" i="20"/>
  <c r="AD613" i="20"/>
  <c r="AD614" i="20"/>
  <c r="AD615" i="20"/>
  <c r="AD616" i="20"/>
  <c r="AD617" i="20"/>
  <c r="AD618" i="20"/>
  <c r="AD619" i="20"/>
  <c r="AD620" i="20"/>
  <c r="AD621" i="20"/>
  <c r="AD622" i="20"/>
  <c r="AD623" i="20"/>
  <c r="AD624" i="20"/>
  <c r="AD625" i="20"/>
  <c r="AD626" i="20"/>
  <c r="AD627" i="20"/>
  <c r="AD628" i="20"/>
  <c r="AD629" i="20"/>
  <c r="AD630" i="20"/>
  <c r="AD631" i="20"/>
  <c r="AD632" i="20"/>
  <c r="AD633" i="20"/>
  <c r="AD634" i="20"/>
  <c r="AD635" i="20"/>
  <c r="AD636" i="20"/>
  <c r="AD637" i="20"/>
  <c r="AD638" i="20"/>
  <c r="AD639" i="20"/>
  <c r="AD640" i="20"/>
  <c r="AD641" i="20"/>
  <c r="AD642" i="20"/>
  <c r="AD643" i="20"/>
  <c r="AD644" i="20"/>
  <c r="AD645" i="20"/>
  <c r="AD646" i="20"/>
  <c r="AD647" i="20"/>
  <c r="AD648" i="20"/>
  <c r="AD649" i="20"/>
  <c r="AD650" i="20"/>
  <c r="AD651" i="20"/>
  <c r="AD652" i="20"/>
  <c r="AD653" i="20"/>
  <c r="AD654" i="20"/>
  <c r="AD655" i="20"/>
  <c r="AD656" i="20"/>
  <c r="AD657" i="20"/>
  <c r="AD658" i="20"/>
  <c r="AD659" i="20"/>
  <c r="AD660" i="20"/>
  <c r="AD661" i="20"/>
  <c r="AD662" i="20"/>
  <c r="AD663" i="20"/>
  <c r="AD664" i="20"/>
  <c r="AD665" i="20"/>
  <c r="AD666" i="20"/>
  <c r="AD667" i="20"/>
  <c r="AD668" i="20"/>
  <c r="AD669" i="20"/>
  <c r="AD670" i="20"/>
  <c r="AD671" i="20"/>
  <c r="AD672" i="20"/>
  <c r="AD673" i="20"/>
  <c r="AD674" i="20"/>
  <c r="AD675" i="20"/>
  <c r="AD676" i="20"/>
  <c r="AD677" i="20"/>
  <c r="AD678" i="20"/>
  <c r="AD679" i="20"/>
  <c r="AD680" i="20"/>
  <c r="AD681" i="20"/>
  <c r="AD682" i="20"/>
  <c r="AD683" i="20"/>
  <c r="AD684" i="20"/>
  <c r="AD685" i="20"/>
  <c r="AD686" i="20"/>
  <c r="AD687" i="20"/>
  <c r="AD688" i="20"/>
  <c r="AD689" i="20"/>
  <c r="AD690" i="20"/>
  <c r="AD691" i="20"/>
  <c r="AD692" i="20"/>
  <c r="AD693" i="20"/>
  <c r="AD694" i="20"/>
  <c r="AD695" i="20"/>
  <c r="AD696" i="20"/>
  <c r="AD697" i="20"/>
  <c r="AD698" i="20"/>
  <c r="AD699" i="20"/>
  <c r="AD700" i="20"/>
  <c r="AD701" i="20"/>
  <c r="AD702" i="20"/>
  <c r="AD703" i="20"/>
  <c r="AD704" i="20"/>
  <c r="AD705" i="20"/>
  <c r="AD706" i="20"/>
  <c r="AD707" i="20"/>
  <c r="AD708" i="20"/>
  <c r="AD709" i="20"/>
  <c r="AD710" i="20"/>
  <c r="AD711" i="20"/>
  <c r="AD712" i="20"/>
  <c r="AD713" i="20"/>
  <c r="AD714" i="20"/>
  <c r="AD715" i="20"/>
  <c r="AD716" i="20"/>
  <c r="AD717" i="20"/>
  <c r="AD718" i="20"/>
  <c r="AD719" i="20"/>
  <c r="AD720" i="20"/>
  <c r="AD721" i="20"/>
  <c r="AD722" i="20"/>
  <c r="AD723" i="20"/>
  <c r="AD724" i="20"/>
  <c r="AD725" i="20"/>
  <c r="AD726" i="20"/>
  <c r="AD727" i="20"/>
  <c r="AD728" i="20"/>
  <c r="AD729" i="20"/>
  <c r="AD730" i="20"/>
  <c r="AD731" i="20"/>
  <c r="AD732" i="20"/>
  <c r="AD733" i="20"/>
  <c r="AD734" i="20"/>
  <c r="AD735" i="20"/>
  <c r="AD736" i="20"/>
  <c r="AD737" i="20"/>
  <c r="AD738" i="20"/>
  <c r="AD739" i="20"/>
  <c r="AD740" i="20"/>
  <c r="AD741" i="20"/>
  <c r="AD742" i="20"/>
  <c r="AD743" i="20"/>
  <c r="AD744" i="20"/>
  <c r="AD745" i="20"/>
  <c r="AD746" i="20"/>
  <c r="AD747" i="20"/>
  <c r="AD748" i="20"/>
  <c r="AD749" i="20"/>
  <c r="AD750" i="20"/>
  <c r="AD751" i="20"/>
  <c r="AD752" i="20"/>
  <c r="AD753" i="20"/>
  <c r="AD754" i="20"/>
  <c r="AD755" i="20"/>
  <c r="AD756" i="20"/>
  <c r="AD757" i="20"/>
  <c r="AD758" i="20"/>
  <c r="AD759" i="20"/>
  <c r="AD760" i="20"/>
  <c r="AD761" i="20"/>
  <c r="AD762" i="20"/>
  <c r="AD763" i="20"/>
  <c r="AD764" i="20"/>
  <c r="AD765" i="20"/>
  <c r="AD766" i="20"/>
  <c r="AD767" i="20"/>
  <c r="AD768" i="20"/>
  <c r="AD769" i="20"/>
  <c r="AD770" i="20"/>
  <c r="AD771" i="20"/>
  <c r="AD772" i="20"/>
  <c r="AD773" i="20"/>
  <c r="AD774" i="20"/>
  <c r="AD775" i="20"/>
  <c r="AD776" i="20"/>
  <c r="AD777" i="20"/>
  <c r="AD778" i="20"/>
  <c r="AD779" i="20"/>
  <c r="AD780" i="20"/>
  <c r="AD781" i="20"/>
  <c r="AD782" i="20"/>
  <c r="AD783" i="20"/>
  <c r="AD784" i="20"/>
  <c r="AD785" i="20"/>
  <c r="AD786" i="20"/>
  <c r="AD787" i="20"/>
  <c r="AD788" i="20"/>
  <c r="AD789" i="20"/>
  <c r="AD790" i="20"/>
  <c r="AD791" i="20"/>
  <c r="AD792" i="20"/>
  <c r="AD793" i="20"/>
  <c r="AD794" i="20"/>
  <c r="AD795" i="20"/>
  <c r="AD796" i="20"/>
  <c r="AD797" i="20"/>
  <c r="AD798" i="20"/>
  <c r="AD799" i="20"/>
  <c r="AD800" i="20"/>
  <c r="AD801" i="20"/>
  <c r="AD802" i="20"/>
  <c r="AD803" i="20"/>
  <c r="AD804" i="20"/>
  <c r="AD805" i="20"/>
  <c r="AD806" i="20"/>
  <c r="AD807" i="20"/>
  <c r="AD808" i="20"/>
  <c r="AD809" i="20"/>
  <c r="AD810" i="20"/>
  <c r="AD811" i="20"/>
  <c r="AD812" i="20"/>
  <c r="AD813" i="20"/>
  <c r="AD814" i="20"/>
  <c r="AD815" i="20"/>
  <c r="AD816" i="20"/>
  <c r="AD817" i="20"/>
  <c r="AD818" i="20"/>
  <c r="AD819" i="20"/>
  <c r="AD820" i="20"/>
  <c r="AD821" i="20"/>
  <c r="AD822" i="20"/>
  <c r="AD823" i="20"/>
  <c r="AD824" i="20"/>
  <c r="AD825" i="20"/>
  <c r="AD826" i="20"/>
  <c r="AD827" i="20"/>
  <c r="AD828" i="20"/>
  <c r="AD829" i="20"/>
  <c r="AD830" i="20"/>
  <c r="AD831" i="20"/>
  <c r="AD832" i="20"/>
  <c r="AD833" i="20"/>
  <c r="AD834" i="20"/>
  <c r="AD835" i="20"/>
  <c r="AD836" i="20"/>
  <c r="AD837" i="20"/>
  <c r="AD838" i="20"/>
  <c r="AD839" i="20"/>
  <c r="AD840" i="20"/>
  <c r="AD841" i="20"/>
  <c r="AD842" i="20"/>
  <c r="AD843" i="20"/>
  <c r="AD844" i="20"/>
  <c r="AD845" i="20"/>
  <c r="AD846" i="20"/>
  <c r="AD847" i="20"/>
  <c r="AD848" i="20"/>
  <c r="AD849" i="20"/>
  <c r="AD850" i="20"/>
  <c r="AD851" i="20"/>
  <c r="AD852" i="20"/>
  <c r="AD853" i="20"/>
  <c r="AD854" i="20"/>
  <c r="AD855" i="20"/>
  <c r="AD856" i="20"/>
  <c r="AD857" i="20"/>
  <c r="AD858" i="20"/>
  <c r="AD859" i="20"/>
  <c r="AD860" i="20"/>
  <c r="AD861" i="20"/>
  <c r="AD862" i="20"/>
  <c r="AD863" i="20"/>
  <c r="AD864" i="20"/>
  <c r="AD865" i="20"/>
  <c r="AD866" i="20"/>
  <c r="AD867" i="20"/>
  <c r="AD868" i="20"/>
  <c r="AD869" i="20"/>
  <c r="AD870" i="20"/>
  <c r="AD871" i="20"/>
  <c r="AD872" i="20"/>
  <c r="AD873" i="20"/>
  <c r="AD874" i="20"/>
  <c r="AD875" i="20"/>
  <c r="AD876" i="20"/>
  <c r="AD877" i="20"/>
  <c r="AD878" i="20"/>
  <c r="AD879" i="20"/>
  <c r="AD880" i="20"/>
  <c r="AD881" i="20"/>
  <c r="AD882" i="20"/>
  <c r="AD883" i="20"/>
  <c r="AD884" i="20"/>
  <c r="AD885" i="20"/>
  <c r="AD886" i="20"/>
  <c r="AD887" i="20"/>
  <c r="AD888" i="20"/>
  <c r="AD889" i="20"/>
  <c r="AD890" i="20"/>
  <c r="AD891" i="20"/>
  <c r="AD892" i="20"/>
  <c r="AD893" i="20"/>
  <c r="AD894" i="20"/>
  <c r="AD895" i="20"/>
  <c r="AD896" i="20"/>
  <c r="AD897" i="20"/>
  <c r="AD898" i="20"/>
  <c r="AD899" i="20"/>
  <c r="AD900" i="20"/>
  <c r="AD901" i="20"/>
  <c r="AD902" i="20"/>
  <c r="AD903" i="20"/>
  <c r="AD904" i="20"/>
  <c r="AD905" i="20"/>
  <c r="AD906" i="20"/>
  <c r="AD907" i="20"/>
  <c r="AD908" i="20"/>
  <c r="AD909" i="20"/>
  <c r="AD910" i="20"/>
  <c r="AD911" i="20"/>
  <c r="AD912" i="20"/>
  <c r="AD913" i="20"/>
  <c r="AD914" i="20"/>
  <c r="AD915" i="20"/>
  <c r="AD916" i="20"/>
  <c r="AD917" i="20"/>
  <c r="AD918" i="20"/>
  <c r="AD919" i="20"/>
  <c r="AD920" i="20"/>
  <c r="AD921" i="20"/>
  <c r="AD922" i="20"/>
  <c r="AD923" i="20"/>
  <c r="AD924" i="20"/>
  <c r="AD925" i="20"/>
  <c r="AD926" i="20"/>
  <c r="AD927" i="20"/>
  <c r="AD928" i="20"/>
  <c r="AD929" i="20"/>
  <c r="AD930" i="20"/>
  <c r="AD931" i="20"/>
  <c r="AD932" i="20"/>
  <c r="AD933" i="20"/>
  <c r="AD934" i="20"/>
  <c r="AD935" i="20"/>
  <c r="AD936" i="20"/>
  <c r="AD937" i="20"/>
  <c r="AD938" i="20"/>
  <c r="AD939" i="20"/>
  <c r="AD940" i="20"/>
  <c r="AD941" i="20"/>
  <c r="AD942" i="20"/>
  <c r="AD943" i="20"/>
  <c r="AD944" i="20"/>
  <c r="AD945" i="20"/>
  <c r="AD946" i="20"/>
  <c r="AD947" i="20"/>
  <c r="AD948" i="20"/>
  <c r="AD949" i="20"/>
  <c r="AD950" i="20"/>
  <c r="AD951" i="20"/>
  <c r="AD952" i="20"/>
  <c r="AD953" i="20"/>
  <c r="AD954" i="20"/>
  <c r="AD955" i="20"/>
  <c r="AD956" i="20"/>
  <c r="AD957" i="20"/>
  <c r="AD958" i="20"/>
  <c r="AD959" i="20"/>
  <c r="AD960" i="20"/>
  <c r="AD961" i="20"/>
  <c r="AD962" i="20"/>
  <c r="AD963" i="20"/>
  <c r="AD964" i="20"/>
  <c r="AD965" i="20"/>
  <c r="AD966" i="20"/>
  <c r="AD967" i="20"/>
  <c r="AD968" i="20"/>
  <c r="AD969" i="20"/>
  <c r="AD970" i="20"/>
  <c r="AD971" i="20"/>
  <c r="AD972" i="20"/>
  <c r="AD973" i="20"/>
  <c r="AD974" i="20"/>
  <c r="AD975" i="20"/>
  <c r="AD976" i="20"/>
  <c r="AD977" i="20"/>
  <c r="AD978" i="20"/>
  <c r="AD979" i="20"/>
  <c r="AD980" i="20"/>
  <c r="AD981" i="20"/>
  <c r="AD982" i="20"/>
  <c r="AD983" i="20"/>
  <c r="AD984" i="20"/>
  <c r="AD985" i="20"/>
  <c r="AD986" i="20"/>
  <c r="AD987" i="20"/>
  <c r="AD988" i="20"/>
  <c r="AD989" i="20"/>
  <c r="AD990" i="20"/>
  <c r="AD991" i="20"/>
  <c r="AD992" i="20"/>
  <c r="AD993" i="20"/>
  <c r="AD994" i="20"/>
  <c r="AD995" i="20"/>
  <c r="AD996" i="20"/>
  <c r="AD997" i="20"/>
  <c r="AD998" i="20"/>
  <c r="AD999" i="20"/>
  <c r="AD1000" i="20"/>
  <c r="AD1001" i="20"/>
  <c r="AD1002" i="20"/>
  <c r="AD1003" i="20"/>
  <c r="AD1004" i="20"/>
  <c r="AD1005" i="20"/>
  <c r="AD1006" i="20"/>
  <c r="AD1007" i="20"/>
  <c r="AD1008" i="20"/>
  <c r="AD1009" i="20"/>
  <c r="AD1010" i="20"/>
  <c r="AD1011" i="20"/>
  <c r="AD1012" i="20"/>
  <c r="AD1013" i="20"/>
  <c r="AD1014" i="20"/>
  <c r="AD1015" i="20"/>
  <c r="AD1016" i="20"/>
  <c r="AD1017" i="20"/>
  <c r="AD1018" i="20"/>
  <c r="AD1019" i="20"/>
  <c r="AD1020" i="20"/>
  <c r="AD1021" i="20"/>
  <c r="AD1022" i="20"/>
  <c r="AD1023" i="20"/>
  <c r="AD1024" i="20"/>
  <c r="AD1025" i="20"/>
  <c r="AD1026" i="20"/>
  <c r="AD1027" i="20"/>
  <c r="AD1028" i="20"/>
  <c r="AD1029" i="20"/>
  <c r="AD1030" i="20"/>
  <c r="AD1031" i="20"/>
  <c r="AD1032" i="20"/>
  <c r="AD1033" i="20"/>
  <c r="AD1034" i="20"/>
  <c r="AD1035" i="20"/>
  <c r="AD1036" i="20"/>
  <c r="AD1037" i="20"/>
  <c r="AD1038" i="20"/>
  <c r="AD1039" i="20"/>
  <c r="AD1040" i="20"/>
  <c r="AD1041" i="20"/>
  <c r="AD1042" i="20"/>
  <c r="AD1043" i="20"/>
  <c r="AD1044" i="20"/>
  <c r="AD1045" i="20"/>
  <c r="AD1046" i="20"/>
  <c r="AD1047" i="20"/>
  <c r="AD1048" i="20"/>
  <c r="AD1049" i="20"/>
  <c r="AD1050" i="20"/>
  <c r="AD1051" i="20"/>
  <c r="AD1052" i="20"/>
  <c r="AD1053" i="20"/>
  <c r="AD1054" i="20"/>
  <c r="AD1055" i="20"/>
  <c r="AD1056" i="20"/>
  <c r="AD1057" i="20"/>
  <c r="AD1058" i="20"/>
  <c r="AD1059" i="20"/>
  <c r="AD1060" i="20"/>
  <c r="AD1061" i="20"/>
  <c r="AD1062" i="20"/>
  <c r="AD1063" i="20"/>
  <c r="AD1064" i="20"/>
  <c r="AD1065" i="20"/>
  <c r="AD1066" i="20"/>
  <c r="AD1067" i="20"/>
  <c r="AD1068" i="20"/>
  <c r="AD1069" i="20"/>
  <c r="AD1070" i="20"/>
  <c r="AD1071" i="20"/>
  <c r="AD1072" i="20"/>
  <c r="AD1073" i="20"/>
  <c r="AD1074" i="20"/>
  <c r="AD1075" i="20"/>
  <c r="AD1076" i="20"/>
  <c r="AD1077" i="20"/>
  <c r="AD1078" i="20"/>
  <c r="AD1079" i="20"/>
  <c r="AD1080" i="20"/>
  <c r="AD1081" i="20"/>
  <c r="AD1082" i="20"/>
  <c r="AD1083" i="20"/>
  <c r="AD1084" i="20"/>
  <c r="AD1085" i="20"/>
  <c r="AD1086" i="20"/>
  <c r="AD1087" i="20"/>
  <c r="AD1088" i="20"/>
  <c r="AD1089" i="20"/>
  <c r="AD1090" i="20"/>
  <c r="AD1091" i="20"/>
  <c r="AD1092" i="20"/>
  <c r="AD1093" i="20"/>
  <c r="AD1094" i="20"/>
  <c r="AD1095" i="20"/>
  <c r="AD1096" i="20"/>
  <c r="AD1097" i="20"/>
  <c r="AD1098" i="20"/>
  <c r="AD1099" i="20"/>
  <c r="AD1100" i="20"/>
  <c r="AD1101" i="20"/>
  <c r="AD1102" i="20"/>
  <c r="AD1103" i="20"/>
  <c r="AD1104" i="20"/>
  <c r="AD1105" i="20"/>
  <c r="AD1106" i="20"/>
  <c r="AD1107" i="20"/>
  <c r="AD1108" i="20"/>
  <c r="AD1109" i="20"/>
  <c r="AD1110" i="20"/>
  <c r="AD1111" i="20"/>
  <c r="AD1112" i="20"/>
  <c r="AD1113" i="20"/>
  <c r="AD1114" i="20"/>
  <c r="AD1115" i="20"/>
  <c r="AD1116" i="20"/>
  <c r="AD1117" i="20"/>
  <c r="AD1118" i="20"/>
  <c r="AD1119" i="20"/>
  <c r="AD1120" i="20"/>
  <c r="AD1121" i="20"/>
  <c r="AD1122" i="20"/>
  <c r="AD1123" i="20"/>
  <c r="AD1124" i="20"/>
  <c r="AD1125" i="20"/>
  <c r="AD1126" i="20"/>
  <c r="AD1127" i="20"/>
  <c r="AD1128" i="20"/>
  <c r="AD1129" i="20"/>
  <c r="AD1130" i="20"/>
  <c r="AD1131" i="20"/>
  <c r="AD1132" i="20"/>
  <c r="AD1133" i="20"/>
  <c r="AD1134" i="20"/>
  <c r="AD1135" i="20"/>
  <c r="AD1136" i="20"/>
  <c r="AD1137" i="20"/>
  <c r="AD1138" i="20"/>
  <c r="AD1139" i="20"/>
  <c r="AD1140" i="20"/>
  <c r="AD1141" i="20"/>
  <c r="AD1142" i="20"/>
  <c r="AD1143" i="20"/>
  <c r="AD1144" i="20"/>
  <c r="AD1145" i="20"/>
  <c r="AD1146" i="20"/>
  <c r="AD1147" i="20"/>
  <c r="AD1148" i="20"/>
  <c r="AD1149" i="20"/>
  <c r="AD1150" i="20"/>
  <c r="AD1151" i="20"/>
  <c r="AD1152" i="20"/>
  <c r="AD1153" i="20"/>
  <c r="AD1154" i="20"/>
  <c r="AD1155" i="20"/>
  <c r="AD1156" i="20"/>
  <c r="AD1157" i="20"/>
  <c r="AD1158" i="20"/>
  <c r="AD1159" i="20"/>
  <c r="AD1160" i="20"/>
  <c r="AD1161" i="20"/>
  <c r="AD1162" i="20"/>
  <c r="AD1163" i="20"/>
  <c r="AD1164" i="20"/>
  <c r="AD1165" i="20"/>
  <c r="AD1166" i="20"/>
  <c r="AD1167" i="20"/>
  <c r="AD1168" i="20"/>
  <c r="AD1169" i="20"/>
  <c r="AD1170" i="20"/>
  <c r="AD1171" i="20"/>
  <c r="AD1172" i="20"/>
  <c r="AD1173" i="20"/>
  <c r="AD1174" i="20"/>
  <c r="AD1175" i="20"/>
  <c r="AD1176" i="20"/>
  <c r="AD1177" i="20"/>
  <c r="AD1178" i="20"/>
  <c r="AD1179" i="20"/>
  <c r="AD1180" i="20"/>
  <c r="AD1181" i="20"/>
  <c r="AD1182" i="20"/>
  <c r="AD1183" i="20"/>
  <c r="AD1184" i="20"/>
  <c r="AD1185" i="20"/>
  <c r="AD1186" i="20"/>
  <c r="AD1187" i="20"/>
  <c r="AD1188" i="20"/>
  <c r="AD1189" i="20"/>
  <c r="AD1190" i="20"/>
  <c r="AD1191" i="20"/>
  <c r="AD1192" i="20"/>
  <c r="AD1193" i="20"/>
  <c r="AD1194" i="20"/>
  <c r="AD1195" i="20"/>
  <c r="AD1196" i="20"/>
  <c r="AD1197" i="20"/>
  <c r="AD1198" i="20"/>
  <c r="AD1199" i="20"/>
  <c r="AD1200" i="20"/>
  <c r="AD1201" i="20"/>
  <c r="AD1202" i="20"/>
  <c r="AD1203" i="20"/>
  <c r="AD1204" i="20"/>
  <c r="AD1205" i="20"/>
  <c r="AD1206" i="20"/>
  <c r="AD1207" i="20"/>
  <c r="AD1208" i="20"/>
  <c r="AD1209" i="20"/>
  <c r="AD1210" i="20"/>
  <c r="AD1211" i="20"/>
  <c r="AD1212" i="20"/>
  <c r="AD1213" i="20"/>
  <c r="AD1214" i="20"/>
  <c r="AD1215" i="20"/>
  <c r="AD1216" i="20"/>
  <c r="AD1217" i="20"/>
  <c r="AD1218" i="20"/>
  <c r="AD1219" i="20"/>
  <c r="AD1220" i="20"/>
  <c r="AD1221" i="20"/>
  <c r="AD1222" i="20"/>
  <c r="AD1223" i="20"/>
  <c r="AD1224" i="20"/>
  <c r="AD1225" i="20"/>
  <c r="AD1226" i="20"/>
  <c r="AD1227" i="20"/>
  <c r="AD1228" i="20"/>
  <c r="AD1229" i="20"/>
  <c r="AD1230" i="20"/>
  <c r="AD1231" i="20"/>
  <c r="AD1232" i="20"/>
  <c r="AD1233" i="20"/>
  <c r="AD1234" i="20"/>
  <c r="AD1235" i="20"/>
  <c r="AD1236" i="20"/>
  <c r="AD1237" i="20"/>
  <c r="AD1238" i="20"/>
  <c r="AD1239" i="20"/>
  <c r="AD1240" i="20"/>
  <c r="AD1241" i="20"/>
  <c r="AD1242" i="20"/>
  <c r="AD1243" i="20"/>
  <c r="AD1244" i="20"/>
  <c r="AD1245" i="20"/>
  <c r="AD1246" i="20"/>
  <c r="AD1247" i="20"/>
  <c r="AD1248" i="20"/>
  <c r="AD1249" i="20"/>
  <c r="AD1250" i="20"/>
  <c r="AD1251" i="20"/>
  <c r="AD1252" i="20"/>
  <c r="AD1253" i="20"/>
  <c r="AD1254" i="20"/>
  <c r="AD1255" i="20"/>
  <c r="AD1256" i="20"/>
  <c r="AD1257" i="20"/>
  <c r="AD1258" i="20"/>
  <c r="AD1259" i="20"/>
  <c r="AD1260" i="20"/>
  <c r="AD1261" i="20"/>
  <c r="AD1262" i="20"/>
  <c r="AD1263" i="20"/>
  <c r="AD1264" i="20"/>
  <c r="AD1265" i="20"/>
  <c r="AD1266" i="20"/>
  <c r="AD1267" i="20"/>
  <c r="AD1268" i="20"/>
  <c r="AD1269" i="20"/>
  <c r="AD1270" i="20"/>
  <c r="AD1271" i="20"/>
  <c r="AD1272" i="20"/>
  <c r="AD1273" i="20"/>
  <c r="AD1274" i="20"/>
  <c r="AD1275" i="20"/>
  <c r="AD1276" i="20"/>
  <c r="AD1277" i="20"/>
  <c r="AD1278" i="20"/>
  <c r="AD1279" i="20"/>
  <c r="AD1280" i="20"/>
  <c r="AD1281" i="20"/>
  <c r="AD1282" i="20"/>
  <c r="AD1283" i="20"/>
  <c r="AD1284" i="20"/>
  <c r="AD1285" i="20"/>
  <c r="AD1286" i="20"/>
  <c r="AD1287" i="20"/>
  <c r="AD1288" i="20"/>
  <c r="AD1289" i="20"/>
  <c r="AD1290" i="20"/>
  <c r="AD1291" i="20"/>
  <c r="AD1292" i="20"/>
  <c r="AD1293" i="20"/>
  <c r="AD1294" i="20"/>
  <c r="AD1295" i="20"/>
  <c r="AD1296" i="20"/>
  <c r="AD1297" i="20"/>
  <c r="AD1298" i="20"/>
  <c r="AD1299" i="20"/>
  <c r="AD1300" i="20"/>
  <c r="AD1301" i="20"/>
  <c r="AD1302" i="20"/>
  <c r="AD1303" i="20"/>
  <c r="AD1304" i="20"/>
  <c r="AD1305" i="20"/>
  <c r="AD1306" i="20"/>
  <c r="AD1307" i="20"/>
  <c r="AD1308" i="20"/>
  <c r="AD1309" i="20"/>
  <c r="AD1310" i="20"/>
  <c r="AD1311" i="20"/>
  <c r="AD1312" i="20"/>
  <c r="AD1313" i="20"/>
  <c r="AD1314" i="20"/>
  <c r="AD1315" i="20"/>
  <c r="AD1316" i="20"/>
  <c r="AD1317" i="20"/>
  <c r="AD1318" i="20"/>
  <c r="AD1319" i="20"/>
  <c r="AD1320" i="20"/>
  <c r="AD1321" i="20"/>
  <c r="AD1322" i="20"/>
  <c r="AD1323" i="20"/>
  <c r="AD1324" i="20"/>
  <c r="AD1325" i="20"/>
  <c r="AD1326" i="20"/>
  <c r="AD1327" i="20"/>
  <c r="AD1328" i="20"/>
  <c r="AD1329" i="20"/>
  <c r="AD1330" i="20"/>
  <c r="AD1331" i="20"/>
  <c r="AD1332" i="20"/>
  <c r="AD1333" i="20"/>
  <c r="AD1334" i="20"/>
  <c r="AD1335" i="20"/>
  <c r="AD1336" i="20"/>
  <c r="AD1337" i="20"/>
  <c r="AD1338" i="20"/>
  <c r="AD1339" i="20"/>
  <c r="AD1340" i="20"/>
  <c r="AD1341" i="20"/>
  <c r="AD1342" i="20"/>
  <c r="AD1343" i="20"/>
  <c r="AD1344" i="20"/>
  <c r="AD1345" i="20"/>
  <c r="AD1346" i="20"/>
  <c r="AD1347" i="20"/>
  <c r="AD1348" i="20"/>
  <c r="AD1349" i="20"/>
  <c r="AD1350" i="20"/>
  <c r="AD1351" i="20"/>
  <c r="AD1352" i="20"/>
  <c r="AD1353" i="20"/>
  <c r="AD1354" i="20"/>
  <c r="AD1355" i="20"/>
  <c r="AD1356" i="20"/>
  <c r="AD1357" i="20"/>
  <c r="AD1358" i="20"/>
  <c r="AD1359" i="20"/>
  <c r="AD1360" i="20"/>
  <c r="AD1361" i="20"/>
  <c r="AD1362" i="20"/>
  <c r="AD1363" i="20"/>
  <c r="AD1364" i="20"/>
  <c r="AD1365" i="20"/>
  <c r="AD1366" i="20"/>
  <c r="AD1367" i="20"/>
  <c r="AD1368" i="20"/>
  <c r="AD1369" i="20"/>
  <c r="AD1370" i="20"/>
  <c r="AD1371" i="20"/>
  <c r="AD1372" i="20"/>
  <c r="AD1373" i="20"/>
  <c r="AD1374" i="20"/>
  <c r="AD1375" i="20"/>
  <c r="AD1376" i="20"/>
  <c r="AD1377" i="20"/>
  <c r="AD1378" i="20"/>
  <c r="AD1379" i="20"/>
  <c r="AD1380" i="20"/>
  <c r="AD1381" i="20"/>
  <c r="AD1382" i="20"/>
  <c r="AD1383" i="20"/>
  <c r="AD1384" i="20"/>
  <c r="AD1385" i="20"/>
  <c r="AD1386" i="20"/>
  <c r="AD1387" i="20"/>
  <c r="AD1388" i="20"/>
  <c r="AD1389" i="20"/>
  <c r="AD1390" i="20"/>
  <c r="AD1391" i="20"/>
  <c r="AD1392" i="20"/>
  <c r="AD1393" i="20"/>
  <c r="AD1394" i="20"/>
  <c r="AD1395" i="20"/>
  <c r="AD1396" i="20"/>
  <c r="AD1397" i="20"/>
  <c r="AD1398" i="20"/>
  <c r="AD1399" i="20"/>
  <c r="AD1400" i="20"/>
  <c r="AD1401" i="20"/>
  <c r="AD1402" i="20"/>
  <c r="AD1403" i="20"/>
  <c r="AD1404" i="20"/>
  <c r="AD1405" i="20"/>
  <c r="AD1406" i="20"/>
  <c r="AD1407" i="20"/>
  <c r="AD1408" i="20"/>
  <c r="AD1409" i="20"/>
  <c r="AD1410" i="20"/>
  <c r="AD1411" i="20"/>
  <c r="AD1412" i="20"/>
  <c r="AD1413" i="20"/>
  <c r="AD1414" i="20"/>
  <c r="AD1415" i="20"/>
  <c r="AD1416" i="20"/>
  <c r="AD1417" i="20"/>
  <c r="AD1418" i="20"/>
  <c r="AD1419" i="20"/>
  <c r="AD1420" i="20"/>
  <c r="AD1421" i="20"/>
  <c r="AD1422" i="20"/>
  <c r="AD1423" i="20"/>
  <c r="AD1424" i="20"/>
  <c r="AD1425" i="20"/>
  <c r="AD1426" i="20"/>
  <c r="AD1427" i="20"/>
  <c r="AD1428" i="20"/>
  <c r="AD1429" i="20"/>
  <c r="AD1430" i="20"/>
  <c r="AD1431" i="20"/>
  <c r="AD1432" i="20"/>
  <c r="AD1433" i="20"/>
  <c r="AD1434" i="20"/>
  <c r="AD1435" i="20"/>
  <c r="AD1436" i="20"/>
  <c r="AD1437" i="20"/>
  <c r="AD1438" i="20"/>
  <c r="AD1439" i="20"/>
  <c r="AD1440" i="20"/>
  <c r="AD1441" i="20"/>
  <c r="AD1442" i="20"/>
  <c r="AD1443" i="20"/>
  <c r="AD1444" i="20"/>
  <c r="AD1445" i="20"/>
  <c r="AD1446" i="20"/>
  <c r="AD1447" i="20"/>
  <c r="AD1448" i="20"/>
  <c r="AD1449" i="20"/>
  <c r="AD1450" i="20"/>
  <c r="AD1451" i="20"/>
  <c r="AD1452" i="20"/>
  <c r="AD1453" i="20"/>
  <c r="AD1454" i="20"/>
  <c r="AD1455" i="20"/>
  <c r="AD1456" i="20"/>
  <c r="AD1457" i="20"/>
  <c r="AD1458" i="20"/>
  <c r="AD1459" i="20"/>
  <c r="AD1460" i="20"/>
  <c r="AD1461" i="20"/>
  <c r="AD1462" i="20"/>
  <c r="AD1463" i="20"/>
  <c r="AD1464" i="20"/>
  <c r="AD1465" i="20"/>
  <c r="AD1466" i="20"/>
  <c r="AD1467" i="20"/>
  <c r="AD1468" i="20"/>
  <c r="AD1469" i="20"/>
  <c r="AD1470" i="20"/>
  <c r="AD1471" i="20"/>
  <c r="AD1472" i="20"/>
  <c r="AD1473" i="20"/>
  <c r="AD1474" i="20"/>
  <c r="AD1475" i="20"/>
  <c r="AD1476" i="20"/>
  <c r="AD1477" i="20"/>
  <c r="AD1478" i="20"/>
  <c r="AD1479" i="20"/>
  <c r="AD1480" i="20"/>
  <c r="AD1481" i="20"/>
  <c r="AD1482" i="20"/>
  <c r="AD1483" i="20"/>
  <c r="AD1484" i="20"/>
  <c r="AD1485" i="20"/>
  <c r="AD1486" i="20"/>
  <c r="AD1487" i="20"/>
  <c r="AD1488" i="20"/>
  <c r="AD1489" i="20"/>
  <c r="AD1490" i="20"/>
  <c r="AD1491" i="20"/>
  <c r="AD1492" i="20"/>
  <c r="AD1493" i="20"/>
  <c r="AD1494" i="20"/>
  <c r="AD1495" i="20"/>
  <c r="AD1496" i="20"/>
  <c r="AD1497" i="20"/>
  <c r="AD1498" i="20"/>
  <c r="AD1499" i="20"/>
  <c r="AD1500" i="20"/>
  <c r="AD1501" i="20"/>
  <c r="AD1502" i="20"/>
  <c r="AD1503" i="20"/>
  <c r="AD1504" i="20"/>
  <c r="AD1505" i="20"/>
  <c r="AD1506" i="20"/>
  <c r="AD1507" i="20"/>
  <c r="AD1508" i="20"/>
  <c r="AD1509" i="20"/>
  <c r="AD1510" i="20"/>
  <c r="AD1511" i="20"/>
  <c r="AD1512" i="20"/>
  <c r="AD1513" i="20"/>
  <c r="AD1514" i="20"/>
  <c r="AD1515" i="20"/>
  <c r="AD1516" i="20"/>
  <c r="AD1517" i="20"/>
  <c r="AD1518" i="20"/>
  <c r="AD1519" i="20"/>
  <c r="AD1520" i="20"/>
  <c r="AD1521" i="20"/>
  <c r="AD1522" i="20"/>
  <c r="AD1523" i="20"/>
  <c r="AD1524" i="20"/>
  <c r="AD1525" i="20"/>
  <c r="AD1526" i="20"/>
  <c r="AD1527" i="20"/>
  <c r="AD1528" i="20"/>
  <c r="AD1529" i="20"/>
  <c r="AD1530" i="20"/>
  <c r="AD1531" i="20"/>
  <c r="AD1532" i="20"/>
  <c r="AD1533" i="20"/>
  <c r="AD1534" i="20"/>
  <c r="AD1535" i="20"/>
  <c r="AD1536" i="20"/>
  <c r="AD1537" i="20"/>
  <c r="AD1538" i="20"/>
  <c r="AD1539" i="20"/>
  <c r="AD1540" i="20"/>
  <c r="AD1541" i="20"/>
  <c r="AD1542" i="20"/>
  <c r="AD1543" i="20"/>
  <c r="AD1544" i="20"/>
  <c r="AD1545" i="20"/>
  <c r="AD1546" i="20"/>
  <c r="AD1547" i="20"/>
  <c r="AD1548" i="20"/>
  <c r="AD1549" i="20"/>
  <c r="AD1550" i="20"/>
  <c r="AD1551" i="20"/>
  <c r="AD1552" i="20"/>
  <c r="AD1553" i="20"/>
  <c r="AD1554" i="20"/>
  <c r="AD1555" i="20"/>
  <c r="AD1556" i="20"/>
  <c r="AD1557" i="20"/>
  <c r="AD1558" i="20"/>
  <c r="AD1559" i="20"/>
  <c r="AD1560" i="20"/>
  <c r="AD1561" i="20"/>
  <c r="AD1562" i="20"/>
  <c r="AD1563" i="20"/>
  <c r="AD1564" i="20"/>
  <c r="AD1565" i="20"/>
  <c r="AD1566" i="20"/>
  <c r="AD1567" i="20"/>
  <c r="AD1568" i="20"/>
  <c r="AD1569" i="20"/>
  <c r="AD1570" i="20"/>
  <c r="AD1571" i="20"/>
  <c r="AD1572" i="20"/>
  <c r="AD1573" i="20"/>
  <c r="AD1574" i="20"/>
  <c r="AD1575" i="20"/>
  <c r="AD1576" i="20"/>
  <c r="AD1577" i="20"/>
  <c r="AD1578" i="20"/>
  <c r="AD1579" i="20"/>
  <c r="AD1580" i="20"/>
  <c r="AD1581" i="20"/>
  <c r="AD1582" i="20"/>
  <c r="AD1583" i="20"/>
  <c r="AD1584" i="20"/>
  <c r="AD1585" i="20"/>
  <c r="AD1586" i="20"/>
  <c r="AD1587" i="20"/>
  <c r="AD1588" i="20"/>
  <c r="AD1589" i="20"/>
  <c r="AD1590" i="20"/>
  <c r="AD1591" i="20"/>
  <c r="AD1592" i="20"/>
  <c r="AD1593" i="20"/>
  <c r="AD1594" i="20"/>
  <c r="AD1595" i="20"/>
  <c r="AD1596" i="20"/>
  <c r="AD1597" i="20"/>
  <c r="AD1598" i="20"/>
  <c r="AD1599" i="20"/>
  <c r="AD1600" i="20"/>
  <c r="AD1601" i="20"/>
  <c r="AD1602" i="20"/>
  <c r="AD1603" i="20"/>
  <c r="AD1604" i="20"/>
  <c r="AD1605" i="20"/>
  <c r="AD1606" i="20"/>
  <c r="AD1607" i="20"/>
  <c r="AD1608" i="20"/>
  <c r="AD1609" i="20"/>
  <c r="AD1610" i="20"/>
  <c r="AD1611" i="20"/>
  <c r="AD1612" i="20"/>
  <c r="AD1613" i="20"/>
  <c r="AD1614" i="20"/>
  <c r="AD1615" i="20"/>
  <c r="AD1616" i="20"/>
  <c r="AD1617" i="20"/>
  <c r="AD1618" i="20"/>
  <c r="AD1619" i="20"/>
  <c r="AD1620" i="20"/>
  <c r="AD1621" i="20"/>
  <c r="AD1622" i="20"/>
  <c r="AD1623" i="20"/>
  <c r="AD1624" i="20"/>
  <c r="AD1625" i="20"/>
  <c r="AD1626" i="20"/>
  <c r="AD1627" i="20"/>
  <c r="AD1628" i="20"/>
  <c r="AD1629" i="20"/>
  <c r="AD1630" i="20"/>
  <c r="AD1631" i="20"/>
  <c r="AD1632" i="20"/>
  <c r="AD1633" i="20"/>
  <c r="AD1634" i="20"/>
  <c r="AD1635" i="20"/>
  <c r="AD1636" i="20"/>
  <c r="AD1637" i="20"/>
  <c r="AD1638" i="20"/>
  <c r="AD1639" i="20"/>
  <c r="AD1640" i="20"/>
  <c r="AD1641" i="20"/>
  <c r="AD1642" i="20"/>
  <c r="AD1643" i="20"/>
  <c r="AD1644" i="20"/>
  <c r="AD1645" i="20"/>
  <c r="AD1646" i="20"/>
  <c r="AD1647" i="20"/>
  <c r="AD1648" i="20"/>
  <c r="AD1649" i="20"/>
  <c r="AD1650" i="20"/>
  <c r="AD1651" i="20"/>
  <c r="AD1652" i="20"/>
  <c r="AD1653" i="20"/>
  <c r="AD1654" i="20"/>
  <c r="AD1655" i="20"/>
  <c r="AD1656" i="20"/>
  <c r="AD1657" i="20"/>
  <c r="AD1658" i="20"/>
  <c r="AD1659" i="20"/>
  <c r="AD1660" i="20"/>
  <c r="AD1661" i="20"/>
  <c r="AD1662" i="20"/>
  <c r="AD1663" i="20"/>
  <c r="AD1664" i="20"/>
  <c r="AD1665" i="20"/>
  <c r="AD1666" i="20"/>
  <c r="AD1667" i="20"/>
  <c r="AD1668" i="20"/>
  <c r="AD1669" i="20"/>
  <c r="AD1670" i="20"/>
  <c r="AD1671" i="20"/>
  <c r="AD1672" i="20"/>
  <c r="AD1673" i="20"/>
  <c r="AD1674" i="20"/>
  <c r="AD1675" i="20"/>
  <c r="AD1676" i="20"/>
  <c r="AD1677" i="20"/>
  <c r="AD1678" i="20"/>
  <c r="AD1679" i="20"/>
  <c r="AD1680" i="20"/>
  <c r="AD1681" i="20"/>
  <c r="AD1682" i="20"/>
  <c r="AD1683" i="20"/>
  <c r="AD1684" i="20"/>
  <c r="AD1685" i="20"/>
  <c r="AD1686" i="20"/>
  <c r="AD1687" i="20"/>
  <c r="AD1688" i="20"/>
  <c r="AD1689" i="20"/>
  <c r="AD1690" i="20"/>
  <c r="AD1691" i="20"/>
  <c r="AD1692" i="20"/>
  <c r="AD1693" i="20"/>
  <c r="AD1694" i="20"/>
  <c r="AD1695" i="20"/>
  <c r="AD1696" i="20"/>
  <c r="AD1697" i="20"/>
  <c r="AD1698" i="20"/>
  <c r="AD1699" i="20"/>
  <c r="AD1700" i="20"/>
  <c r="AD1701" i="20"/>
  <c r="AD1702" i="20"/>
  <c r="AD1703" i="20"/>
  <c r="AD1704" i="20"/>
  <c r="AD1705" i="20"/>
  <c r="AD1706" i="20"/>
  <c r="AD1707" i="20"/>
  <c r="AD1708" i="20"/>
  <c r="AD1709" i="20"/>
  <c r="AD1710" i="20"/>
  <c r="AD1711" i="20"/>
  <c r="AD1712" i="20"/>
  <c r="AD1713" i="20"/>
  <c r="AD1714" i="20"/>
  <c r="AD1715" i="20"/>
  <c r="AD1716" i="20"/>
  <c r="AD1717" i="20"/>
  <c r="AD1718" i="20"/>
  <c r="AD1719" i="20"/>
  <c r="AD1720" i="20"/>
  <c r="AD1721" i="20"/>
  <c r="AD1722" i="20"/>
  <c r="AD1723" i="20"/>
  <c r="AD1724" i="20"/>
  <c r="AD1725" i="20"/>
  <c r="AD1726" i="20"/>
  <c r="AD1727" i="20"/>
  <c r="AD1728" i="20"/>
  <c r="AD1729" i="20"/>
  <c r="AD1730" i="20"/>
  <c r="AD1731" i="20"/>
  <c r="AD1732" i="20"/>
  <c r="AD1733" i="20"/>
  <c r="AD1734" i="20"/>
  <c r="AD1735" i="20"/>
  <c r="AD1736" i="20"/>
  <c r="AD1737" i="20"/>
  <c r="AD1738" i="20"/>
  <c r="AD1739" i="20"/>
  <c r="AD1740" i="20"/>
  <c r="AD1741" i="20"/>
  <c r="AD1742" i="20"/>
  <c r="AD1743" i="20"/>
  <c r="AD1744" i="20"/>
  <c r="AD1745" i="20"/>
  <c r="AD1746" i="20"/>
  <c r="AD1747" i="20"/>
  <c r="AD1748" i="20"/>
  <c r="AD1749" i="20"/>
  <c r="AD1750" i="20"/>
  <c r="AD1751" i="20"/>
  <c r="AD1752" i="20"/>
  <c r="AD1753" i="20"/>
  <c r="AD1754" i="20"/>
  <c r="AD1755" i="20"/>
  <c r="AD1756" i="20"/>
  <c r="AD1757" i="20"/>
  <c r="AD1758" i="20"/>
  <c r="AD1759" i="20"/>
  <c r="AD1760" i="20"/>
  <c r="AD1761" i="20"/>
  <c r="AD1762" i="20"/>
  <c r="AD1763" i="20"/>
  <c r="AD1764" i="20"/>
  <c r="AD1765" i="20"/>
  <c r="AD1766" i="20"/>
  <c r="AD1767" i="20"/>
  <c r="AD1768" i="20"/>
  <c r="AD1769" i="20"/>
  <c r="AD1770" i="20"/>
  <c r="AD1771" i="20"/>
  <c r="AD1772" i="20"/>
  <c r="AD1773" i="20"/>
  <c r="AD1774" i="20"/>
  <c r="AD1775" i="20"/>
  <c r="AD1776" i="20"/>
  <c r="AD1777" i="20"/>
  <c r="AD1778" i="20"/>
  <c r="AD1779" i="20"/>
  <c r="AD1780" i="20"/>
  <c r="AD1781" i="20"/>
  <c r="AD1782" i="20"/>
  <c r="AD1783" i="20"/>
  <c r="AD1784" i="20"/>
  <c r="AD1785" i="20"/>
  <c r="AD1786" i="20"/>
  <c r="AD1787" i="20"/>
  <c r="AD1788" i="20"/>
  <c r="AD1789" i="20"/>
  <c r="AD1790" i="20"/>
  <c r="AD1791" i="20"/>
  <c r="AD1792" i="20"/>
  <c r="AD1793" i="20"/>
  <c r="AD1794" i="20"/>
  <c r="AD1795" i="20"/>
  <c r="AD1796" i="20"/>
  <c r="AD1797" i="20"/>
  <c r="AD1798" i="20"/>
  <c r="AD1799" i="20"/>
  <c r="AD1800" i="20"/>
  <c r="AD1801" i="20"/>
  <c r="AD1802" i="20"/>
  <c r="AD1803" i="20"/>
  <c r="AD1804" i="20"/>
  <c r="AD1805" i="20"/>
  <c r="AD1806" i="20"/>
  <c r="AD1807" i="20"/>
  <c r="AD1808" i="20"/>
  <c r="AD1809" i="20"/>
  <c r="AD1810" i="20"/>
  <c r="AD1811" i="20"/>
  <c r="AD1812" i="20"/>
  <c r="AD1813" i="20"/>
  <c r="AD1814" i="20"/>
  <c r="AD1815" i="20"/>
  <c r="AD1816" i="20"/>
  <c r="AD1817" i="20"/>
  <c r="AD1818" i="20"/>
  <c r="AD1819" i="20"/>
  <c r="AD1820" i="20"/>
  <c r="AD1821" i="20"/>
  <c r="AD1822" i="20"/>
  <c r="AD1823" i="20"/>
  <c r="AD1824" i="20"/>
  <c r="AD1825" i="20"/>
  <c r="AD1826" i="20"/>
  <c r="AD1827" i="20"/>
  <c r="AD1828" i="20"/>
  <c r="AD1829" i="20"/>
  <c r="AD1830" i="20"/>
  <c r="AD1831" i="20"/>
  <c r="AD1832" i="20"/>
  <c r="AD1833" i="20"/>
  <c r="AD1834" i="20"/>
  <c r="AD1835" i="20"/>
  <c r="AD1836" i="20"/>
  <c r="AD1837" i="20"/>
  <c r="AD1838" i="20"/>
  <c r="AD1839" i="20"/>
  <c r="AD1840" i="20"/>
  <c r="AD1841" i="20"/>
  <c r="AD1842" i="20"/>
  <c r="AD1843" i="20"/>
  <c r="AD1844" i="20"/>
  <c r="AD1845" i="20"/>
  <c r="AD1846" i="20"/>
  <c r="AD1847" i="20"/>
  <c r="AD1848" i="20"/>
  <c r="AD1849" i="20"/>
  <c r="AD1850" i="20"/>
  <c r="AD1851" i="20"/>
  <c r="AD1852" i="20"/>
  <c r="AD1853" i="20"/>
  <c r="AD1854" i="20"/>
  <c r="AD1855" i="20"/>
  <c r="AD1856" i="20"/>
  <c r="AD1857" i="20"/>
  <c r="AD1858" i="20"/>
  <c r="AD1859" i="20"/>
  <c r="AD1860" i="20"/>
  <c r="AD1861" i="20"/>
  <c r="AD1862" i="20"/>
  <c r="AD1863" i="20"/>
  <c r="AD1864" i="20"/>
  <c r="AD1865" i="20"/>
  <c r="AD1866" i="20"/>
  <c r="AD1867" i="20"/>
  <c r="AD1868" i="20"/>
  <c r="AD1869" i="20"/>
  <c r="AD1870" i="20"/>
  <c r="AD1871" i="20"/>
  <c r="AD1872" i="20"/>
  <c r="AD1873" i="20"/>
  <c r="AD1874" i="20"/>
  <c r="AD1875" i="20"/>
  <c r="AD1876" i="20"/>
  <c r="AD1877" i="20"/>
  <c r="AD1878" i="20"/>
  <c r="AD1879" i="20"/>
  <c r="AD1880" i="20"/>
  <c r="AD1881" i="20"/>
  <c r="AD1882" i="20"/>
  <c r="AD1883" i="20"/>
  <c r="AD1884" i="20"/>
  <c r="AD1885" i="20"/>
  <c r="AD1886" i="20"/>
  <c r="AD1887" i="20"/>
  <c r="AD1888" i="20"/>
  <c r="AD1889" i="20"/>
  <c r="AD1890" i="20"/>
  <c r="AD1891" i="20"/>
  <c r="AD1892" i="20"/>
  <c r="AD1893" i="20"/>
  <c r="AD1894" i="20"/>
  <c r="AD1895" i="20"/>
  <c r="AD1896" i="20"/>
  <c r="AD1897" i="20"/>
  <c r="AD1898" i="20"/>
  <c r="AD1899" i="20"/>
  <c r="AD1900" i="20"/>
  <c r="AD1901" i="20"/>
  <c r="AD1902" i="20"/>
  <c r="AD1903" i="20"/>
  <c r="AD1904" i="20"/>
  <c r="AD1905" i="20"/>
  <c r="AD1906" i="20"/>
  <c r="AD1907" i="20"/>
  <c r="AD1908" i="20"/>
  <c r="AD1909" i="20"/>
  <c r="AD1910" i="20"/>
  <c r="AD1911" i="20"/>
  <c r="AD1912" i="20"/>
  <c r="AD1913" i="20"/>
  <c r="AD1914" i="20"/>
  <c r="AD1915" i="20"/>
  <c r="AD1916" i="20"/>
  <c r="AD1917" i="20"/>
  <c r="AD1918" i="20"/>
  <c r="AD1919" i="20"/>
  <c r="AD1920" i="20"/>
  <c r="AD1921" i="20"/>
  <c r="AD1922" i="20"/>
  <c r="AD1923" i="20"/>
  <c r="AD1924" i="20"/>
  <c r="AD1925" i="20"/>
  <c r="AD1926" i="20"/>
  <c r="AD1927" i="20"/>
  <c r="AD1928" i="20"/>
  <c r="AD1929" i="20"/>
  <c r="AD1930" i="20"/>
  <c r="AD1931" i="20"/>
  <c r="AD1932" i="20"/>
  <c r="AD1933" i="20"/>
  <c r="AD1934" i="20"/>
  <c r="AD1935" i="20"/>
  <c r="AD1936" i="20"/>
  <c r="AD1937" i="20"/>
  <c r="AD1938" i="20"/>
  <c r="AD1939" i="20"/>
  <c r="AD1940" i="20"/>
  <c r="AD1941" i="20"/>
  <c r="AD1942" i="20"/>
  <c r="AD1943" i="20"/>
  <c r="AD1944" i="20"/>
  <c r="AD1945" i="20"/>
  <c r="AD1946" i="20"/>
  <c r="AD1947" i="20"/>
  <c r="AD1948" i="20"/>
  <c r="AD1949" i="20"/>
  <c r="AD1950" i="20"/>
  <c r="AD1951" i="20"/>
  <c r="AD1952" i="20"/>
  <c r="AD1953" i="20"/>
  <c r="AD1954" i="20"/>
  <c r="AD1955" i="20"/>
  <c r="AD1956" i="20"/>
  <c r="AD1957" i="20"/>
  <c r="AD1958" i="20"/>
  <c r="AD1959" i="20"/>
  <c r="AD1960" i="20"/>
  <c r="AD1961" i="20"/>
  <c r="AD1962" i="20"/>
  <c r="AD1963" i="20"/>
  <c r="AD1964" i="20"/>
  <c r="AD1965" i="20"/>
  <c r="AD1966" i="20"/>
  <c r="AD1967" i="20"/>
  <c r="AD1968" i="20"/>
  <c r="AD1969" i="20"/>
  <c r="AD1970" i="20"/>
  <c r="AD1971" i="20"/>
  <c r="AD1972" i="20"/>
  <c r="AD1973" i="20"/>
  <c r="AD1974" i="20"/>
  <c r="AD1975" i="20"/>
  <c r="AD1976" i="20"/>
  <c r="AD1977" i="20"/>
  <c r="AD1978" i="20"/>
  <c r="AD1979" i="20"/>
  <c r="AD1980" i="20"/>
  <c r="AD1981" i="20"/>
  <c r="AD1982" i="20"/>
  <c r="AD1983" i="20"/>
  <c r="AD1984" i="20"/>
  <c r="AD1985" i="20"/>
  <c r="AD1986" i="20"/>
  <c r="AD1987" i="20"/>
  <c r="AD1988" i="20"/>
  <c r="AD1989" i="20"/>
  <c r="AD1990" i="20"/>
  <c r="AD1991" i="20"/>
  <c r="AD1992" i="20"/>
  <c r="AD1993" i="20"/>
  <c r="AD1994" i="20"/>
  <c r="AD1995" i="20"/>
  <c r="AD1996" i="20"/>
  <c r="AD1997" i="20"/>
  <c r="AD1998" i="20"/>
  <c r="AD1999" i="20"/>
  <c r="AD2000" i="20"/>
  <c r="AD2001" i="20"/>
  <c r="AD2002" i="20"/>
  <c r="AD2003" i="20"/>
  <c r="AD2004" i="20"/>
  <c r="AD2005" i="20"/>
  <c r="AD2006" i="20"/>
  <c r="AD2007" i="20"/>
  <c r="AD2008" i="20"/>
  <c r="AD2009" i="20"/>
  <c r="AD2010" i="20"/>
  <c r="AD2011" i="20"/>
  <c r="AD2012" i="20"/>
  <c r="AD2013" i="20"/>
  <c r="AD2014" i="20"/>
  <c r="AD2015" i="20"/>
  <c r="AD2016" i="20"/>
  <c r="AD2017" i="20"/>
  <c r="AD2018" i="20"/>
  <c r="AD2019" i="20"/>
  <c r="AD2020" i="20"/>
  <c r="AD2021" i="20"/>
  <c r="AD2022" i="20"/>
  <c r="AD2023" i="20"/>
  <c r="AD2024" i="20"/>
  <c r="AD2025" i="20"/>
  <c r="AD2026" i="20"/>
  <c r="AD2027" i="20"/>
  <c r="AD2028" i="20"/>
  <c r="AD2029" i="20"/>
  <c r="AD2030" i="20"/>
  <c r="AD2031" i="20"/>
  <c r="AD2032" i="20"/>
  <c r="AD2033" i="20"/>
  <c r="AD2034" i="20"/>
  <c r="AD2035" i="20"/>
  <c r="AD2036" i="20"/>
  <c r="AD2037" i="20"/>
  <c r="AD2038" i="20"/>
  <c r="AD2039" i="20"/>
  <c r="AD2040" i="20"/>
  <c r="AD2041" i="20"/>
  <c r="AD2042" i="20"/>
  <c r="AD2043" i="20"/>
  <c r="AD2044" i="20"/>
  <c r="AD2045" i="20"/>
  <c r="AD2046" i="20"/>
  <c r="AD2047" i="20"/>
  <c r="AD2048" i="20"/>
  <c r="AD2049" i="20"/>
  <c r="AD2050" i="20"/>
  <c r="AD2051" i="20"/>
  <c r="AD2052" i="20"/>
  <c r="AD2053" i="20"/>
  <c r="AD2054" i="20"/>
  <c r="AD2055" i="20"/>
  <c r="AD2056" i="20"/>
  <c r="AD2057" i="20"/>
  <c r="AD2058" i="20"/>
  <c r="AD2059" i="20"/>
  <c r="AD2060" i="20"/>
  <c r="AD2061" i="20"/>
  <c r="AD2062" i="20"/>
  <c r="AD2063" i="20"/>
  <c r="AD2064" i="20"/>
  <c r="AD2065" i="20"/>
  <c r="AD2066" i="20"/>
  <c r="AD2067" i="20"/>
  <c r="AD2068" i="20"/>
  <c r="AD2069" i="20"/>
  <c r="AD2070" i="20"/>
  <c r="AD2071" i="20"/>
  <c r="AD2072" i="20"/>
  <c r="AD2073" i="20"/>
  <c r="AD2074" i="20"/>
  <c r="AD2075" i="20"/>
  <c r="AD2076" i="20"/>
  <c r="AD2077" i="20"/>
  <c r="AD2078" i="20"/>
  <c r="AD2079" i="20"/>
  <c r="AD2080" i="20"/>
  <c r="AD2081" i="20"/>
  <c r="AD2082" i="20"/>
  <c r="AD2083" i="20"/>
  <c r="AD2084" i="20"/>
  <c r="AD2085" i="20"/>
  <c r="AD2086" i="20"/>
  <c r="AD2087" i="20"/>
  <c r="AD2088" i="20"/>
  <c r="AD2089" i="20"/>
  <c r="AD2090" i="20"/>
  <c r="AD2091" i="20"/>
  <c r="AD2092" i="20"/>
  <c r="AD2093" i="20"/>
  <c r="AD2094" i="20"/>
  <c r="AD2095" i="20"/>
  <c r="AD2096" i="20"/>
  <c r="AD2097" i="20"/>
  <c r="AD2098" i="20"/>
  <c r="AD2099" i="20"/>
  <c r="AD2100" i="20"/>
  <c r="AD2101" i="20"/>
  <c r="AD2102" i="20"/>
  <c r="AD2103" i="20"/>
  <c r="AD2104" i="20"/>
  <c r="AD2105" i="20"/>
  <c r="AD2106" i="20"/>
  <c r="AD2107" i="20"/>
  <c r="AD2108" i="20"/>
  <c r="AD2109" i="20"/>
  <c r="AD2110" i="20"/>
  <c r="AD2111" i="20"/>
  <c r="AD2112" i="20"/>
  <c r="AD2113" i="20"/>
  <c r="AD2114" i="20"/>
  <c r="AD2115" i="20"/>
  <c r="AD2116" i="20"/>
  <c r="AD2117" i="20"/>
  <c r="AD2118" i="20"/>
  <c r="AD2119" i="20"/>
  <c r="AD2120" i="20"/>
  <c r="AD2121" i="20"/>
  <c r="AD2122" i="20"/>
  <c r="AD2123" i="20"/>
  <c r="AD2124" i="20"/>
  <c r="AD2125" i="20"/>
  <c r="AD2126" i="20"/>
  <c r="AD2127" i="20"/>
  <c r="AD2128" i="20"/>
  <c r="AD2129" i="20"/>
  <c r="AD2130" i="20"/>
  <c r="AD2131" i="20"/>
  <c r="AD2132" i="20"/>
  <c r="AD2133" i="20"/>
  <c r="AD2134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I2" i="34"/>
  <c r="J2" i="34" s="1"/>
  <c r="I3" i="34"/>
  <c r="J3" i="34" s="1"/>
  <c r="I4" i="34"/>
  <c r="J4" i="34" s="1"/>
  <c r="I5" i="34"/>
  <c r="J5" i="34" s="1"/>
  <c r="I6" i="34"/>
  <c r="I7" i="34"/>
  <c r="I8" i="34"/>
  <c r="I9" i="34"/>
  <c r="I10" i="34"/>
  <c r="I11" i="34"/>
  <c r="I12" i="34"/>
  <c r="J12" i="34" s="1"/>
  <c r="I13" i="34"/>
  <c r="J13" i="34" s="1"/>
  <c r="I14" i="34"/>
  <c r="J14" i="34" s="1"/>
  <c r="I15" i="34"/>
  <c r="N15" i="34" s="1"/>
  <c r="O15" i="34" s="1"/>
  <c r="I16" i="34"/>
  <c r="I17" i="34"/>
  <c r="J17" i="34" s="1"/>
  <c r="L17" i="34" s="1"/>
  <c r="I18" i="34"/>
  <c r="I19" i="34"/>
  <c r="J19" i="34" s="1"/>
  <c r="I20" i="34"/>
  <c r="I21" i="34"/>
  <c r="J21" i="34" s="1"/>
  <c r="L21" i="34" s="1"/>
  <c r="I22" i="34"/>
  <c r="I23" i="34"/>
  <c r="I24" i="34"/>
  <c r="I25" i="34"/>
  <c r="I26" i="34"/>
  <c r="J26" i="34" s="1"/>
  <c r="I27" i="34"/>
  <c r="J27" i="34" s="1"/>
  <c r="I28" i="34"/>
  <c r="I29" i="34"/>
  <c r="I30" i="34"/>
  <c r="J30" i="34" s="1"/>
  <c r="I31" i="34"/>
  <c r="I32" i="34"/>
  <c r="J32" i="34" s="1"/>
  <c r="I33" i="34"/>
  <c r="N33" i="34" s="1"/>
  <c r="O33" i="34" s="1"/>
  <c r="I34" i="34"/>
  <c r="I35" i="34"/>
  <c r="I36" i="34"/>
  <c r="I37" i="34"/>
  <c r="I38" i="34"/>
  <c r="I39" i="34"/>
  <c r="I40" i="34"/>
  <c r="J40" i="34" s="1"/>
  <c r="I41" i="34"/>
  <c r="I42" i="34"/>
  <c r="J42" i="34" s="1"/>
  <c r="I43" i="34"/>
  <c r="J43" i="34" s="1"/>
  <c r="L43" i="34" s="1"/>
  <c r="I44" i="34"/>
  <c r="J44" i="34" s="1"/>
  <c r="I45" i="34"/>
  <c r="J45" i="34" s="1"/>
  <c r="L45" i="34" s="1"/>
  <c r="I46" i="34"/>
  <c r="J46" i="34" s="1"/>
  <c r="I47" i="34"/>
  <c r="J47" i="34" s="1"/>
  <c r="L47" i="34" s="1"/>
  <c r="I48" i="34"/>
  <c r="I49" i="34"/>
  <c r="I50" i="34"/>
  <c r="I51" i="34"/>
  <c r="I52" i="34"/>
  <c r="I53" i="34"/>
  <c r="I54" i="34"/>
  <c r="J54" i="34" s="1"/>
  <c r="I55" i="34"/>
  <c r="J55" i="34" s="1"/>
  <c r="I56" i="34"/>
  <c r="J56" i="34" s="1"/>
  <c r="I57" i="34"/>
  <c r="J57" i="34" s="1"/>
  <c r="I58" i="34"/>
  <c r="I59" i="34"/>
  <c r="J59" i="34" s="1"/>
  <c r="I60" i="34"/>
  <c r="J60" i="34" s="1"/>
  <c r="I61" i="34"/>
  <c r="J61" i="34" s="1"/>
  <c r="L61" i="34" s="1"/>
  <c r="I62" i="34"/>
  <c r="I63" i="34"/>
  <c r="I64" i="34"/>
  <c r="I65" i="34"/>
  <c r="I66" i="34"/>
  <c r="I67" i="34"/>
  <c r="I68" i="34"/>
  <c r="J68" i="34" s="1"/>
  <c r="I69" i="34"/>
  <c r="J69" i="34" s="1"/>
  <c r="I70" i="34"/>
  <c r="J70" i="34" s="1"/>
  <c r="I71" i="34"/>
  <c r="J71" i="34" s="1"/>
  <c r="L71" i="34" s="1"/>
  <c r="I72" i="34"/>
  <c r="N72" i="34" s="1"/>
  <c r="O72" i="34" s="1"/>
  <c r="I73" i="34"/>
  <c r="I74" i="34"/>
  <c r="I75" i="34"/>
  <c r="N75" i="34" s="1"/>
  <c r="O75" i="34" s="1"/>
  <c r="I76" i="34"/>
  <c r="I77" i="34"/>
  <c r="I78" i="34"/>
  <c r="I79" i="34"/>
  <c r="I80" i="34"/>
  <c r="I81" i="34"/>
  <c r="I82" i="34"/>
  <c r="J82" i="34" s="1"/>
  <c r="I83" i="34"/>
  <c r="J83" i="34" s="1"/>
  <c r="I84" i="34"/>
  <c r="J84" i="34" s="1"/>
  <c r="I85" i="34"/>
  <c r="N85" i="34" s="1"/>
  <c r="O85" i="34" s="1"/>
  <c r="I86" i="34"/>
  <c r="J86" i="34" s="1"/>
  <c r="L86" i="34" s="1"/>
  <c r="I87" i="34"/>
  <c r="N87" i="34" s="1"/>
  <c r="O87" i="34" s="1"/>
  <c r="I88" i="34"/>
  <c r="I89" i="34"/>
  <c r="N89" i="34" s="1"/>
  <c r="O89" i="34" s="1"/>
  <c r="I90" i="34"/>
  <c r="I91" i="34"/>
  <c r="I92" i="34"/>
  <c r="I93" i="34"/>
  <c r="I94" i="34"/>
  <c r="I95" i="34"/>
  <c r="I96" i="34"/>
  <c r="J96" i="34" s="1"/>
  <c r="I97" i="34"/>
  <c r="J97" i="34" s="1"/>
  <c r="I98" i="34"/>
  <c r="J98" i="34" s="1"/>
  <c r="I99" i="34"/>
  <c r="J99" i="34" s="1"/>
  <c r="I100" i="34"/>
  <c r="I101" i="34"/>
  <c r="J101" i="34" s="1"/>
  <c r="I102" i="34"/>
  <c r="J102" i="34" s="1"/>
  <c r="L102" i="34" s="1"/>
  <c r="I103" i="34"/>
  <c r="I104" i="34"/>
  <c r="N104" i="34" s="1"/>
  <c r="O104" i="34" s="1"/>
  <c r="I105" i="34"/>
  <c r="I106" i="34"/>
  <c r="I107" i="34"/>
  <c r="I108" i="34"/>
  <c r="I109" i="34"/>
  <c r="I110" i="34"/>
  <c r="J110" i="34" s="1"/>
  <c r="I111" i="34"/>
  <c r="J111" i="34" s="1"/>
  <c r="I112" i="34"/>
  <c r="J112" i="34" s="1"/>
  <c r="I113" i="34"/>
  <c r="J113" i="34" s="1"/>
  <c r="L113" i="34" s="1"/>
  <c r="I114" i="34"/>
  <c r="I115" i="34"/>
  <c r="I116" i="34"/>
  <c r="J116" i="34" s="1"/>
  <c r="L116" i="34" s="1"/>
  <c r="I117" i="34"/>
  <c r="J117" i="34" s="1"/>
  <c r="L117" i="34" s="1"/>
  <c r="J6" i="34"/>
  <c r="L6" i="34" s="1"/>
  <c r="J20" i="34"/>
  <c r="L20" i="34" s="1"/>
  <c r="J28" i="34"/>
  <c r="J29" i="34"/>
  <c r="J63" i="34"/>
  <c r="L63" i="34" s="1"/>
  <c r="J72" i="34"/>
  <c r="L72" i="34" s="1"/>
  <c r="J85" i="34"/>
  <c r="L85" i="34" s="1"/>
  <c r="J90" i="34"/>
  <c r="L90" i="34" s="1"/>
  <c r="K2" i="34"/>
  <c r="M2" i="34" s="1"/>
  <c r="K3" i="34"/>
  <c r="M3" i="34" s="1"/>
  <c r="K4" i="34"/>
  <c r="K5" i="34"/>
  <c r="M5" i="34" s="1"/>
  <c r="K6" i="34"/>
  <c r="K7" i="34"/>
  <c r="M7" i="34" s="1"/>
  <c r="K8" i="34"/>
  <c r="M8" i="34" s="1"/>
  <c r="K9" i="34"/>
  <c r="K10" i="34"/>
  <c r="M10" i="34" s="1"/>
  <c r="K11" i="34"/>
  <c r="M11" i="34" s="1"/>
  <c r="K12" i="34"/>
  <c r="K13" i="34"/>
  <c r="M13" i="34" s="1"/>
  <c r="K14" i="34"/>
  <c r="M14" i="34" s="1"/>
  <c r="K15" i="34"/>
  <c r="M15" i="34" s="1"/>
  <c r="K16" i="34"/>
  <c r="M16" i="34" s="1"/>
  <c r="K17" i="34"/>
  <c r="K18" i="34"/>
  <c r="M18" i="34" s="1"/>
  <c r="K19" i="34"/>
  <c r="M19" i="34" s="1"/>
  <c r="K20" i="34"/>
  <c r="K21" i="34"/>
  <c r="K22" i="34"/>
  <c r="K23" i="34"/>
  <c r="M23" i="34" s="1"/>
  <c r="K24" i="34"/>
  <c r="M24" i="34" s="1"/>
  <c r="K25" i="34"/>
  <c r="M25" i="34" s="1"/>
  <c r="K26" i="34"/>
  <c r="K27" i="34"/>
  <c r="M27" i="34" s="1"/>
  <c r="K28" i="34"/>
  <c r="M28" i="34" s="1"/>
  <c r="K29" i="34"/>
  <c r="M29" i="34" s="1"/>
  <c r="K30" i="34"/>
  <c r="M30" i="34" s="1"/>
  <c r="K31" i="34"/>
  <c r="M31" i="34" s="1"/>
  <c r="K32" i="34"/>
  <c r="K33" i="34"/>
  <c r="M33" i="34" s="1"/>
  <c r="K34" i="34"/>
  <c r="K35" i="34"/>
  <c r="M35" i="34" s="1"/>
  <c r="K36" i="34"/>
  <c r="M36" i="34" s="1"/>
  <c r="K37" i="34"/>
  <c r="K38" i="34"/>
  <c r="M38" i="34" s="1"/>
  <c r="K39" i="34"/>
  <c r="M39" i="34" s="1"/>
  <c r="K40" i="34"/>
  <c r="K41" i="34"/>
  <c r="M41" i="34" s="1"/>
  <c r="K42" i="34"/>
  <c r="M42" i="34" s="1"/>
  <c r="K43" i="34"/>
  <c r="M43" i="34" s="1"/>
  <c r="K44" i="34"/>
  <c r="M44" i="34" s="1"/>
  <c r="K45" i="34"/>
  <c r="K46" i="34"/>
  <c r="M46" i="34" s="1"/>
  <c r="K47" i="34"/>
  <c r="M47" i="34" s="1"/>
  <c r="K48" i="34"/>
  <c r="K49" i="34"/>
  <c r="K50" i="34"/>
  <c r="K51" i="34"/>
  <c r="M51" i="34" s="1"/>
  <c r="K52" i="34"/>
  <c r="M52" i="34" s="1"/>
  <c r="K53" i="34"/>
  <c r="M53" i="34" s="1"/>
  <c r="K54" i="34"/>
  <c r="K55" i="34"/>
  <c r="M55" i="34" s="1"/>
  <c r="K56" i="34"/>
  <c r="M56" i="34" s="1"/>
  <c r="K57" i="34"/>
  <c r="M57" i="34" s="1"/>
  <c r="K58" i="34"/>
  <c r="M58" i="34" s="1"/>
  <c r="K59" i="34"/>
  <c r="K60" i="34"/>
  <c r="K61" i="34"/>
  <c r="M61" i="34" s="1"/>
  <c r="K62" i="34"/>
  <c r="M62" i="34" s="1"/>
  <c r="K63" i="34"/>
  <c r="M63" i="34" s="1"/>
  <c r="K64" i="34"/>
  <c r="M64" i="34" s="1"/>
  <c r="K65" i="34"/>
  <c r="K66" i="34"/>
  <c r="M66" i="34" s="1"/>
  <c r="K67" i="34"/>
  <c r="M67" i="34" s="1"/>
  <c r="K68" i="34"/>
  <c r="K69" i="34"/>
  <c r="M69" i="34" s="1"/>
  <c r="K70" i="34"/>
  <c r="M70" i="34" s="1"/>
  <c r="K71" i="34"/>
  <c r="M71" i="34" s="1"/>
  <c r="K72" i="34"/>
  <c r="M72" i="34" s="1"/>
  <c r="K73" i="34"/>
  <c r="K74" i="34"/>
  <c r="M74" i="34" s="1"/>
  <c r="K75" i="34"/>
  <c r="M75" i="34" s="1"/>
  <c r="K76" i="34"/>
  <c r="K77" i="34"/>
  <c r="K78" i="34"/>
  <c r="K79" i="34"/>
  <c r="M79" i="34" s="1"/>
  <c r="K80" i="34"/>
  <c r="M80" i="34" s="1"/>
  <c r="K81" i="34"/>
  <c r="M81" i="34" s="1"/>
  <c r="K82" i="34"/>
  <c r="K83" i="34"/>
  <c r="M83" i="34" s="1"/>
  <c r="K84" i="34"/>
  <c r="M84" i="34" s="1"/>
  <c r="K85" i="34"/>
  <c r="M85" i="34" s="1"/>
  <c r="K86" i="34"/>
  <c r="M86" i="34" s="1"/>
  <c r="K87" i="34"/>
  <c r="M87" i="34" s="1"/>
  <c r="K88" i="34"/>
  <c r="M88" i="34" s="1"/>
  <c r="K89" i="34"/>
  <c r="M89" i="34" s="1"/>
  <c r="K90" i="34"/>
  <c r="M90" i="34" s="1"/>
  <c r="K91" i="34"/>
  <c r="M91" i="34" s="1"/>
  <c r="K92" i="34"/>
  <c r="M92" i="34" s="1"/>
  <c r="K93" i="34"/>
  <c r="K94" i="34"/>
  <c r="M94" i="34" s="1"/>
  <c r="K95" i="34"/>
  <c r="M95" i="34" s="1"/>
  <c r="K96" i="34"/>
  <c r="K97" i="34"/>
  <c r="M97" i="34" s="1"/>
  <c r="K98" i="34"/>
  <c r="M98" i="34" s="1"/>
  <c r="K99" i="34"/>
  <c r="M99" i="34" s="1"/>
  <c r="K100" i="34"/>
  <c r="M100" i="34" s="1"/>
  <c r="K101" i="34"/>
  <c r="K102" i="34"/>
  <c r="M102" i="34" s="1"/>
  <c r="K103" i="34"/>
  <c r="M103" i="34" s="1"/>
  <c r="K104" i="34"/>
  <c r="K105" i="34"/>
  <c r="K106" i="34"/>
  <c r="K107" i="34"/>
  <c r="M107" i="34" s="1"/>
  <c r="K108" i="34"/>
  <c r="M108" i="34" s="1"/>
  <c r="K109" i="34"/>
  <c r="M109" i="34" s="1"/>
  <c r="K110" i="34"/>
  <c r="K111" i="34"/>
  <c r="M111" i="34" s="1"/>
  <c r="K112" i="34"/>
  <c r="M112" i="34" s="1"/>
  <c r="K113" i="34"/>
  <c r="M113" i="34" s="1"/>
  <c r="K114" i="34"/>
  <c r="M114" i="34" s="1"/>
  <c r="K115" i="34"/>
  <c r="M115" i="34" s="1"/>
  <c r="K116" i="34"/>
  <c r="M116" i="34" s="1"/>
  <c r="K117" i="34"/>
  <c r="M117" i="34" s="1"/>
  <c r="M4" i="34"/>
  <c r="M6" i="34"/>
  <c r="M9" i="34"/>
  <c r="M17" i="34"/>
  <c r="M20" i="34"/>
  <c r="M21" i="34"/>
  <c r="M22" i="34"/>
  <c r="M32" i="34"/>
  <c r="M34" i="34"/>
  <c r="M37" i="34"/>
  <c r="M45" i="34"/>
  <c r="M48" i="34"/>
  <c r="M49" i="34"/>
  <c r="M50" i="34"/>
  <c r="M65" i="34"/>
  <c r="M73" i="34"/>
  <c r="M76" i="34"/>
  <c r="M77" i="34"/>
  <c r="M78" i="34"/>
  <c r="M93" i="34"/>
  <c r="M101" i="34"/>
  <c r="M104" i="34"/>
  <c r="M105" i="34"/>
  <c r="M106" i="34"/>
  <c r="N29" i="34"/>
  <c r="O29" i="34" s="1"/>
  <c r="N43" i="34"/>
  <c r="O43" i="34" s="1"/>
  <c r="N44" i="34"/>
  <c r="O44" i="34" s="1"/>
  <c r="P21" i="34"/>
  <c r="R21" i="34" s="1"/>
  <c r="P30" i="34"/>
  <c r="R30" i="34" s="1"/>
  <c r="J133" i="10"/>
  <c r="J103" i="10"/>
  <c r="J224" i="10"/>
  <c r="J128" i="10"/>
  <c r="J143" i="10"/>
  <c r="J113" i="10"/>
  <c r="J134" i="10"/>
  <c r="J99" i="10"/>
  <c r="J147" i="10"/>
  <c r="J2" i="10"/>
  <c r="J215" i="10"/>
  <c r="J3" i="10"/>
  <c r="J141" i="10"/>
  <c r="J117" i="10"/>
  <c r="J206" i="10"/>
  <c r="J132" i="10"/>
  <c r="J151" i="10"/>
  <c r="J116" i="10"/>
  <c r="J4" i="10"/>
  <c r="J233" i="10"/>
  <c r="J178" i="10"/>
  <c r="J5" i="10"/>
  <c r="J6" i="10"/>
  <c r="J181" i="10"/>
  <c r="J106" i="10"/>
  <c r="J7" i="10"/>
  <c r="J8" i="10"/>
  <c r="J182" i="10"/>
  <c r="J198" i="10"/>
  <c r="J222" i="10"/>
  <c r="J9" i="10"/>
  <c r="J10" i="10"/>
  <c r="J11" i="10"/>
  <c r="J12" i="10"/>
  <c r="J13" i="10"/>
  <c r="J202" i="10"/>
  <c r="J211" i="10"/>
  <c r="J14" i="10"/>
  <c r="J235" i="10"/>
  <c r="J15" i="10"/>
  <c r="J16" i="10"/>
  <c r="J17" i="10"/>
  <c r="J146" i="10"/>
  <c r="J120" i="10"/>
  <c r="J97" i="10"/>
  <c r="J18" i="10"/>
  <c r="J167" i="10"/>
  <c r="J19" i="10"/>
  <c r="J20" i="10"/>
  <c r="J121" i="10"/>
  <c r="J21" i="10"/>
  <c r="J228" i="10"/>
  <c r="J22" i="10"/>
  <c r="J23" i="10"/>
  <c r="J24" i="10"/>
  <c r="J25" i="10"/>
  <c r="J26" i="10"/>
  <c r="J27" i="10"/>
  <c r="J28" i="10"/>
  <c r="J213" i="10"/>
  <c r="J124" i="10"/>
  <c r="J127" i="10"/>
  <c r="J29" i="10"/>
  <c r="J30" i="10"/>
  <c r="J31" i="10"/>
  <c r="J32" i="10"/>
  <c r="J33" i="10"/>
  <c r="J34" i="10"/>
  <c r="J35" i="10"/>
  <c r="J36" i="10"/>
  <c r="J94" i="10"/>
  <c r="J210" i="10"/>
  <c r="J197" i="10"/>
  <c r="J205" i="10"/>
  <c r="J130" i="10"/>
  <c r="J105" i="10"/>
  <c r="J119" i="10"/>
  <c r="J144" i="10"/>
  <c r="J123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201" i="10"/>
  <c r="J174" i="10"/>
  <c r="J56" i="10"/>
  <c r="J109" i="10"/>
  <c r="J236" i="10"/>
  <c r="J57" i="10"/>
  <c r="J58" i="10"/>
  <c r="J108" i="10"/>
  <c r="J209" i="10"/>
  <c r="J59" i="10"/>
  <c r="J135" i="10"/>
  <c r="J60" i="10"/>
  <c r="J61" i="10"/>
  <c r="J62" i="10"/>
  <c r="J63" i="10"/>
  <c r="J145" i="10"/>
  <c r="J155" i="10"/>
  <c r="J137" i="10"/>
  <c r="J125" i="10"/>
  <c r="J136" i="10"/>
  <c r="J64" i="10"/>
  <c r="J65" i="10"/>
  <c r="J66" i="10"/>
  <c r="J172" i="10"/>
  <c r="J67" i="10"/>
  <c r="J68" i="10"/>
  <c r="J168" i="10"/>
  <c r="J69" i="10"/>
  <c r="J70" i="10"/>
  <c r="J158" i="10"/>
  <c r="J71" i="10"/>
  <c r="J183" i="10"/>
  <c r="J150" i="10"/>
  <c r="J184" i="10"/>
  <c r="J126" i="10"/>
  <c r="J152" i="10"/>
  <c r="J153" i="10"/>
  <c r="J159" i="10"/>
  <c r="J148" i="10"/>
  <c r="J72" i="10"/>
  <c r="J73" i="10"/>
  <c r="J74" i="10"/>
  <c r="J96" i="10"/>
  <c r="J100" i="10"/>
  <c r="J160" i="10"/>
  <c r="J75" i="10"/>
  <c r="J234" i="10"/>
  <c r="J111" i="10"/>
  <c r="J95" i="10"/>
  <c r="J180" i="10"/>
  <c r="J154" i="10"/>
  <c r="J157" i="10"/>
  <c r="J122" i="10"/>
  <c r="J115" i="10"/>
  <c r="J76" i="10"/>
  <c r="J77" i="10"/>
  <c r="J229" i="10"/>
  <c r="J142" i="10"/>
  <c r="J114" i="10"/>
  <c r="J227" i="10"/>
  <c r="J171" i="10"/>
  <c r="J217" i="10"/>
  <c r="J218" i="10"/>
  <c r="J78" i="10"/>
  <c r="J138" i="10"/>
  <c r="J118" i="10"/>
  <c r="J169" i="10"/>
  <c r="J98" i="10"/>
  <c r="J173" i="10"/>
  <c r="J212" i="10"/>
  <c r="J237" i="10"/>
  <c r="J79" i="10"/>
  <c r="J80" i="10"/>
  <c r="J81" i="10"/>
  <c r="J82" i="10"/>
  <c r="J238" i="10"/>
  <c r="J239" i="10"/>
  <c r="J110" i="10"/>
  <c r="J240" i="10"/>
  <c r="J83" i="10"/>
  <c r="J84" i="10"/>
  <c r="J163" i="10"/>
  <c r="J170" i="10"/>
  <c r="J156" i="10"/>
  <c r="J241" i="10"/>
  <c r="J85" i="10"/>
  <c r="J107" i="10"/>
  <c r="J86" i="10"/>
  <c r="J87" i="10"/>
  <c r="J242" i="10"/>
  <c r="J214" i="10"/>
  <c r="J112" i="10"/>
  <c r="J230" i="10"/>
  <c r="J219" i="10"/>
  <c r="J207" i="10"/>
  <c r="J185" i="10"/>
  <c r="J188" i="10"/>
  <c r="J189" i="10"/>
  <c r="J190" i="10"/>
  <c r="J231" i="10"/>
  <c r="J191" i="10"/>
  <c r="J192" i="10"/>
  <c r="J193" i="10"/>
  <c r="J203" i="10"/>
  <c r="J176" i="10"/>
  <c r="J194" i="10"/>
  <c r="J164" i="10"/>
  <c r="J199" i="10"/>
  <c r="J165" i="10"/>
  <c r="J161" i="10"/>
  <c r="J195" i="10"/>
  <c r="J196" i="10"/>
  <c r="J243" i="10"/>
  <c r="J186" i="10"/>
  <c r="J88" i="10"/>
  <c r="J244" i="10"/>
  <c r="J102" i="10"/>
  <c r="J101" i="10"/>
  <c r="J187" i="10"/>
  <c r="J216" i="10"/>
  <c r="J129" i="10"/>
  <c r="J232" i="10"/>
  <c r="J245" i="10"/>
  <c r="J225" i="10"/>
  <c r="J220" i="10"/>
  <c r="J104" i="10"/>
  <c r="J131" i="10"/>
  <c r="J89" i="10"/>
  <c r="J90" i="10"/>
  <c r="J91" i="10"/>
  <c r="J92" i="10"/>
  <c r="J93" i="10"/>
  <c r="J246" i="10"/>
  <c r="J221" i="10"/>
  <c r="J179" i="10"/>
  <c r="J175" i="10"/>
  <c r="J166" i="10"/>
  <c r="J177" i="10"/>
  <c r="J162" i="10"/>
  <c r="J139" i="10"/>
  <c r="J140" i="10"/>
  <c r="J208" i="10"/>
  <c r="J247" i="10"/>
  <c r="J248" i="10"/>
  <c r="J149" i="10"/>
  <c r="J226" i="10"/>
  <c r="J204" i="10"/>
  <c r="J200" i="10"/>
  <c r="J249" i="10"/>
  <c r="J250" i="10"/>
  <c r="J223" i="10"/>
  <c r="J251" i="10"/>
  <c r="J252" i="10"/>
  <c r="J253" i="10"/>
  <c r="J254" i="10"/>
  <c r="K133" i="10"/>
  <c r="AB922" i="20" s="1"/>
  <c r="K103" i="10"/>
  <c r="AB1893" i="20" s="1"/>
  <c r="K224" i="10"/>
  <c r="AB323" i="20" s="1"/>
  <c r="K128" i="10"/>
  <c r="AB166" i="20" s="1"/>
  <c r="K143" i="10"/>
  <c r="K113" i="10"/>
  <c r="K134" i="10"/>
  <c r="K99" i="10"/>
  <c r="AB1870" i="20" s="1"/>
  <c r="K147" i="10"/>
  <c r="AB659" i="20" s="1"/>
  <c r="K2" i="10"/>
  <c r="K215" i="10"/>
  <c r="K3" i="10"/>
  <c r="AB13" i="20" s="1"/>
  <c r="K141" i="10"/>
  <c r="K117" i="10"/>
  <c r="K206" i="10"/>
  <c r="AB661" i="20" s="1"/>
  <c r="K132" i="10"/>
  <c r="AB2066" i="20" s="1"/>
  <c r="K151" i="10"/>
  <c r="AB836" i="20" s="1"/>
  <c r="K116" i="10"/>
  <c r="AB1699" i="20" s="1"/>
  <c r="K4" i="10"/>
  <c r="AB23" i="20" s="1"/>
  <c r="K233" i="10"/>
  <c r="K178" i="10"/>
  <c r="K5" i="10"/>
  <c r="AB26" i="20" s="1"/>
  <c r="K6" i="10"/>
  <c r="K181" i="10"/>
  <c r="K106" i="10"/>
  <c r="K7" i="10"/>
  <c r="AB30" i="20" s="1"/>
  <c r="K8" i="10"/>
  <c r="K182" i="10"/>
  <c r="K198" i="10"/>
  <c r="K222" i="10"/>
  <c r="AB1443" i="20" s="1"/>
  <c r="K9" i="10"/>
  <c r="AB528" i="20" s="1"/>
  <c r="K10" i="10"/>
  <c r="AB1235" i="20" s="1"/>
  <c r="K11" i="10"/>
  <c r="AB37" i="20" s="1"/>
  <c r="K12" i="10"/>
  <c r="AB38" i="20" s="1"/>
  <c r="K13" i="10"/>
  <c r="AB39" i="20" s="1"/>
  <c r="K202" i="10"/>
  <c r="K211" i="10"/>
  <c r="AB998" i="20" s="1"/>
  <c r="K14" i="10"/>
  <c r="K235" i="10"/>
  <c r="AB43" i="20" s="1"/>
  <c r="K15" i="10"/>
  <c r="AB44" i="20" s="1"/>
  <c r="K16" i="10"/>
  <c r="AB45" i="20" s="1"/>
  <c r="K17" i="10"/>
  <c r="AB46" i="20" s="1"/>
  <c r="K146" i="10"/>
  <c r="K120" i="10"/>
  <c r="AB1582" i="20" s="1"/>
  <c r="K97" i="10"/>
  <c r="AB940" i="20" s="1"/>
  <c r="K18" i="10"/>
  <c r="K167" i="10"/>
  <c r="AB1884" i="20" s="1"/>
  <c r="K19" i="10"/>
  <c r="K20" i="10"/>
  <c r="K121" i="10"/>
  <c r="K21" i="10"/>
  <c r="AB55" i="20" s="1"/>
  <c r="K228" i="10"/>
  <c r="K22" i="10"/>
  <c r="K23" i="10"/>
  <c r="AB60" i="20" s="1"/>
  <c r="K24" i="10"/>
  <c r="K25" i="10"/>
  <c r="K26" i="10"/>
  <c r="AB66" i="20" s="1"/>
  <c r="K27" i="10"/>
  <c r="K28" i="10"/>
  <c r="AB68" i="20" s="1"/>
  <c r="K213" i="10"/>
  <c r="AB69" i="20" s="1"/>
  <c r="K124" i="10"/>
  <c r="AB70" i="20" s="1"/>
  <c r="K127" i="10"/>
  <c r="K29" i="10"/>
  <c r="AB72" i="20" s="1"/>
  <c r="K30" i="10"/>
  <c r="AB73" i="20" s="1"/>
  <c r="K31" i="10"/>
  <c r="AB74" i="20" s="1"/>
  <c r="K32" i="10"/>
  <c r="AB75" i="20" s="1"/>
  <c r="K33" i="10"/>
  <c r="AB76" i="20" s="1"/>
  <c r="K34" i="10"/>
  <c r="AB77" i="20" s="1"/>
  <c r="K35" i="10"/>
  <c r="AB78" i="20" s="1"/>
  <c r="K36" i="10"/>
  <c r="AB79" i="20" s="1"/>
  <c r="K94" i="10"/>
  <c r="AB1458" i="20" s="1"/>
  <c r="K210" i="10"/>
  <c r="AB968" i="20" s="1"/>
  <c r="K197" i="10"/>
  <c r="AB1264" i="20" s="1"/>
  <c r="K205" i="10"/>
  <c r="AB1036" i="20" s="1"/>
  <c r="K130" i="10"/>
  <c r="AB1035" i="20" s="1"/>
  <c r="K105" i="10"/>
  <c r="K119" i="10"/>
  <c r="K144" i="10"/>
  <c r="K123" i="10"/>
  <c r="AB282" i="20" s="1"/>
  <c r="K37" i="10"/>
  <c r="K38" i="10"/>
  <c r="AB111" i="20" s="1"/>
  <c r="K39" i="10"/>
  <c r="AB112" i="20" s="1"/>
  <c r="K40" i="10"/>
  <c r="AB113" i="20" s="1"/>
  <c r="K41" i="10"/>
  <c r="AB114" i="20" s="1"/>
  <c r="K42" i="10"/>
  <c r="AB115" i="20" s="1"/>
  <c r="K43" i="10"/>
  <c r="AB116" i="20" s="1"/>
  <c r="K44" i="10"/>
  <c r="AB1303" i="20" s="1"/>
  <c r="K45" i="10"/>
  <c r="AB154" i="20" s="1"/>
  <c r="K46" i="10"/>
  <c r="AB122" i="20" s="1"/>
  <c r="K47" i="10"/>
  <c r="K48" i="10"/>
  <c r="AB124" i="20" s="1"/>
  <c r="K49" i="10"/>
  <c r="AB125" i="20" s="1"/>
  <c r="K50" i="10"/>
  <c r="AB1313" i="20" s="1"/>
  <c r="K51" i="10"/>
  <c r="AB1597" i="20" s="1"/>
  <c r="K52" i="10"/>
  <c r="AB1151" i="20" s="1"/>
  <c r="K53" i="10"/>
  <c r="AB132" i="20" s="1"/>
  <c r="K54" i="10"/>
  <c r="K55" i="10"/>
  <c r="AB136" i="20" s="1"/>
  <c r="K201" i="10"/>
  <c r="K174" i="10"/>
  <c r="AB2005" i="20" s="1"/>
  <c r="K56" i="10"/>
  <c r="AB139" i="20" s="1"/>
  <c r="K109" i="10"/>
  <c r="AB787" i="20" s="1"/>
  <c r="K236" i="10"/>
  <c r="AB155" i="20" s="1"/>
  <c r="K57" i="10"/>
  <c r="K58" i="10"/>
  <c r="AB158" i="20" s="1"/>
  <c r="K108" i="10"/>
  <c r="AB457" i="20" s="1"/>
  <c r="K209" i="10"/>
  <c r="AB1741" i="20" s="1"/>
  <c r="K59" i="10"/>
  <c r="K135" i="10"/>
  <c r="AB885" i="20" s="1"/>
  <c r="K60" i="10"/>
  <c r="AB1308" i="20" s="1"/>
  <c r="K61" i="10"/>
  <c r="AB187" i="20" s="1"/>
  <c r="K62" i="10"/>
  <c r="AB505" i="20" s="1"/>
  <c r="K63" i="10"/>
  <c r="K145" i="10"/>
  <c r="K155" i="10"/>
  <c r="AB2013" i="20" s="1"/>
  <c r="K137" i="10"/>
  <c r="AB1479" i="20" s="1"/>
  <c r="K125" i="10"/>
  <c r="K136" i="10"/>
  <c r="K64" i="10"/>
  <c r="AB1819" i="20" s="1"/>
  <c r="K65" i="10"/>
  <c r="AB2112" i="20" s="1"/>
  <c r="K66" i="10"/>
  <c r="AB259" i="20" s="1"/>
  <c r="K172" i="10"/>
  <c r="K67" i="10"/>
  <c r="AB262" i="20" s="1"/>
  <c r="K68" i="10"/>
  <c r="K168" i="10"/>
  <c r="K69" i="10"/>
  <c r="AB267" i="20" s="1"/>
  <c r="K70" i="10"/>
  <c r="AB268" i="20" s="1"/>
  <c r="K158" i="10"/>
  <c r="AB1817" i="20" s="1"/>
  <c r="K71" i="10"/>
  <c r="AB270" i="20" s="1"/>
  <c r="K183" i="10"/>
  <c r="AB1554" i="20" s="1"/>
  <c r="K150" i="10"/>
  <c r="K184" i="10"/>
  <c r="AB1446" i="20" s="1"/>
  <c r="K126" i="10"/>
  <c r="K152" i="10"/>
  <c r="K153" i="10"/>
  <c r="AB809" i="20" s="1"/>
  <c r="K159" i="10"/>
  <c r="K148" i="10"/>
  <c r="AB1488" i="20" s="1"/>
  <c r="K72" i="10"/>
  <c r="AB295" i="20" s="1"/>
  <c r="K73" i="10"/>
  <c r="AB1599" i="20" s="1"/>
  <c r="K74" i="10"/>
  <c r="K96" i="10"/>
  <c r="K100" i="10"/>
  <c r="AB1497" i="20" s="1"/>
  <c r="K160" i="10"/>
  <c r="AB1527" i="20" s="1"/>
  <c r="K75" i="10"/>
  <c r="AB886" i="20" s="1"/>
  <c r="K234" i="10"/>
  <c r="K111" i="10"/>
  <c r="K95" i="10"/>
  <c r="K180" i="10"/>
  <c r="K154" i="10"/>
  <c r="K157" i="10"/>
  <c r="AB1248" i="20" s="1"/>
  <c r="K122" i="10"/>
  <c r="K115" i="10"/>
  <c r="K76" i="10"/>
  <c r="AB398" i="20" s="1"/>
  <c r="K77" i="10"/>
  <c r="K229" i="10"/>
  <c r="AB406" i="20" s="1"/>
  <c r="K142" i="10"/>
  <c r="AB2089" i="20" s="1"/>
  <c r="K114" i="10"/>
  <c r="AB1953" i="20" s="1"/>
  <c r="K227" i="10"/>
  <c r="AB1675" i="20" s="1"/>
  <c r="K171" i="10"/>
  <c r="K217" i="10"/>
  <c r="K218" i="10"/>
  <c r="AB460" i="20" s="1"/>
  <c r="K78" i="10"/>
  <c r="K138" i="10"/>
  <c r="K118" i="10"/>
  <c r="K169" i="10"/>
  <c r="K98" i="10"/>
  <c r="K173" i="10"/>
  <c r="AB1801" i="20" s="1"/>
  <c r="K212" i="10"/>
  <c r="AB2126" i="20" s="1"/>
  <c r="K237" i="10"/>
  <c r="K79" i="10"/>
  <c r="K80" i="10"/>
  <c r="K81" i="10"/>
  <c r="K82" i="10"/>
  <c r="K238" i="10"/>
  <c r="K239" i="10"/>
  <c r="K110" i="10"/>
  <c r="AB1000" i="20" s="1"/>
  <c r="K240" i="10"/>
  <c r="K83" i="10"/>
  <c r="K84" i="10"/>
  <c r="K163" i="10"/>
  <c r="K170" i="10"/>
  <c r="K156" i="10"/>
  <c r="K241" i="10"/>
  <c r="K85" i="10"/>
  <c r="K107" i="10"/>
  <c r="AB1093" i="20" s="1"/>
  <c r="K86" i="10"/>
  <c r="K87" i="10"/>
  <c r="K242" i="10"/>
  <c r="K214" i="10"/>
  <c r="AB1658" i="20" s="1"/>
  <c r="K112" i="10"/>
  <c r="AB1537" i="20" s="1"/>
  <c r="K230" i="10"/>
  <c r="AB1105" i="20" s="1"/>
  <c r="K219" i="10"/>
  <c r="AB937" i="20" s="1"/>
  <c r="K207" i="10"/>
  <c r="AB2006" i="20" s="1"/>
  <c r="K185" i="10"/>
  <c r="K188" i="10"/>
  <c r="AB1062" i="20" s="1"/>
  <c r="K189" i="10"/>
  <c r="K190" i="10"/>
  <c r="K231" i="10"/>
  <c r="K191" i="10"/>
  <c r="AB2042" i="20" s="1"/>
  <c r="K192" i="10"/>
  <c r="AB1193" i="20" s="1"/>
  <c r="K193" i="10"/>
  <c r="K203" i="10"/>
  <c r="AB1192" i="20" s="1"/>
  <c r="K176" i="10"/>
  <c r="AB2088" i="20" s="1"/>
  <c r="K194" i="10"/>
  <c r="AB1432" i="20" s="1"/>
  <c r="K164" i="10"/>
  <c r="AB2105" i="20" s="1"/>
  <c r="K199" i="10"/>
  <c r="AB1934" i="20" s="1"/>
  <c r="K165" i="10"/>
  <c r="AB1221" i="20" s="1"/>
  <c r="K161" i="10"/>
  <c r="K195" i="10"/>
  <c r="K196" i="10"/>
  <c r="AB1066" i="20" s="1"/>
  <c r="K243" i="10"/>
  <c r="K186" i="10"/>
  <c r="AB2037" i="20" s="1"/>
  <c r="K88" i="10"/>
  <c r="K244" i="10"/>
  <c r="K102" i="10"/>
  <c r="K101" i="10"/>
  <c r="AB703" i="20" s="1"/>
  <c r="K187" i="10"/>
  <c r="K216" i="10"/>
  <c r="AB1095" i="20" s="1"/>
  <c r="K129" i="10"/>
  <c r="AB821" i="20" s="1"/>
  <c r="K232" i="10"/>
  <c r="AB1961" i="20" s="1"/>
  <c r="K245" i="10"/>
  <c r="K225" i="10"/>
  <c r="AB1898" i="20" s="1"/>
  <c r="K220" i="10"/>
  <c r="AB1749" i="20" s="1"/>
  <c r="K104" i="10"/>
  <c r="K131" i="10"/>
  <c r="K89" i="10"/>
  <c r="K90" i="10"/>
  <c r="AB668" i="20" s="1"/>
  <c r="K91" i="10"/>
  <c r="AB1358" i="20" s="1"/>
  <c r="K92" i="10"/>
  <c r="AB2094" i="20" s="1"/>
  <c r="K93" i="10"/>
  <c r="AB1339" i="20" s="1"/>
  <c r="K246" i="10"/>
  <c r="K221" i="10"/>
  <c r="AB1973" i="20" s="1"/>
  <c r="K179" i="10"/>
  <c r="K175" i="10"/>
  <c r="AB1403" i="20" s="1"/>
  <c r="K166" i="10"/>
  <c r="AB1540" i="20" s="1"/>
  <c r="K177" i="10"/>
  <c r="AB1926" i="20" s="1"/>
  <c r="K162" i="10"/>
  <c r="AB1539" i="20" s="1"/>
  <c r="K139" i="10"/>
  <c r="K140" i="10"/>
  <c r="AB1689" i="20" s="1"/>
  <c r="K208" i="10"/>
  <c r="AB1688" i="20" s="1"/>
  <c r="K247" i="10"/>
  <c r="K248" i="10"/>
  <c r="K149" i="10"/>
  <c r="AB772" i="20" s="1"/>
  <c r="K226" i="10"/>
  <c r="AB771" i="20" s="1"/>
  <c r="K204" i="10"/>
  <c r="AB770" i="20" s="1"/>
  <c r="K200" i="10"/>
  <c r="K249" i="10"/>
  <c r="K250" i="10"/>
  <c r="K223" i="10"/>
  <c r="AB1964" i="20" s="1"/>
  <c r="K251" i="10"/>
  <c r="K252" i="10"/>
  <c r="K253" i="10"/>
  <c r="K254" i="10"/>
  <c r="L133" i="10"/>
  <c r="L103" i="10"/>
  <c r="M103" i="10" s="1"/>
  <c r="L224" i="10"/>
  <c r="L128" i="10"/>
  <c r="M128" i="10" s="1"/>
  <c r="L143" i="10"/>
  <c r="M143" i="10" s="1"/>
  <c r="N143" i="10" s="1"/>
  <c r="O143" i="10" s="1"/>
  <c r="L113" i="10"/>
  <c r="P113" i="10" s="1"/>
  <c r="L134" i="10"/>
  <c r="L99" i="10"/>
  <c r="L147" i="10"/>
  <c r="L2" i="10"/>
  <c r="L215" i="10"/>
  <c r="L3" i="10"/>
  <c r="Y3" i="10" s="1"/>
  <c r="Z3" i="10" s="1"/>
  <c r="L141" i="10"/>
  <c r="L117" i="10"/>
  <c r="L206" i="10"/>
  <c r="L132" i="10"/>
  <c r="M132" i="10" s="1"/>
  <c r="L151" i="10"/>
  <c r="L116" i="10"/>
  <c r="M116" i="10" s="1"/>
  <c r="N116" i="10" s="1"/>
  <c r="O116" i="10" s="1"/>
  <c r="L4" i="10"/>
  <c r="L233" i="10"/>
  <c r="P233" i="10" s="1"/>
  <c r="L178" i="10"/>
  <c r="L5" i="10"/>
  <c r="L6" i="10"/>
  <c r="L181" i="10"/>
  <c r="L106" i="10"/>
  <c r="L7" i="10"/>
  <c r="Y7" i="10" s="1"/>
  <c r="Z7" i="10" s="1"/>
  <c r="L8" i="10"/>
  <c r="L182" i="10"/>
  <c r="L198" i="10"/>
  <c r="L222" i="10"/>
  <c r="M222" i="10" s="1"/>
  <c r="L9" i="10"/>
  <c r="M9" i="10" s="1"/>
  <c r="N9" i="10" s="1"/>
  <c r="O9" i="10" s="1"/>
  <c r="L10" i="10"/>
  <c r="M10" i="10" s="1"/>
  <c r="N10" i="10" s="1"/>
  <c r="O10" i="10" s="1"/>
  <c r="L11" i="10"/>
  <c r="M11" i="10" s="1"/>
  <c r="N11" i="10" s="1"/>
  <c r="O11" i="10" s="1"/>
  <c r="L12" i="10"/>
  <c r="M12" i="10" s="1"/>
  <c r="N12" i="10" s="1"/>
  <c r="O12" i="10" s="1"/>
  <c r="L13" i="10"/>
  <c r="M13" i="10" s="1"/>
  <c r="N13" i="10" s="1"/>
  <c r="O13" i="10" s="1"/>
  <c r="L202" i="10"/>
  <c r="L211" i="10"/>
  <c r="L14" i="10"/>
  <c r="L235" i="10"/>
  <c r="L15" i="10"/>
  <c r="Y15" i="10" s="1"/>
  <c r="Z15" i="10" s="1"/>
  <c r="L16" i="10"/>
  <c r="L17" i="10"/>
  <c r="L146" i="10"/>
  <c r="L120" i="10"/>
  <c r="M120" i="10" s="1"/>
  <c r="L97" i="10"/>
  <c r="L18" i="10"/>
  <c r="M18" i="10" s="1"/>
  <c r="L167" i="10"/>
  <c r="L19" i="10"/>
  <c r="M19" i="10" s="1"/>
  <c r="N19" i="10" s="1"/>
  <c r="O19" i="10" s="1"/>
  <c r="L20" i="10"/>
  <c r="P20" i="10" s="1"/>
  <c r="L121" i="10"/>
  <c r="L21" i="10"/>
  <c r="L228" i="10"/>
  <c r="L22" i="10"/>
  <c r="L23" i="10"/>
  <c r="Y23" i="10" s="1"/>
  <c r="Z23" i="10" s="1"/>
  <c r="L24" i="10"/>
  <c r="L25" i="10"/>
  <c r="L26" i="10"/>
  <c r="L27" i="10"/>
  <c r="M27" i="10" s="1"/>
  <c r="L28" i="10"/>
  <c r="L213" i="10"/>
  <c r="M213" i="10" s="1"/>
  <c r="N213" i="10" s="1"/>
  <c r="O213" i="10" s="1"/>
  <c r="L124" i="10"/>
  <c r="L127" i="10"/>
  <c r="P127" i="10" s="1"/>
  <c r="L29" i="10"/>
  <c r="P29" i="10" s="1"/>
  <c r="L30" i="10"/>
  <c r="L31" i="10"/>
  <c r="L32" i="10"/>
  <c r="L33" i="10"/>
  <c r="L34" i="10"/>
  <c r="Y34" i="10" s="1"/>
  <c r="L35" i="10"/>
  <c r="L36" i="10"/>
  <c r="L94" i="10"/>
  <c r="L210" i="10"/>
  <c r="M210" i="10" s="1"/>
  <c r="L197" i="10"/>
  <c r="L205" i="10"/>
  <c r="M205" i="10" s="1"/>
  <c r="N205" i="10" s="1"/>
  <c r="O205" i="10" s="1"/>
  <c r="L130" i="10"/>
  <c r="M130" i="10" s="1"/>
  <c r="N130" i="10" s="1"/>
  <c r="O130" i="10" s="1"/>
  <c r="L105" i="10"/>
  <c r="L119" i="10"/>
  <c r="M119" i="10" s="1"/>
  <c r="N119" i="10" s="1"/>
  <c r="O119" i="10" s="1"/>
  <c r="L144" i="10"/>
  <c r="L123" i="10"/>
  <c r="L37" i="10"/>
  <c r="L38" i="10"/>
  <c r="L39" i="10"/>
  <c r="Y39" i="10" s="1"/>
  <c r="Z39" i="10" s="1"/>
  <c r="L40" i="10"/>
  <c r="L41" i="10"/>
  <c r="L42" i="10"/>
  <c r="L43" i="10"/>
  <c r="M43" i="10" s="1"/>
  <c r="L44" i="10"/>
  <c r="L45" i="10"/>
  <c r="M45" i="10" s="1"/>
  <c r="L46" i="10"/>
  <c r="L47" i="10"/>
  <c r="M47" i="10" s="1"/>
  <c r="N47" i="10" s="1"/>
  <c r="O47" i="10" s="1"/>
  <c r="L48" i="10"/>
  <c r="M48" i="10" s="1"/>
  <c r="N48" i="10" s="1"/>
  <c r="O48" i="10" s="1"/>
  <c r="L49" i="10"/>
  <c r="L50" i="10"/>
  <c r="L51" i="10"/>
  <c r="L52" i="10"/>
  <c r="L53" i="10"/>
  <c r="L54" i="10"/>
  <c r="L55" i="10"/>
  <c r="L201" i="10"/>
  <c r="L174" i="10"/>
  <c r="M174" i="10" s="1"/>
  <c r="L56" i="10"/>
  <c r="L109" i="10"/>
  <c r="M109" i="10" s="1"/>
  <c r="N109" i="10" s="1"/>
  <c r="O109" i="10" s="1"/>
  <c r="L236" i="10"/>
  <c r="M236" i="10" s="1"/>
  <c r="N236" i="10" s="1"/>
  <c r="O236" i="10" s="1"/>
  <c r="L57" i="10"/>
  <c r="P57" i="10" s="1"/>
  <c r="L58" i="10"/>
  <c r="L108" i="10"/>
  <c r="L209" i="10"/>
  <c r="L59" i="10"/>
  <c r="L135" i="10"/>
  <c r="L60" i="10"/>
  <c r="L61" i="10"/>
  <c r="L62" i="10"/>
  <c r="L63" i="10"/>
  <c r="L145" i="10"/>
  <c r="M145" i="10" s="1"/>
  <c r="L155" i="10"/>
  <c r="L137" i="10"/>
  <c r="M137" i="10" s="1"/>
  <c r="N137" i="10" s="1"/>
  <c r="O137" i="10" s="1"/>
  <c r="L125" i="10"/>
  <c r="M125" i="10" s="1"/>
  <c r="N125" i="10" s="1"/>
  <c r="O125" i="10" s="1"/>
  <c r="L136" i="10"/>
  <c r="P136" i="10" s="1"/>
  <c r="L64" i="10"/>
  <c r="P64" i="10" s="1"/>
  <c r="L65" i="10"/>
  <c r="L66" i="10"/>
  <c r="L172" i="10"/>
  <c r="L67" i="10"/>
  <c r="L68" i="10"/>
  <c r="L168" i="10"/>
  <c r="L69" i="10"/>
  <c r="L70" i="10"/>
  <c r="L158" i="10"/>
  <c r="M158" i="10" s="1"/>
  <c r="L71" i="10"/>
  <c r="L183" i="10"/>
  <c r="M183" i="10" s="1"/>
  <c r="N183" i="10" s="1"/>
  <c r="O183" i="10" s="1"/>
  <c r="L150" i="10"/>
  <c r="M150" i="10" s="1"/>
  <c r="N150" i="10" s="1"/>
  <c r="O150" i="10" s="1"/>
  <c r="L184" i="10"/>
  <c r="M184" i="10" s="1"/>
  <c r="N184" i="10" s="1"/>
  <c r="O184" i="10" s="1"/>
  <c r="L126" i="10"/>
  <c r="P126" i="10" s="1"/>
  <c r="L152" i="10"/>
  <c r="L153" i="10"/>
  <c r="L159" i="10"/>
  <c r="L148" i="10"/>
  <c r="L72" i="10"/>
  <c r="L73" i="10"/>
  <c r="L74" i="10"/>
  <c r="L96" i="10"/>
  <c r="L100" i="10"/>
  <c r="M100" i="10" s="1"/>
  <c r="L160" i="10"/>
  <c r="M160" i="10" s="1"/>
  <c r="N160" i="10" s="1"/>
  <c r="O160" i="10" s="1"/>
  <c r="L75" i="10"/>
  <c r="M75" i="10" s="1"/>
  <c r="L234" i="10"/>
  <c r="M234" i="10" s="1"/>
  <c r="N234" i="10" s="1"/>
  <c r="O234" i="10" s="1"/>
  <c r="L111" i="10"/>
  <c r="M111" i="10" s="1"/>
  <c r="N111" i="10" s="1"/>
  <c r="O111" i="10" s="1"/>
  <c r="L95" i="10"/>
  <c r="L180" i="10"/>
  <c r="M180" i="10" s="1"/>
  <c r="N180" i="10" s="1"/>
  <c r="O180" i="10" s="1"/>
  <c r="L154" i="10"/>
  <c r="L157" i="10"/>
  <c r="L122" i="10"/>
  <c r="L115" i="10"/>
  <c r="L76" i="10"/>
  <c r="L77" i="10"/>
  <c r="L229" i="10"/>
  <c r="L142" i="10"/>
  <c r="M142" i="10" s="1"/>
  <c r="N142" i="10" s="1"/>
  <c r="O142" i="10" s="1"/>
  <c r="L114" i="10"/>
  <c r="L227" i="10"/>
  <c r="M227" i="10" s="1"/>
  <c r="L171" i="10"/>
  <c r="L217" i="10"/>
  <c r="M217" i="10" s="1"/>
  <c r="N217" i="10" s="1"/>
  <c r="L218" i="10"/>
  <c r="L78" i="10"/>
  <c r="L138" i="10"/>
  <c r="L118" i="10"/>
  <c r="L169" i="10"/>
  <c r="L98" i="10"/>
  <c r="L173" i="10"/>
  <c r="L212" i="10"/>
  <c r="L237" i="10"/>
  <c r="P237" i="10" s="1"/>
  <c r="L79" i="10"/>
  <c r="M79" i="10" s="1"/>
  <c r="L80" i="10"/>
  <c r="L81" i="10"/>
  <c r="M81" i="10" s="1"/>
  <c r="N81" i="10" s="1"/>
  <c r="O81" i="10" s="1"/>
  <c r="L82" i="10"/>
  <c r="M82" i="10" s="1"/>
  <c r="N82" i="10" s="1"/>
  <c r="O82" i="10" s="1"/>
  <c r="L238" i="10"/>
  <c r="M238" i="10" s="1"/>
  <c r="N238" i="10" s="1"/>
  <c r="O238" i="10" s="1"/>
  <c r="L239" i="10"/>
  <c r="M239" i="10" s="1"/>
  <c r="N239" i="10" s="1"/>
  <c r="O239" i="10" s="1"/>
  <c r="L110" i="10"/>
  <c r="L240" i="10"/>
  <c r="L83" i="10"/>
  <c r="L84" i="10"/>
  <c r="L163" i="10"/>
  <c r="L170" i="10"/>
  <c r="L156" i="10"/>
  <c r="L241" i="10"/>
  <c r="L85" i="10"/>
  <c r="M85" i="10" s="1"/>
  <c r="N85" i="10" s="1"/>
  <c r="O85" i="10" s="1"/>
  <c r="L107" i="10"/>
  <c r="M107" i="10" s="1"/>
  <c r="N107" i="10" s="1"/>
  <c r="O107" i="10" s="1"/>
  <c r="L86" i="10"/>
  <c r="M86" i="10" s="1"/>
  <c r="L87" i="10"/>
  <c r="M87" i="10" s="1"/>
  <c r="N87" i="10" s="1"/>
  <c r="O87" i="10" s="1"/>
  <c r="L242" i="10"/>
  <c r="L214" i="10"/>
  <c r="P214" i="10" s="1"/>
  <c r="L112" i="10"/>
  <c r="L230" i="10"/>
  <c r="L219" i="10"/>
  <c r="L207" i="10"/>
  <c r="L185" i="10"/>
  <c r="L188" i="10"/>
  <c r="L189" i="10"/>
  <c r="L190" i="10"/>
  <c r="P190" i="10" s="1"/>
  <c r="L231" i="10"/>
  <c r="M231" i="10" s="1"/>
  <c r="N231" i="10" s="1"/>
  <c r="O231" i="10" s="1"/>
  <c r="L191" i="10"/>
  <c r="P191" i="10" s="1"/>
  <c r="L192" i="10"/>
  <c r="M192" i="10" s="1"/>
  <c r="N192" i="10" s="1"/>
  <c r="L193" i="10"/>
  <c r="M193" i="10" s="1"/>
  <c r="N193" i="10" s="1"/>
  <c r="O193" i="10" s="1"/>
  <c r="L203" i="10"/>
  <c r="P203" i="10" s="1"/>
  <c r="L176" i="10"/>
  <c r="L194" i="10"/>
  <c r="L164" i="10"/>
  <c r="L199" i="10"/>
  <c r="L165" i="10"/>
  <c r="L161" i="10"/>
  <c r="L195" i="10"/>
  <c r="M195" i="10" s="1"/>
  <c r="N195" i="10" s="1"/>
  <c r="O195" i="10" s="1"/>
  <c r="L196" i="10"/>
  <c r="L243" i="10"/>
  <c r="L186" i="10"/>
  <c r="M186" i="10" s="1"/>
  <c r="N186" i="10" s="1"/>
  <c r="O186" i="10" s="1"/>
  <c r="L88" i="10"/>
  <c r="L244" i="10"/>
  <c r="M244" i="10" s="1"/>
  <c r="N244" i="10" s="1"/>
  <c r="O244" i="10" s="1"/>
  <c r="L102" i="10"/>
  <c r="L101" i="10"/>
  <c r="P101" i="10" s="1"/>
  <c r="L187" i="10"/>
  <c r="L216" i="10"/>
  <c r="L129" i="10"/>
  <c r="L232" i="10"/>
  <c r="L245" i="10"/>
  <c r="L225" i="10"/>
  <c r="L220" i="10"/>
  <c r="L104" i="10"/>
  <c r="L131" i="10"/>
  <c r="L89" i="10"/>
  <c r="M89" i="10" s="1"/>
  <c r="L90" i="10"/>
  <c r="L91" i="10"/>
  <c r="M91" i="10" s="1"/>
  <c r="L92" i="10"/>
  <c r="M92" i="10" s="1"/>
  <c r="N92" i="10" s="1"/>
  <c r="O92" i="10" s="1"/>
  <c r="L93" i="10"/>
  <c r="M93" i="10" s="1"/>
  <c r="N93" i="10" s="1"/>
  <c r="O93" i="10" s="1"/>
  <c r="L246" i="10"/>
  <c r="M246" i="10" s="1"/>
  <c r="N246" i="10" s="1"/>
  <c r="O246" i="10" s="1"/>
  <c r="L221" i="10"/>
  <c r="L179" i="10"/>
  <c r="L175" i="10"/>
  <c r="L166" i="10"/>
  <c r="L177" i="10"/>
  <c r="L162" i="10"/>
  <c r="L139" i="10"/>
  <c r="L140" i="10"/>
  <c r="L208" i="10"/>
  <c r="M208" i="10" s="1"/>
  <c r="L247" i="10"/>
  <c r="P247" i="10" s="1"/>
  <c r="L248" i="10"/>
  <c r="M248" i="10" s="1"/>
  <c r="N248" i="10" s="1"/>
  <c r="O248" i="10" s="1"/>
  <c r="L149" i="10"/>
  <c r="M149" i="10" s="1"/>
  <c r="N149" i="10" s="1"/>
  <c r="O149" i="10" s="1"/>
  <c r="L226" i="10"/>
  <c r="P226" i="10" s="1"/>
  <c r="L204" i="10"/>
  <c r="P204" i="10" s="1"/>
  <c r="L200" i="10"/>
  <c r="L249" i="10"/>
  <c r="L250" i="10"/>
  <c r="L223" i="10"/>
  <c r="L251" i="10"/>
  <c r="L252" i="10"/>
  <c r="L253" i="10"/>
  <c r="L254" i="10"/>
  <c r="M133" i="10"/>
  <c r="N133" i="10" s="1"/>
  <c r="O133" i="10" s="1"/>
  <c r="M224" i="10"/>
  <c r="N224" i="10" s="1"/>
  <c r="M141" i="10"/>
  <c r="M117" i="10"/>
  <c r="M206" i="10"/>
  <c r="N206" i="10" s="1"/>
  <c r="M151" i="10"/>
  <c r="N151" i="10" s="1"/>
  <c r="O151" i="10" s="1"/>
  <c r="M4" i="10"/>
  <c r="N4" i="10" s="1"/>
  <c r="O4" i="10" s="1"/>
  <c r="M8" i="10"/>
  <c r="N8" i="10" s="1"/>
  <c r="O8" i="10" s="1"/>
  <c r="M182" i="10"/>
  <c r="N182" i="10" s="1"/>
  <c r="O182" i="10" s="1"/>
  <c r="M198" i="10"/>
  <c r="N198" i="10" s="1"/>
  <c r="O198" i="10" s="1"/>
  <c r="M16" i="10"/>
  <c r="N16" i="10" s="1"/>
  <c r="O16" i="10" s="1"/>
  <c r="M17" i="10"/>
  <c r="N17" i="10" s="1"/>
  <c r="O17" i="10" s="1"/>
  <c r="M146" i="10"/>
  <c r="N146" i="10" s="1"/>
  <c r="O146" i="10" s="1"/>
  <c r="M97" i="10"/>
  <c r="N97" i="10" s="1"/>
  <c r="O97" i="10" s="1"/>
  <c r="M167" i="10"/>
  <c r="N167" i="10" s="1"/>
  <c r="O167" i="10" s="1"/>
  <c r="M24" i="10"/>
  <c r="N24" i="10" s="1"/>
  <c r="O24" i="10" s="1"/>
  <c r="M25" i="10"/>
  <c r="N25" i="10" s="1"/>
  <c r="O25" i="10" s="1"/>
  <c r="M26" i="10"/>
  <c r="N26" i="10" s="1"/>
  <c r="O26" i="10" s="1"/>
  <c r="M28" i="10"/>
  <c r="N28" i="10" s="1"/>
  <c r="O28" i="10" s="1"/>
  <c r="M124" i="10"/>
  <c r="N124" i="10" s="1"/>
  <c r="O124" i="10" s="1"/>
  <c r="M127" i="10"/>
  <c r="N127" i="10" s="1"/>
  <c r="O127" i="10" s="1"/>
  <c r="M35" i="10"/>
  <c r="N35" i="10" s="1"/>
  <c r="O35" i="10" s="1"/>
  <c r="M36" i="10"/>
  <c r="M94" i="10"/>
  <c r="N94" i="10" s="1"/>
  <c r="M197" i="10"/>
  <c r="N197" i="10" s="1"/>
  <c r="O197" i="10" s="1"/>
  <c r="M40" i="10"/>
  <c r="M41" i="10"/>
  <c r="M42" i="10"/>
  <c r="N42" i="10" s="1"/>
  <c r="O42" i="10" s="1"/>
  <c r="M44" i="10"/>
  <c r="N44" i="10" s="1"/>
  <c r="M46" i="10"/>
  <c r="N46" i="10" s="1"/>
  <c r="O46" i="10" s="1"/>
  <c r="M54" i="10"/>
  <c r="N54" i="10" s="1"/>
  <c r="O54" i="10" s="1"/>
  <c r="M55" i="10"/>
  <c r="N55" i="10" s="1"/>
  <c r="O55" i="10" s="1"/>
  <c r="M201" i="10"/>
  <c r="N201" i="10" s="1"/>
  <c r="O201" i="10" s="1"/>
  <c r="M56" i="10"/>
  <c r="N56" i="10" s="1"/>
  <c r="O56" i="10" s="1"/>
  <c r="M61" i="10"/>
  <c r="N61" i="10" s="1"/>
  <c r="O61" i="10" s="1"/>
  <c r="M62" i="10"/>
  <c r="N62" i="10" s="1"/>
  <c r="O62" i="10" s="1"/>
  <c r="M63" i="10"/>
  <c r="N63" i="10" s="1"/>
  <c r="O63" i="10" s="1"/>
  <c r="M155" i="10"/>
  <c r="N155" i="10" s="1"/>
  <c r="O155" i="10" s="1"/>
  <c r="M168" i="10"/>
  <c r="N168" i="10" s="1"/>
  <c r="O168" i="10" s="1"/>
  <c r="M69" i="10"/>
  <c r="N69" i="10" s="1"/>
  <c r="O69" i="10" s="1"/>
  <c r="M70" i="10"/>
  <c r="N70" i="10" s="1"/>
  <c r="O70" i="10" s="1"/>
  <c r="M71" i="10"/>
  <c r="N71" i="10" s="1"/>
  <c r="O71" i="10" s="1"/>
  <c r="M73" i="10"/>
  <c r="N73" i="10" s="1"/>
  <c r="O73" i="10" s="1"/>
  <c r="M74" i="10"/>
  <c r="N74" i="10" s="1"/>
  <c r="O74" i="10" s="1"/>
  <c r="M96" i="10"/>
  <c r="N96" i="10" s="1"/>
  <c r="O96" i="10" s="1"/>
  <c r="M76" i="10"/>
  <c r="N76" i="10" s="1"/>
  <c r="M77" i="10"/>
  <c r="N77" i="10" s="1"/>
  <c r="O77" i="10" s="1"/>
  <c r="M229" i="10"/>
  <c r="N229" i="10" s="1"/>
  <c r="O229" i="10" s="1"/>
  <c r="M114" i="10"/>
  <c r="N114" i="10" s="1"/>
  <c r="O114" i="10" s="1"/>
  <c r="M171" i="10"/>
  <c r="N171" i="10" s="1"/>
  <c r="M173" i="10"/>
  <c r="N173" i="10" s="1"/>
  <c r="O173" i="10" s="1"/>
  <c r="M212" i="10"/>
  <c r="M237" i="10"/>
  <c r="N237" i="10" s="1"/>
  <c r="O237" i="10" s="1"/>
  <c r="M80" i="10"/>
  <c r="N80" i="10" s="1"/>
  <c r="O80" i="10" s="1"/>
  <c r="M170" i="10"/>
  <c r="M156" i="10"/>
  <c r="M241" i="10"/>
  <c r="N241" i="10" s="1"/>
  <c r="O241" i="10" s="1"/>
  <c r="M188" i="10"/>
  <c r="N188" i="10" s="1"/>
  <c r="O188" i="10" s="1"/>
  <c r="M189" i="10"/>
  <c r="N189" i="10" s="1"/>
  <c r="O189" i="10" s="1"/>
  <c r="M190" i="10"/>
  <c r="N190" i="10" s="1"/>
  <c r="O190" i="10" s="1"/>
  <c r="M191" i="10"/>
  <c r="N191" i="10" s="1"/>
  <c r="M196" i="10"/>
  <c r="N196" i="10" s="1"/>
  <c r="O196" i="10" s="1"/>
  <c r="M243" i="10"/>
  <c r="N243" i="10" s="1"/>
  <c r="O243" i="10" s="1"/>
  <c r="M88" i="10"/>
  <c r="N88" i="10" s="1"/>
  <c r="O88" i="10" s="1"/>
  <c r="M102" i="10"/>
  <c r="N102" i="10" s="1"/>
  <c r="O102" i="10" s="1"/>
  <c r="M104" i="10"/>
  <c r="N104" i="10" s="1"/>
  <c r="O104" i="10" s="1"/>
  <c r="M131" i="10"/>
  <c r="N131" i="10" s="1"/>
  <c r="O131" i="10" s="1"/>
  <c r="M90" i="10"/>
  <c r="N90" i="10" s="1"/>
  <c r="O90" i="10" s="1"/>
  <c r="M162" i="10"/>
  <c r="M139" i="10"/>
  <c r="M140" i="10"/>
  <c r="N140" i="10" s="1"/>
  <c r="O140" i="10" s="1"/>
  <c r="M247" i="10"/>
  <c r="N247" i="10" s="1"/>
  <c r="O247" i="10" s="1"/>
  <c r="M253" i="10"/>
  <c r="N253" i="10" s="1"/>
  <c r="O253" i="10" s="1"/>
  <c r="M254" i="10"/>
  <c r="N254" i="10" s="1"/>
  <c r="O254" i="10" s="1"/>
  <c r="N103" i="10"/>
  <c r="O103" i="10" s="1"/>
  <c r="N128" i="10"/>
  <c r="O128" i="10" s="1"/>
  <c r="N141" i="10"/>
  <c r="O141" i="10" s="1"/>
  <c r="N117" i="10"/>
  <c r="O117" i="10" s="1"/>
  <c r="N132" i="10"/>
  <c r="O132" i="10" s="1"/>
  <c r="N222" i="10"/>
  <c r="O222" i="10" s="1"/>
  <c r="N120" i="10"/>
  <c r="O120" i="10" s="1"/>
  <c r="N18" i="10"/>
  <c r="O18" i="10" s="1"/>
  <c r="N27" i="10"/>
  <c r="O27" i="10" s="1"/>
  <c r="N36" i="10"/>
  <c r="O36" i="10" s="1"/>
  <c r="N210" i="10"/>
  <c r="O210" i="10" s="1"/>
  <c r="N40" i="10"/>
  <c r="O40" i="10" s="1"/>
  <c r="N41" i="10"/>
  <c r="O41" i="10" s="1"/>
  <c r="N43" i="10"/>
  <c r="O43" i="10" s="1"/>
  <c r="N45" i="10"/>
  <c r="O45" i="10" s="1"/>
  <c r="N174" i="10"/>
  <c r="O174" i="10" s="1"/>
  <c r="N145" i="10"/>
  <c r="O145" i="10" s="1"/>
  <c r="N158" i="10"/>
  <c r="O158" i="10" s="1"/>
  <c r="N100" i="10"/>
  <c r="O100" i="10" s="1"/>
  <c r="N75" i="10"/>
  <c r="O75" i="10" s="1"/>
  <c r="N227" i="10"/>
  <c r="O227" i="10" s="1"/>
  <c r="N212" i="10"/>
  <c r="O212" i="10" s="1"/>
  <c r="N79" i="10"/>
  <c r="O79" i="10" s="1"/>
  <c r="N170" i="10"/>
  <c r="O170" i="10" s="1"/>
  <c r="N156" i="10"/>
  <c r="O156" i="10" s="1"/>
  <c r="N86" i="10"/>
  <c r="O86" i="10" s="1"/>
  <c r="N89" i="10"/>
  <c r="O89" i="10" s="1"/>
  <c r="N91" i="10"/>
  <c r="O91" i="10" s="1"/>
  <c r="N162" i="10"/>
  <c r="O162" i="10" s="1"/>
  <c r="N139" i="10"/>
  <c r="O139" i="10" s="1"/>
  <c r="N208" i="10"/>
  <c r="O208" i="10" s="1"/>
  <c r="O224" i="10"/>
  <c r="O206" i="10"/>
  <c r="O94" i="10"/>
  <c r="O44" i="10"/>
  <c r="O76" i="10"/>
  <c r="O171" i="10"/>
  <c r="O217" i="10"/>
  <c r="O191" i="10"/>
  <c r="O192" i="10"/>
  <c r="P133" i="10"/>
  <c r="P103" i="10"/>
  <c r="P224" i="10"/>
  <c r="P143" i="10"/>
  <c r="P141" i="10"/>
  <c r="P117" i="10"/>
  <c r="P206" i="10"/>
  <c r="P132" i="10"/>
  <c r="P151" i="10"/>
  <c r="P116" i="10"/>
  <c r="P4" i="10"/>
  <c r="P8" i="10"/>
  <c r="P182" i="10"/>
  <c r="P198" i="10"/>
  <c r="P222" i="10"/>
  <c r="P9" i="10"/>
  <c r="P10" i="10"/>
  <c r="P11" i="10"/>
  <c r="P12" i="10"/>
  <c r="P16" i="10"/>
  <c r="P17" i="10"/>
  <c r="P146" i="10"/>
  <c r="P120" i="10"/>
  <c r="P97" i="10"/>
  <c r="P167" i="10"/>
  <c r="P24" i="10"/>
  <c r="P25" i="10"/>
  <c r="P26" i="10"/>
  <c r="P27" i="10"/>
  <c r="P28" i="10"/>
  <c r="P124" i="10"/>
  <c r="P35" i="10"/>
  <c r="P36" i="10"/>
  <c r="P94" i="10"/>
  <c r="P210" i="10"/>
  <c r="P197" i="10"/>
  <c r="P205" i="10"/>
  <c r="P130" i="10"/>
  <c r="P40" i="10"/>
  <c r="P41" i="10"/>
  <c r="P42" i="10"/>
  <c r="P43" i="10"/>
  <c r="P44" i="10"/>
  <c r="P45" i="10"/>
  <c r="P46" i="10"/>
  <c r="P54" i="10"/>
  <c r="P55" i="10"/>
  <c r="P201" i="10"/>
  <c r="P174" i="10"/>
  <c r="P56" i="10"/>
  <c r="P236" i="10"/>
  <c r="P61" i="10"/>
  <c r="P62" i="10"/>
  <c r="P63" i="10"/>
  <c r="P145" i="10"/>
  <c r="P155" i="10"/>
  <c r="P137" i="10"/>
  <c r="P125" i="10"/>
  <c r="P168" i="10"/>
  <c r="P69" i="10"/>
  <c r="P70" i="10"/>
  <c r="P158" i="10"/>
  <c r="P71" i="10"/>
  <c r="P183" i="10"/>
  <c r="P150" i="10"/>
  <c r="P73" i="10"/>
  <c r="P74" i="10"/>
  <c r="P96" i="10"/>
  <c r="P100" i="10"/>
  <c r="P160" i="10"/>
  <c r="P76" i="10"/>
  <c r="P77" i="10"/>
  <c r="P229" i="10"/>
  <c r="P142" i="10"/>
  <c r="P114" i="10"/>
  <c r="P171" i="10"/>
  <c r="P173" i="10"/>
  <c r="P212" i="10"/>
  <c r="P79" i="10"/>
  <c r="P80" i="10"/>
  <c r="P81" i="10"/>
  <c r="P239" i="10"/>
  <c r="P170" i="10"/>
  <c r="P156" i="10"/>
  <c r="P241" i="10"/>
  <c r="P85" i="10"/>
  <c r="P107" i="10"/>
  <c r="P87" i="10"/>
  <c r="P188" i="10"/>
  <c r="P189" i="10"/>
  <c r="P231" i="10"/>
  <c r="P195" i="10"/>
  <c r="P196" i="10"/>
  <c r="P243" i="10"/>
  <c r="P186" i="10"/>
  <c r="P88" i="10"/>
  <c r="P102" i="10"/>
  <c r="P104" i="10"/>
  <c r="P131" i="10"/>
  <c r="P89" i="10"/>
  <c r="P90" i="10"/>
  <c r="P162" i="10"/>
  <c r="P139" i="10"/>
  <c r="P140" i="10"/>
  <c r="P149" i="10"/>
  <c r="P253" i="10"/>
  <c r="P254" i="10"/>
  <c r="Q133" i="10"/>
  <c r="Y133" i="10" s="1"/>
  <c r="Z133" i="10" s="1"/>
  <c r="Q103" i="10"/>
  <c r="Q224" i="10"/>
  <c r="Q128" i="10"/>
  <c r="Y128" i="10" s="1"/>
  <c r="Z128" i="10" s="1"/>
  <c r="Q143" i="10"/>
  <c r="Q113" i="10"/>
  <c r="Q134" i="10"/>
  <c r="Q99" i="10"/>
  <c r="S99" i="10" s="1"/>
  <c r="Q147" i="10"/>
  <c r="Q2" i="10"/>
  <c r="Q215" i="10"/>
  <c r="Q3" i="10"/>
  <c r="Q141" i="10"/>
  <c r="Q117" i="10"/>
  <c r="Y117" i="10" s="1"/>
  <c r="Z117" i="10" s="1"/>
  <c r="Q206" i="10"/>
  <c r="Y206" i="10" s="1"/>
  <c r="Z206" i="10" s="1"/>
  <c r="Q132" i="10"/>
  <c r="Y132" i="10" s="1"/>
  <c r="Z132" i="10" s="1"/>
  <c r="Q151" i="10"/>
  <c r="Q116" i="10"/>
  <c r="Q4" i="10"/>
  <c r="Q233" i="10"/>
  <c r="Q178" i="10"/>
  <c r="Y178" i="10" s="1"/>
  <c r="Q5" i="10"/>
  <c r="Y5" i="10" s="1"/>
  <c r="Z5" i="10" s="1"/>
  <c r="Q6" i="10"/>
  <c r="Q181" i="10"/>
  <c r="Q106" i="10"/>
  <c r="Q7" i="10"/>
  <c r="Q8" i="10"/>
  <c r="Q182" i="10"/>
  <c r="Y182" i="10" s="1"/>
  <c r="Z182" i="10" s="1"/>
  <c r="Q198" i="10"/>
  <c r="Y198" i="10" s="1"/>
  <c r="Z198" i="10" s="1"/>
  <c r="Q222" i="10"/>
  <c r="Y222" i="10" s="1"/>
  <c r="Z222" i="10" s="1"/>
  <c r="Q9" i="10"/>
  <c r="Y9" i="10" s="1"/>
  <c r="Q10" i="10"/>
  <c r="Q11" i="10"/>
  <c r="Q12" i="10"/>
  <c r="Q13" i="10"/>
  <c r="Q202" i="10"/>
  <c r="Q211" i="10"/>
  <c r="Q14" i="10"/>
  <c r="Y14" i="10" s="1"/>
  <c r="Z14" i="10" s="1"/>
  <c r="Q235" i="10"/>
  <c r="Q15" i="10"/>
  <c r="Q16" i="10"/>
  <c r="Q17" i="10"/>
  <c r="Y17" i="10" s="1"/>
  <c r="Z17" i="10" s="1"/>
  <c r="Q146" i="10"/>
  <c r="Y146" i="10" s="1"/>
  <c r="Z146" i="10" s="1"/>
  <c r="Q120" i="10"/>
  <c r="Y120" i="10" s="1"/>
  <c r="Z120" i="10" s="1"/>
  <c r="Q97" i="10"/>
  <c r="Y97" i="10" s="1"/>
  <c r="Z97" i="10" s="1"/>
  <c r="Q18" i="10"/>
  <c r="Q167" i="10"/>
  <c r="Y167" i="10" s="1"/>
  <c r="Z167" i="10" s="1"/>
  <c r="Q19" i="10"/>
  <c r="Q20" i="10"/>
  <c r="Q121" i="10"/>
  <c r="S121" i="10" s="1"/>
  <c r="T121" i="10" s="1"/>
  <c r="Q21" i="10"/>
  <c r="Q228" i="10"/>
  <c r="Q22" i="10"/>
  <c r="Q23" i="10"/>
  <c r="Q24" i="10"/>
  <c r="Y24" i="10" s="1"/>
  <c r="Q25" i="10"/>
  <c r="Y25" i="10" s="1"/>
  <c r="Z25" i="10" s="1"/>
  <c r="Q26" i="10"/>
  <c r="Y26" i="10" s="1"/>
  <c r="Q27" i="10"/>
  <c r="Y27" i="10" s="1"/>
  <c r="Z27" i="10" s="1"/>
  <c r="Q28" i="10"/>
  <c r="Q213" i="10"/>
  <c r="Q124" i="10"/>
  <c r="Q127" i="10"/>
  <c r="Q29" i="10"/>
  <c r="Y29" i="10" s="1"/>
  <c r="Z29" i="10" s="1"/>
  <c r="Q30" i="10"/>
  <c r="Q31" i="10"/>
  <c r="Q32" i="10"/>
  <c r="Q33" i="10"/>
  <c r="Q34" i="10"/>
  <c r="Q35" i="10"/>
  <c r="Q36" i="10"/>
  <c r="Y36" i="10" s="1"/>
  <c r="Z36" i="10" s="1"/>
  <c r="Q94" i="10"/>
  <c r="Y94" i="10" s="1"/>
  <c r="Q210" i="10"/>
  <c r="Y210" i="10" s="1"/>
  <c r="Z210" i="10" s="1"/>
  <c r="Q197" i="10"/>
  <c r="Y197" i="10" s="1"/>
  <c r="Z197" i="10" s="1"/>
  <c r="Q205" i="10"/>
  <c r="Q130" i="10"/>
  <c r="Q105" i="10"/>
  <c r="Q119" i="10"/>
  <c r="Q144" i="10"/>
  <c r="S144" i="10" s="1"/>
  <c r="Q123" i="10"/>
  <c r="Q37" i="10"/>
  <c r="Q38" i="10"/>
  <c r="Q39" i="10"/>
  <c r="Q40" i="10"/>
  <c r="Q41" i="10"/>
  <c r="Y41" i="10" s="1"/>
  <c r="Z41" i="10" s="1"/>
  <c r="Q42" i="10"/>
  <c r="Q43" i="10"/>
  <c r="Y43" i="10" s="1"/>
  <c r="Z43" i="10" s="1"/>
  <c r="Q44" i="10"/>
  <c r="Y44" i="10" s="1"/>
  <c r="Z44" i="10" s="1"/>
  <c r="Q45" i="10"/>
  <c r="Y45" i="10" s="1"/>
  <c r="Z45" i="10" s="1"/>
  <c r="Q46" i="10"/>
  <c r="Q47" i="10"/>
  <c r="Y47" i="10" s="1"/>
  <c r="Q48" i="10"/>
  <c r="Q49" i="10"/>
  <c r="S49" i="10" s="1"/>
  <c r="Q50" i="10"/>
  <c r="S50" i="10" s="1"/>
  <c r="Q51" i="10"/>
  <c r="Q52" i="10"/>
  <c r="Q53" i="10"/>
  <c r="Q54" i="10"/>
  <c r="Y54" i="10" s="1"/>
  <c r="Q55" i="10"/>
  <c r="Y55" i="10" s="1"/>
  <c r="Z55" i="10" s="1"/>
  <c r="Q201" i="10"/>
  <c r="Q174" i="10"/>
  <c r="Q56" i="10"/>
  <c r="Q109" i="10"/>
  <c r="Q236" i="10"/>
  <c r="Y236" i="10" s="1"/>
  <c r="Z236" i="10" s="1"/>
  <c r="Q57" i="10"/>
  <c r="Q58" i="10"/>
  <c r="Y58" i="10" s="1"/>
  <c r="Q108" i="10"/>
  <c r="Q209" i="10"/>
  <c r="Q59" i="10"/>
  <c r="Q135" i="10"/>
  <c r="Q60" i="10"/>
  <c r="Q61" i="10"/>
  <c r="Q62" i="10"/>
  <c r="Y62" i="10" s="1"/>
  <c r="Z62" i="10" s="1"/>
  <c r="Q63" i="10"/>
  <c r="Q145" i="10"/>
  <c r="Y145" i="10" s="1"/>
  <c r="Z145" i="10" s="1"/>
  <c r="Q155" i="10"/>
  <c r="Q137" i="10"/>
  <c r="Q125" i="10"/>
  <c r="Q136" i="10"/>
  <c r="Q64" i="10"/>
  <c r="Q65" i="10"/>
  <c r="Q66" i="10"/>
  <c r="Q172" i="10"/>
  <c r="Q67" i="10"/>
  <c r="Q68" i="10"/>
  <c r="Q168" i="10"/>
  <c r="Q69" i="10"/>
  <c r="Y69" i="10" s="1"/>
  <c r="Z69" i="10" s="1"/>
  <c r="Q70" i="10"/>
  <c r="Q158" i="10"/>
  <c r="Y158" i="10" s="1"/>
  <c r="Z158" i="10" s="1"/>
  <c r="Q71" i="10"/>
  <c r="Q183" i="10"/>
  <c r="Q150" i="10"/>
  <c r="Q184" i="10"/>
  <c r="Q126" i="10"/>
  <c r="Y126" i="10" s="1"/>
  <c r="Z126" i="10" s="1"/>
  <c r="Q152" i="10"/>
  <c r="S152" i="10" s="1"/>
  <c r="Q153" i="10"/>
  <c r="Q159" i="10"/>
  <c r="Q148" i="10"/>
  <c r="Q72" i="10"/>
  <c r="Q73" i="10"/>
  <c r="Q74" i="10"/>
  <c r="Y74" i="10" s="1"/>
  <c r="Z74" i="10" s="1"/>
  <c r="Q96" i="10"/>
  <c r="Q100" i="10"/>
  <c r="Y100" i="10" s="1"/>
  <c r="Z100" i="10" s="1"/>
  <c r="Q160" i="10"/>
  <c r="Q75" i="10"/>
  <c r="Q234" i="10"/>
  <c r="Y234" i="10" s="1"/>
  <c r="Q111" i="10"/>
  <c r="Q95" i="10"/>
  <c r="Q180" i="10"/>
  <c r="Y180" i="10" s="1"/>
  <c r="Z180" i="10" s="1"/>
  <c r="Q154" i="10"/>
  <c r="Q157" i="10"/>
  <c r="Q122" i="10"/>
  <c r="Q115" i="10"/>
  <c r="Q76" i="10"/>
  <c r="Q77" i="10"/>
  <c r="Y77" i="10" s="1"/>
  <c r="Z77" i="10" s="1"/>
  <c r="Q229" i="10"/>
  <c r="Q142" i="10"/>
  <c r="Y142" i="10" s="1"/>
  <c r="Z142" i="10" s="1"/>
  <c r="Q114" i="10"/>
  <c r="Y114" i="10" s="1"/>
  <c r="Z114" i="10" s="1"/>
  <c r="Q227" i="10"/>
  <c r="Y227" i="10" s="1"/>
  <c r="Z227" i="10" s="1"/>
  <c r="Q171" i="10"/>
  <c r="Y171" i="10" s="1"/>
  <c r="Q217" i="10"/>
  <c r="Y217" i="10" s="1"/>
  <c r="Q218" i="10"/>
  <c r="Q78" i="10"/>
  <c r="Q138" i="10"/>
  <c r="Q118" i="10"/>
  <c r="Q169" i="10"/>
  <c r="Q98" i="10"/>
  <c r="Q173" i="10"/>
  <c r="Q212" i="10"/>
  <c r="Y212" i="10" s="1"/>
  <c r="Q237" i="10"/>
  <c r="Q79" i="10"/>
  <c r="Y79" i="10" s="1"/>
  <c r="Q80" i="10"/>
  <c r="Q81" i="10"/>
  <c r="Q82" i="10"/>
  <c r="Y82" i="10" s="1"/>
  <c r="Z82" i="10" s="1"/>
  <c r="Q238" i="10"/>
  <c r="Q239" i="10"/>
  <c r="Q110" i="10"/>
  <c r="S110" i="10" s="1"/>
  <c r="T110" i="10" s="1"/>
  <c r="Q240" i="10"/>
  <c r="Q83" i="10"/>
  <c r="Q84" i="10"/>
  <c r="Q163" i="10"/>
  <c r="Q170" i="10"/>
  <c r="Q156" i="10"/>
  <c r="Y156" i="10" s="1"/>
  <c r="Z156" i="10" s="1"/>
  <c r="Q241" i="10"/>
  <c r="Q85" i="10"/>
  <c r="Y85" i="10" s="1"/>
  <c r="Z85" i="10" s="1"/>
  <c r="Q107" i="10"/>
  <c r="Y107" i="10" s="1"/>
  <c r="Z107" i="10" s="1"/>
  <c r="Q86" i="10"/>
  <c r="Y86" i="10" s="1"/>
  <c r="Q87" i="10"/>
  <c r="Q242" i="10"/>
  <c r="Q214" i="10"/>
  <c r="Q112" i="10"/>
  <c r="Q230" i="10"/>
  <c r="Q219" i="10"/>
  <c r="Q207" i="10"/>
  <c r="Q185" i="10"/>
  <c r="Q188" i="10"/>
  <c r="Q189" i="10"/>
  <c r="Y189" i="10" s="1"/>
  <c r="Z189" i="10" s="1"/>
  <c r="Q190" i="10"/>
  <c r="Y190" i="10" s="1"/>
  <c r="Q231" i="10"/>
  <c r="Y231" i="10" s="1"/>
  <c r="Z231" i="10" s="1"/>
  <c r="Q191" i="10"/>
  <c r="Q192" i="10"/>
  <c r="Q193" i="10"/>
  <c r="Q203" i="10"/>
  <c r="Q176" i="10"/>
  <c r="Q194" i="10"/>
  <c r="Q164" i="10"/>
  <c r="Q199" i="10"/>
  <c r="Q165" i="10"/>
  <c r="Q161" i="10"/>
  <c r="Q195" i="10"/>
  <c r="Q196" i="10"/>
  <c r="Y196" i="10" s="1"/>
  <c r="Z196" i="10" s="1"/>
  <c r="Q243" i="10"/>
  <c r="Q186" i="10"/>
  <c r="Y186" i="10" s="1"/>
  <c r="Z186" i="10" s="1"/>
  <c r="Q88" i="10"/>
  <c r="Y88" i="10" s="1"/>
  <c r="Z88" i="10" s="1"/>
  <c r="Q244" i="10"/>
  <c r="Q102" i="10"/>
  <c r="Y102" i="10" s="1"/>
  <c r="Z102" i="10" s="1"/>
  <c r="Q101" i="10"/>
  <c r="Q187" i="10"/>
  <c r="Q216" i="10"/>
  <c r="Q129" i="10"/>
  <c r="Q232" i="10"/>
  <c r="Q245" i="10"/>
  <c r="Q225" i="10"/>
  <c r="Q220" i="10"/>
  <c r="Q104" i="10"/>
  <c r="Y104" i="10" s="1"/>
  <c r="Z104" i="10" s="1"/>
  <c r="Q131" i="10"/>
  <c r="Q89" i="10"/>
  <c r="Q90" i="10"/>
  <c r="Y90" i="10" s="1"/>
  <c r="Z90" i="10" s="1"/>
  <c r="Q91" i="10"/>
  <c r="Q92" i="10"/>
  <c r="Q93" i="10"/>
  <c r="Q246" i="10"/>
  <c r="Y246" i="10" s="1"/>
  <c r="Z246" i="10" s="1"/>
  <c r="Q221" i="10"/>
  <c r="Q179" i="10"/>
  <c r="Q175" i="10"/>
  <c r="Q166" i="10"/>
  <c r="Q177" i="10"/>
  <c r="Q162" i="10"/>
  <c r="Q139" i="10"/>
  <c r="Y139" i="10" s="1"/>
  <c r="Z139" i="10" s="1"/>
  <c r="Q140" i="10"/>
  <c r="Q208" i="10"/>
  <c r="Q247" i="10"/>
  <c r="Q248" i="10"/>
  <c r="Y248" i="10" s="1"/>
  <c r="Q149" i="10"/>
  <c r="Q226" i="10"/>
  <c r="Q204" i="10"/>
  <c r="Q200" i="10"/>
  <c r="Q249" i="10"/>
  <c r="Q250" i="10"/>
  <c r="Q223" i="10"/>
  <c r="Q251" i="10"/>
  <c r="Q252" i="10"/>
  <c r="Q253" i="10"/>
  <c r="Y253" i="10" s="1"/>
  <c r="Z253" i="10" s="1"/>
  <c r="Q254" i="10"/>
  <c r="R133" i="10"/>
  <c r="R103" i="10"/>
  <c r="R224" i="10"/>
  <c r="S224" i="10" s="1"/>
  <c r="T224" i="10" s="1"/>
  <c r="R128" i="10"/>
  <c r="S128" i="10" s="1"/>
  <c r="T128" i="10" s="1"/>
  <c r="R143" i="10"/>
  <c r="R113" i="10"/>
  <c r="R134" i="10"/>
  <c r="R99" i="10"/>
  <c r="R147" i="10"/>
  <c r="R2" i="10"/>
  <c r="R215" i="10"/>
  <c r="S215" i="10" s="1"/>
  <c r="R3" i="10"/>
  <c r="S3" i="10" s="1"/>
  <c r="R141" i="10"/>
  <c r="R117" i="10"/>
  <c r="R206" i="10"/>
  <c r="R132" i="10"/>
  <c r="R151" i="10"/>
  <c r="R116" i="10"/>
  <c r="R4" i="10"/>
  <c r="R233" i="10"/>
  <c r="R178" i="10"/>
  <c r="R5" i="10"/>
  <c r="R6" i="10"/>
  <c r="R181" i="10"/>
  <c r="R106" i="10"/>
  <c r="R7" i="10"/>
  <c r="S7" i="10" s="1"/>
  <c r="R8" i="10"/>
  <c r="R182" i="10"/>
  <c r="R198" i="10"/>
  <c r="R222" i="10"/>
  <c r="R9" i="10"/>
  <c r="R10" i="10"/>
  <c r="R11" i="10"/>
  <c r="R12" i="10"/>
  <c r="R13" i="10"/>
  <c r="R202" i="10"/>
  <c r="R211" i="10"/>
  <c r="R14" i="10"/>
  <c r="R235" i="10"/>
  <c r="R15" i="10"/>
  <c r="S15" i="10" s="1"/>
  <c r="R16" i="10"/>
  <c r="R17" i="10"/>
  <c r="R146" i="10"/>
  <c r="R120" i="10"/>
  <c r="R97" i="10"/>
  <c r="R18" i="10"/>
  <c r="S18" i="10" s="1"/>
  <c r="T18" i="10" s="1"/>
  <c r="R167" i="10"/>
  <c r="R19" i="10"/>
  <c r="R20" i="10"/>
  <c r="R121" i="10"/>
  <c r="R21" i="10"/>
  <c r="S21" i="10" s="1"/>
  <c r="R228" i="10"/>
  <c r="R22" i="10"/>
  <c r="S22" i="10" s="1"/>
  <c r="R23" i="10"/>
  <c r="S23" i="10" s="1"/>
  <c r="R24" i="10"/>
  <c r="R25" i="10"/>
  <c r="R26" i="10"/>
  <c r="R27" i="10"/>
  <c r="R28" i="10"/>
  <c r="R213" i="10"/>
  <c r="R124" i="10"/>
  <c r="R127" i="10"/>
  <c r="R29" i="10"/>
  <c r="R30" i="10"/>
  <c r="R31" i="10"/>
  <c r="S31" i="10" s="1"/>
  <c r="R32" i="10"/>
  <c r="R33" i="10"/>
  <c r="R34" i="10"/>
  <c r="S34" i="10" s="1"/>
  <c r="R35" i="10"/>
  <c r="R36" i="10"/>
  <c r="R94" i="10"/>
  <c r="R210" i="10"/>
  <c r="R197" i="10"/>
  <c r="R205" i="10"/>
  <c r="R130" i="10"/>
  <c r="R105" i="10"/>
  <c r="R119" i="10"/>
  <c r="R144" i="10"/>
  <c r="R123" i="10"/>
  <c r="S123" i="10" s="1"/>
  <c r="R37" i="10"/>
  <c r="R38" i="10"/>
  <c r="S38" i="10" s="1"/>
  <c r="R39" i="10"/>
  <c r="R40" i="10"/>
  <c r="R41" i="10"/>
  <c r="R42" i="10"/>
  <c r="R43" i="10"/>
  <c r="R44" i="10"/>
  <c r="R45" i="10"/>
  <c r="R46" i="10"/>
  <c r="R47" i="10"/>
  <c r="R48" i="10"/>
  <c r="R49" i="10"/>
  <c r="R50" i="10"/>
  <c r="R51" i="10"/>
  <c r="R52" i="10"/>
  <c r="R53" i="10"/>
  <c r="R54" i="10"/>
  <c r="R55" i="10"/>
  <c r="R201" i="10"/>
  <c r="R174" i="10"/>
  <c r="R56" i="10"/>
  <c r="R109" i="10"/>
  <c r="R236" i="10"/>
  <c r="R57" i="10"/>
  <c r="R58" i="10"/>
  <c r="R108" i="10"/>
  <c r="R209" i="10"/>
  <c r="R59" i="10"/>
  <c r="R135" i="10"/>
  <c r="R60" i="10"/>
  <c r="R61" i="10"/>
  <c r="R62" i="10"/>
  <c r="R63" i="10"/>
  <c r="R145" i="10"/>
  <c r="R155" i="10"/>
  <c r="R137" i="10"/>
  <c r="R125" i="10"/>
  <c r="R136" i="10"/>
  <c r="R64" i="10"/>
  <c r="R65" i="10"/>
  <c r="R66" i="10"/>
  <c r="S66" i="10" s="1"/>
  <c r="R172" i="10"/>
  <c r="R67" i="10"/>
  <c r="S67" i="10" s="1"/>
  <c r="R68" i="10"/>
  <c r="R168" i="10"/>
  <c r="R69" i="10"/>
  <c r="R70" i="10"/>
  <c r="R158" i="10"/>
  <c r="R71" i="10"/>
  <c r="S71" i="10" s="1"/>
  <c r="T71" i="10" s="1"/>
  <c r="R183" i="10"/>
  <c r="R150" i="10"/>
  <c r="R184" i="10"/>
  <c r="R126" i="10"/>
  <c r="R152" i="10"/>
  <c r="R153" i="10"/>
  <c r="S153" i="10" s="1"/>
  <c r="R159" i="10"/>
  <c r="R148" i="10"/>
  <c r="R72" i="10"/>
  <c r="R73" i="10"/>
  <c r="R74" i="10"/>
  <c r="R96" i="10"/>
  <c r="R100" i="10"/>
  <c r="R160" i="10"/>
  <c r="R75" i="10"/>
  <c r="S75" i="10" s="1"/>
  <c r="T75" i="10" s="1"/>
  <c r="R234" i="10"/>
  <c r="R111" i="10"/>
  <c r="R95" i="10"/>
  <c r="R180" i="10"/>
  <c r="R154" i="10"/>
  <c r="S154" i="10" s="1"/>
  <c r="R157" i="10"/>
  <c r="R122" i="10"/>
  <c r="R115" i="10"/>
  <c r="R76" i="10"/>
  <c r="R77" i="10"/>
  <c r="R229" i="10"/>
  <c r="R142" i="10"/>
  <c r="R114" i="10"/>
  <c r="R227" i="10"/>
  <c r="R171" i="10"/>
  <c r="R217" i="10"/>
  <c r="R218" i="10"/>
  <c r="R78" i="10"/>
  <c r="R138" i="10"/>
  <c r="R118" i="10"/>
  <c r="R169" i="10"/>
  <c r="R98" i="10"/>
  <c r="R173" i="10"/>
  <c r="R212" i="10"/>
  <c r="R237" i="10"/>
  <c r="R79" i="10"/>
  <c r="R80" i="10"/>
  <c r="R81" i="10"/>
  <c r="R82" i="10"/>
  <c r="R238" i="10"/>
  <c r="R239" i="10"/>
  <c r="R110" i="10"/>
  <c r="R240" i="10"/>
  <c r="R83" i="10"/>
  <c r="R84" i="10"/>
  <c r="R163" i="10"/>
  <c r="R170" i="10"/>
  <c r="R156" i="10"/>
  <c r="R241" i="10"/>
  <c r="R85" i="10"/>
  <c r="R107" i="10"/>
  <c r="S107" i="10" s="1"/>
  <c r="T107" i="10" s="1"/>
  <c r="R86" i="10"/>
  <c r="R87" i="10"/>
  <c r="R242" i="10"/>
  <c r="R214" i="10"/>
  <c r="R112" i="10"/>
  <c r="R230" i="10"/>
  <c r="R219" i="10"/>
  <c r="R207" i="10"/>
  <c r="R185" i="10"/>
  <c r="R188" i="10"/>
  <c r="R189" i="10"/>
  <c r="R190" i="10"/>
  <c r="R231" i="10"/>
  <c r="R191" i="10"/>
  <c r="R192" i="10"/>
  <c r="R193" i="10"/>
  <c r="R203" i="10"/>
  <c r="R176" i="10"/>
  <c r="R194" i="10"/>
  <c r="R164" i="10"/>
  <c r="S164" i="10" s="1"/>
  <c r="R199" i="10"/>
  <c r="R165" i="10"/>
  <c r="R161" i="10"/>
  <c r="R195" i="10"/>
  <c r="R196" i="10"/>
  <c r="R243" i="10"/>
  <c r="R186" i="10"/>
  <c r="R88" i="10"/>
  <c r="R244" i="10"/>
  <c r="R102" i="10"/>
  <c r="R101" i="10"/>
  <c r="R187" i="10"/>
  <c r="R216" i="10"/>
  <c r="R129" i="10"/>
  <c r="S129" i="10" s="1"/>
  <c r="R232" i="10"/>
  <c r="R245" i="10"/>
  <c r="R225" i="10"/>
  <c r="R220" i="10"/>
  <c r="R104" i="10"/>
  <c r="R131" i="10"/>
  <c r="R89" i="10"/>
  <c r="R90" i="10"/>
  <c r="R91" i="10"/>
  <c r="R92" i="10"/>
  <c r="R93" i="10"/>
  <c r="R246" i="10"/>
  <c r="R221" i="10"/>
  <c r="R179" i="10"/>
  <c r="R175" i="10"/>
  <c r="R166" i="10"/>
  <c r="R177" i="10"/>
  <c r="R162" i="10"/>
  <c r="R139" i="10"/>
  <c r="R140" i="10"/>
  <c r="R208" i="10"/>
  <c r="R247" i="10"/>
  <c r="S247" i="10" s="1"/>
  <c r="T247" i="10" s="1"/>
  <c r="R248" i="10"/>
  <c r="S248" i="10" s="1"/>
  <c r="T248" i="10" s="1"/>
  <c r="R149" i="10"/>
  <c r="R226" i="10"/>
  <c r="R204" i="10"/>
  <c r="R200" i="10"/>
  <c r="R249" i="10"/>
  <c r="S249" i="10" s="1"/>
  <c r="R250" i="10"/>
  <c r="R223" i="10"/>
  <c r="R251" i="10"/>
  <c r="R252" i="10"/>
  <c r="R253" i="10"/>
  <c r="R254" i="10"/>
  <c r="S147" i="10"/>
  <c r="S6" i="10"/>
  <c r="S106" i="10"/>
  <c r="S211" i="10"/>
  <c r="S235" i="10"/>
  <c r="S52" i="10"/>
  <c r="S209" i="10"/>
  <c r="S135" i="10"/>
  <c r="S138" i="10"/>
  <c r="S240" i="10"/>
  <c r="S84" i="10"/>
  <c r="U133" i="10"/>
  <c r="U103" i="10"/>
  <c r="U224" i="10"/>
  <c r="U128" i="10"/>
  <c r="U143" i="10"/>
  <c r="U113" i="10"/>
  <c r="U134" i="10"/>
  <c r="U99" i="10"/>
  <c r="U147" i="10"/>
  <c r="V147" i="10" s="1"/>
  <c r="U2" i="10"/>
  <c r="V2" i="10" s="1"/>
  <c r="U215" i="10"/>
  <c r="V215" i="10" s="1"/>
  <c r="U3" i="10"/>
  <c r="V3" i="10" s="1"/>
  <c r="U141" i="10"/>
  <c r="U117" i="10"/>
  <c r="U206" i="10"/>
  <c r="U132" i="10"/>
  <c r="U151" i="10"/>
  <c r="U116" i="10"/>
  <c r="U4" i="10"/>
  <c r="U233" i="10"/>
  <c r="U178" i="10"/>
  <c r="U5" i="10"/>
  <c r="U6" i="10"/>
  <c r="V6" i="10" s="1"/>
  <c r="U181" i="10"/>
  <c r="V181" i="10" s="1"/>
  <c r="U106" i="10"/>
  <c r="V106" i="10" s="1"/>
  <c r="U7" i="10"/>
  <c r="V7" i="10" s="1"/>
  <c r="U8" i="10"/>
  <c r="U182" i="10"/>
  <c r="U198" i="10"/>
  <c r="U222" i="10"/>
  <c r="U9" i="10"/>
  <c r="U10" i="10"/>
  <c r="U11" i="10"/>
  <c r="U12" i="10"/>
  <c r="V12" i="10" s="1"/>
  <c r="U13" i="10"/>
  <c r="U202" i="10"/>
  <c r="U211" i="10"/>
  <c r="V211" i="10" s="1"/>
  <c r="U14" i="10"/>
  <c r="V14" i="10" s="1"/>
  <c r="U235" i="10"/>
  <c r="U15" i="10"/>
  <c r="V15" i="10" s="1"/>
  <c r="U16" i="10"/>
  <c r="U17" i="10"/>
  <c r="U146" i="10"/>
  <c r="U120" i="10"/>
  <c r="U97" i="10"/>
  <c r="U18" i="10"/>
  <c r="U167" i="10"/>
  <c r="U19" i="10"/>
  <c r="U20" i="10"/>
  <c r="U121" i="10"/>
  <c r="U21" i="10"/>
  <c r="V21" i="10" s="1"/>
  <c r="U228" i="10"/>
  <c r="V228" i="10" s="1"/>
  <c r="U22" i="10"/>
  <c r="V22" i="10" s="1"/>
  <c r="U23" i="10"/>
  <c r="V23" i="10" s="1"/>
  <c r="U24" i="10"/>
  <c r="U25" i="10"/>
  <c r="U26" i="10"/>
  <c r="U27" i="10"/>
  <c r="U28" i="10"/>
  <c r="U213" i="10"/>
  <c r="U124" i="10"/>
  <c r="U127" i="10"/>
  <c r="U29" i="10"/>
  <c r="U30" i="10"/>
  <c r="U31" i="10"/>
  <c r="V31" i="10" s="1"/>
  <c r="U32" i="10"/>
  <c r="V32" i="10" s="1"/>
  <c r="U33" i="10"/>
  <c r="V33" i="10" s="1"/>
  <c r="U34" i="10"/>
  <c r="V34" i="10" s="1"/>
  <c r="U35" i="10"/>
  <c r="U36" i="10"/>
  <c r="U94" i="10"/>
  <c r="U210" i="10"/>
  <c r="U197" i="10"/>
  <c r="U205" i="10"/>
  <c r="U130" i="10"/>
  <c r="U105" i="10"/>
  <c r="V105" i="10" s="1"/>
  <c r="U119" i="10"/>
  <c r="V119" i="10" s="1"/>
  <c r="U144" i="10"/>
  <c r="V144" i="10" s="1"/>
  <c r="U123" i="10"/>
  <c r="U37" i="10"/>
  <c r="V37" i="10" s="1"/>
  <c r="U38" i="10"/>
  <c r="V38" i="10" s="1"/>
  <c r="U39" i="10"/>
  <c r="V39" i="10" s="1"/>
  <c r="U40" i="10"/>
  <c r="U41" i="10"/>
  <c r="U42" i="10"/>
  <c r="U43" i="10"/>
  <c r="U44" i="10"/>
  <c r="U45" i="10"/>
  <c r="U46" i="10"/>
  <c r="U47" i="10"/>
  <c r="U48" i="10"/>
  <c r="U49" i="10"/>
  <c r="U50" i="10"/>
  <c r="V50" i="10" s="1"/>
  <c r="U51" i="10"/>
  <c r="V51" i="10" s="1"/>
  <c r="U52" i="10"/>
  <c r="V52" i="10" s="1"/>
  <c r="U53" i="10"/>
  <c r="V53" i="10" s="1"/>
  <c r="U54" i="10"/>
  <c r="V54" i="10" s="1"/>
  <c r="W54" i="10" s="1"/>
  <c r="U55" i="10"/>
  <c r="U201" i="10"/>
  <c r="U174" i="10"/>
  <c r="U56" i="10"/>
  <c r="U109" i="10"/>
  <c r="U236" i="10"/>
  <c r="U57" i="10"/>
  <c r="U58" i="10"/>
  <c r="U108" i="10"/>
  <c r="U209" i="10"/>
  <c r="V209" i="10" s="1"/>
  <c r="U59" i="10"/>
  <c r="V59" i="10" s="1"/>
  <c r="U135" i="10"/>
  <c r="V135" i="10" s="1"/>
  <c r="U60" i="10"/>
  <c r="V60" i="10" s="1"/>
  <c r="U61" i="10"/>
  <c r="U62" i="10"/>
  <c r="U63" i="10"/>
  <c r="U145" i="10"/>
  <c r="U155" i="10"/>
  <c r="U137" i="10"/>
  <c r="U125" i="10"/>
  <c r="U136" i="10"/>
  <c r="U64" i="10"/>
  <c r="U65" i="10"/>
  <c r="U66" i="10"/>
  <c r="V66" i="10" s="1"/>
  <c r="U172" i="10"/>
  <c r="V172" i="10" s="1"/>
  <c r="U67" i="10"/>
  <c r="V67" i="10" s="1"/>
  <c r="U68" i="10"/>
  <c r="V68" i="10" s="1"/>
  <c r="U168" i="10"/>
  <c r="U69" i="10"/>
  <c r="U70" i="10"/>
  <c r="U158" i="10"/>
  <c r="U71" i="10"/>
  <c r="U183" i="10"/>
  <c r="U150" i="10"/>
  <c r="U184" i="10"/>
  <c r="U126" i="10"/>
  <c r="U152" i="10"/>
  <c r="U153" i="10"/>
  <c r="U159" i="10"/>
  <c r="V159" i="10" s="1"/>
  <c r="U148" i="10"/>
  <c r="U72" i="10"/>
  <c r="V72" i="10" s="1"/>
  <c r="U73" i="10"/>
  <c r="U74" i="10"/>
  <c r="U96" i="10"/>
  <c r="U100" i="10"/>
  <c r="U160" i="10"/>
  <c r="U75" i="10"/>
  <c r="U234" i="10"/>
  <c r="U111" i="10"/>
  <c r="U95" i="10"/>
  <c r="U180" i="10"/>
  <c r="V180" i="10" s="1"/>
  <c r="U154" i="10"/>
  <c r="V154" i="10" s="1"/>
  <c r="U157" i="10"/>
  <c r="V157" i="10" s="1"/>
  <c r="U122" i="10"/>
  <c r="V122" i="10" s="1"/>
  <c r="U115" i="10"/>
  <c r="V115" i="10" s="1"/>
  <c r="U76" i="10"/>
  <c r="U77" i="10"/>
  <c r="U229" i="10"/>
  <c r="U142" i="10"/>
  <c r="U114" i="10"/>
  <c r="U227" i="10"/>
  <c r="U171" i="10"/>
  <c r="U217" i="10"/>
  <c r="V217" i="10" s="1"/>
  <c r="U218" i="10"/>
  <c r="V218" i="10" s="1"/>
  <c r="U78" i="10"/>
  <c r="V78" i="10" s="1"/>
  <c r="U138" i="10"/>
  <c r="V138" i="10" s="1"/>
  <c r="U118" i="10"/>
  <c r="V118" i="10" s="1"/>
  <c r="U169" i="10"/>
  <c r="V169" i="10" s="1"/>
  <c r="U98" i="10"/>
  <c r="V98" i="10" s="1"/>
  <c r="U173" i="10"/>
  <c r="V173" i="10" s="1"/>
  <c r="U212" i="10"/>
  <c r="U237" i="10"/>
  <c r="U79" i="10"/>
  <c r="U80" i="10"/>
  <c r="U81" i="10"/>
  <c r="U82" i="10"/>
  <c r="U238" i="10"/>
  <c r="U239" i="10"/>
  <c r="U110" i="10"/>
  <c r="U240" i="10"/>
  <c r="V240" i="10" s="1"/>
  <c r="U83" i="10"/>
  <c r="V83" i="10" s="1"/>
  <c r="U84" i="10"/>
  <c r="V84" i="10" s="1"/>
  <c r="U163" i="10"/>
  <c r="V163" i="10" s="1"/>
  <c r="U170" i="10"/>
  <c r="U156" i="10"/>
  <c r="U241" i="10"/>
  <c r="U85" i="10"/>
  <c r="U107" i="10"/>
  <c r="U86" i="10"/>
  <c r="U87" i="10"/>
  <c r="U242" i="10"/>
  <c r="V242" i="10" s="1"/>
  <c r="U214" i="10"/>
  <c r="U112" i="10"/>
  <c r="U230" i="10"/>
  <c r="V230" i="10" s="1"/>
  <c r="U219" i="10"/>
  <c r="V219" i="10" s="1"/>
  <c r="U207" i="10"/>
  <c r="V207" i="10" s="1"/>
  <c r="U185" i="10"/>
  <c r="V185" i="10" s="1"/>
  <c r="U188" i="10"/>
  <c r="U189" i="10"/>
  <c r="U190" i="10"/>
  <c r="U231" i="10"/>
  <c r="U191" i="10"/>
  <c r="U192" i="10"/>
  <c r="U193" i="10"/>
  <c r="U203" i="10"/>
  <c r="V203" i="10" s="1"/>
  <c r="U176" i="10"/>
  <c r="U194" i="10"/>
  <c r="U164" i="10"/>
  <c r="V164" i="10" s="1"/>
  <c r="U199" i="10"/>
  <c r="V199" i="10" s="1"/>
  <c r="U165" i="10"/>
  <c r="V165" i="10" s="1"/>
  <c r="U161" i="10"/>
  <c r="V161" i="10" s="1"/>
  <c r="U195" i="10"/>
  <c r="U196" i="10"/>
  <c r="U243" i="10"/>
  <c r="U186" i="10"/>
  <c r="U88" i="10"/>
  <c r="U244" i="10"/>
  <c r="U102" i="10"/>
  <c r="U101" i="10"/>
  <c r="V101" i="10" s="1"/>
  <c r="U187" i="10"/>
  <c r="U216" i="10"/>
  <c r="V216" i="10" s="1"/>
  <c r="U129" i="10"/>
  <c r="V129" i="10" s="1"/>
  <c r="U232" i="10"/>
  <c r="V232" i="10" s="1"/>
  <c r="U245" i="10"/>
  <c r="V245" i="10" s="1"/>
  <c r="U225" i="10"/>
  <c r="V225" i="10" s="1"/>
  <c r="U220" i="10"/>
  <c r="U104" i="10"/>
  <c r="U131" i="10"/>
  <c r="U89" i="10"/>
  <c r="U90" i="10"/>
  <c r="U91" i="10"/>
  <c r="U92" i="10"/>
  <c r="U93" i="10"/>
  <c r="U246" i="10"/>
  <c r="U221" i="10"/>
  <c r="U179" i="10"/>
  <c r="V179" i="10" s="1"/>
  <c r="U175" i="10"/>
  <c r="V175" i="10" s="1"/>
  <c r="U166" i="10"/>
  <c r="V166" i="10" s="1"/>
  <c r="U177" i="10"/>
  <c r="V177" i="10" s="1"/>
  <c r="U162" i="10"/>
  <c r="U139" i="10"/>
  <c r="U140" i="10"/>
  <c r="U208" i="10"/>
  <c r="U247" i="10"/>
  <c r="U248" i="10"/>
  <c r="U149" i="10"/>
  <c r="U226" i="10"/>
  <c r="U204" i="10"/>
  <c r="U200" i="10"/>
  <c r="U249" i="10"/>
  <c r="V249" i="10" s="1"/>
  <c r="U250" i="10"/>
  <c r="V250" i="10" s="1"/>
  <c r="U223" i="10"/>
  <c r="V223" i="10" s="1"/>
  <c r="U251" i="10"/>
  <c r="U252" i="10"/>
  <c r="U253" i="10"/>
  <c r="U254" i="10"/>
  <c r="V235" i="10"/>
  <c r="V123" i="10"/>
  <c r="V49" i="10"/>
  <c r="V153" i="10"/>
  <c r="V148" i="10"/>
  <c r="P89" i="34" s="1"/>
  <c r="R89" i="34" s="1"/>
  <c r="V200" i="10"/>
  <c r="V251" i="10"/>
  <c r="AB133" i="10"/>
  <c r="AC133" i="10" s="1"/>
  <c r="AB103" i="10"/>
  <c r="AC103" i="10" s="1"/>
  <c r="AB224" i="10"/>
  <c r="AC224" i="10" s="1"/>
  <c r="AB128" i="10"/>
  <c r="AC128" i="10" s="1"/>
  <c r="AB143" i="10"/>
  <c r="AC143" i="10" s="1"/>
  <c r="AB113" i="10"/>
  <c r="AC113" i="10" s="1"/>
  <c r="AB134" i="10"/>
  <c r="AC134" i="10" s="1"/>
  <c r="AB99" i="10"/>
  <c r="AC99" i="10" s="1"/>
  <c r="AB147" i="10"/>
  <c r="AC147" i="10" s="1"/>
  <c r="AB2" i="10"/>
  <c r="AC2" i="10" s="1"/>
  <c r="AB215" i="10"/>
  <c r="AC215" i="10" s="1"/>
  <c r="AB3" i="10"/>
  <c r="AC3" i="10" s="1"/>
  <c r="AB141" i="10"/>
  <c r="AC141" i="10" s="1"/>
  <c r="AB117" i="10"/>
  <c r="AC117" i="10" s="1"/>
  <c r="AB206" i="10"/>
  <c r="AC206" i="10" s="1"/>
  <c r="AB132" i="10"/>
  <c r="AC132" i="10" s="1"/>
  <c r="AB151" i="10"/>
  <c r="AC151" i="10" s="1"/>
  <c r="AB116" i="10"/>
  <c r="AC116" i="10" s="1"/>
  <c r="AB4" i="10"/>
  <c r="AC4" i="10" s="1"/>
  <c r="AB233" i="10"/>
  <c r="AC233" i="10" s="1"/>
  <c r="AB178" i="10"/>
  <c r="AC178" i="10" s="1"/>
  <c r="AB5" i="10"/>
  <c r="AC5" i="10" s="1"/>
  <c r="AB6" i="10"/>
  <c r="AB181" i="10"/>
  <c r="AC181" i="10" s="1"/>
  <c r="AB106" i="10"/>
  <c r="AC106" i="10" s="1"/>
  <c r="AB7" i="10"/>
  <c r="AC7" i="10" s="1"/>
  <c r="AB8" i="10"/>
  <c r="AC8" i="10" s="1"/>
  <c r="AB182" i="10"/>
  <c r="AC182" i="10" s="1"/>
  <c r="AB198" i="10"/>
  <c r="AB222" i="10"/>
  <c r="AC222" i="10" s="1"/>
  <c r="AB9" i="10"/>
  <c r="AC9" i="10" s="1"/>
  <c r="AB10" i="10"/>
  <c r="AB11" i="10"/>
  <c r="AC11" i="10" s="1"/>
  <c r="AB12" i="10"/>
  <c r="AB13" i="10"/>
  <c r="AC13" i="10" s="1"/>
  <c r="AB202" i="10"/>
  <c r="AC202" i="10" s="1"/>
  <c r="AB211" i="10"/>
  <c r="AB14" i="10"/>
  <c r="AC14" i="10" s="1"/>
  <c r="AB235" i="10"/>
  <c r="AC235" i="10" s="1"/>
  <c r="AB15" i="10"/>
  <c r="AC15" i="10" s="1"/>
  <c r="AB16" i="10"/>
  <c r="AC16" i="10" s="1"/>
  <c r="AB17" i="10"/>
  <c r="AC17" i="10" s="1"/>
  <c r="AB146" i="10"/>
  <c r="AC146" i="10" s="1"/>
  <c r="AB120" i="10"/>
  <c r="AC120" i="10" s="1"/>
  <c r="AB97" i="10"/>
  <c r="AC97" i="10" s="1"/>
  <c r="AB18" i="10"/>
  <c r="AC18" i="10" s="1"/>
  <c r="AB167" i="10"/>
  <c r="AC167" i="10" s="1"/>
  <c r="AB19" i="10"/>
  <c r="AC19" i="10" s="1"/>
  <c r="AB20" i="10"/>
  <c r="AC20" i="10" s="1"/>
  <c r="AB121" i="10"/>
  <c r="AC121" i="10" s="1"/>
  <c r="AB21" i="10"/>
  <c r="AC21" i="10" s="1"/>
  <c r="AB228" i="10"/>
  <c r="AC228" i="10" s="1"/>
  <c r="AB22" i="10"/>
  <c r="AC22" i="10" s="1"/>
  <c r="AB23" i="10"/>
  <c r="AC23" i="10" s="1"/>
  <c r="AB24" i="10"/>
  <c r="AC24" i="10" s="1"/>
  <c r="AB25" i="10"/>
  <c r="AC25" i="10" s="1"/>
  <c r="AB26" i="10"/>
  <c r="AC26" i="10" s="1"/>
  <c r="AB27" i="10"/>
  <c r="AC27" i="10" s="1"/>
  <c r="AB28" i="10"/>
  <c r="AC28" i="10" s="1"/>
  <c r="AB213" i="10"/>
  <c r="AB124" i="10"/>
  <c r="AC124" i="10" s="1"/>
  <c r="AB127" i="10"/>
  <c r="AB29" i="10"/>
  <c r="AC29" i="10" s="1"/>
  <c r="AB30" i="10"/>
  <c r="AC30" i="10" s="1"/>
  <c r="AB31" i="10"/>
  <c r="AB32" i="10"/>
  <c r="AC32" i="10" s="1"/>
  <c r="AB33" i="10"/>
  <c r="AC33" i="10" s="1"/>
  <c r="AB34" i="10"/>
  <c r="AC34" i="10" s="1"/>
  <c r="AB35" i="10"/>
  <c r="AC35" i="10" s="1"/>
  <c r="AB36" i="10"/>
  <c r="AC36" i="10" s="1"/>
  <c r="AB94" i="10"/>
  <c r="AC94" i="10" s="1"/>
  <c r="AB210" i="10"/>
  <c r="AC210" i="10" s="1"/>
  <c r="AB197" i="10"/>
  <c r="AC197" i="10" s="1"/>
  <c r="AB205" i="10"/>
  <c r="AC205" i="10" s="1"/>
  <c r="AB130" i="10"/>
  <c r="AC130" i="10" s="1"/>
  <c r="AB105" i="10"/>
  <c r="AC105" i="10" s="1"/>
  <c r="AB119" i="10"/>
  <c r="AC119" i="10" s="1"/>
  <c r="AB144" i="10"/>
  <c r="AC144" i="10" s="1"/>
  <c r="AB123" i="10"/>
  <c r="AB37" i="10"/>
  <c r="AC37" i="10" s="1"/>
  <c r="AB38" i="10"/>
  <c r="AC38" i="10" s="1"/>
  <c r="AB39" i="10"/>
  <c r="AC39" i="10" s="1"/>
  <c r="AB40" i="10"/>
  <c r="AC40" i="10" s="1"/>
  <c r="AB41" i="10"/>
  <c r="AC41" i="10" s="1"/>
  <c r="AB42" i="10"/>
  <c r="AC42" i="10" s="1"/>
  <c r="AB43" i="10"/>
  <c r="AC43" i="10" s="1"/>
  <c r="AB44" i="10"/>
  <c r="AC44" i="10" s="1"/>
  <c r="AB45" i="10"/>
  <c r="AC45" i="10" s="1"/>
  <c r="AB46" i="10"/>
  <c r="AC46" i="10" s="1"/>
  <c r="AB47" i="10"/>
  <c r="AC47" i="10" s="1"/>
  <c r="AB48" i="10"/>
  <c r="AC48" i="10" s="1"/>
  <c r="AB49" i="10"/>
  <c r="AC49" i="10" s="1"/>
  <c r="AB50" i="10"/>
  <c r="AC50" i="10" s="1"/>
  <c r="AB51" i="10"/>
  <c r="AC51" i="10" s="1"/>
  <c r="AB52" i="10"/>
  <c r="AC52" i="10" s="1"/>
  <c r="AB53" i="10"/>
  <c r="AC53" i="10" s="1"/>
  <c r="AB54" i="10"/>
  <c r="AC54" i="10" s="1"/>
  <c r="AB55" i="10"/>
  <c r="AC55" i="10" s="1"/>
  <c r="AB201" i="10"/>
  <c r="AB174" i="10"/>
  <c r="AC174" i="10" s="1"/>
  <c r="AB56" i="10"/>
  <c r="AC56" i="10" s="1"/>
  <c r="AB109" i="10"/>
  <c r="AC109" i="10" s="1"/>
  <c r="AB236" i="10"/>
  <c r="AC236" i="10" s="1"/>
  <c r="AB57" i="10"/>
  <c r="AC57" i="10" s="1"/>
  <c r="AB58" i="10"/>
  <c r="AC58" i="10" s="1"/>
  <c r="AB108" i="10"/>
  <c r="AC108" i="10" s="1"/>
  <c r="AB209" i="10"/>
  <c r="AB59" i="10"/>
  <c r="AC59" i="10" s="1"/>
  <c r="AB135" i="10"/>
  <c r="AC135" i="10" s="1"/>
  <c r="AB60" i="10"/>
  <c r="AB61" i="10"/>
  <c r="AC61" i="10" s="1"/>
  <c r="AB62" i="10"/>
  <c r="AC62" i="10" s="1"/>
  <c r="AB63" i="10"/>
  <c r="AC63" i="10" s="1"/>
  <c r="AB145" i="10"/>
  <c r="AC145" i="10" s="1"/>
  <c r="AB155" i="10"/>
  <c r="AC155" i="10" s="1"/>
  <c r="AB137" i="10"/>
  <c r="AB125" i="10"/>
  <c r="AC125" i="10" s="1"/>
  <c r="AB136" i="10"/>
  <c r="AB64" i="10"/>
  <c r="AC64" i="10" s="1"/>
  <c r="AB65" i="10"/>
  <c r="AB66" i="10"/>
  <c r="AC66" i="10" s="1"/>
  <c r="AB172" i="10"/>
  <c r="AC172" i="10" s="1"/>
  <c r="AB67" i="10"/>
  <c r="AC67" i="10" s="1"/>
  <c r="AB68" i="10"/>
  <c r="AC68" i="10" s="1"/>
  <c r="AB168" i="10"/>
  <c r="AC168" i="10" s="1"/>
  <c r="AB69" i="10"/>
  <c r="AC69" i="10" s="1"/>
  <c r="AB70" i="10"/>
  <c r="AC70" i="10" s="1"/>
  <c r="AB158" i="10"/>
  <c r="AC158" i="10" s="1"/>
  <c r="AB71" i="10"/>
  <c r="AC71" i="10" s="1"/>
  <c r="AB183" i="10"/>
  <c r="AC183" i="10" s="1"/>
  <c r="AB150" i="10"/>
  <c r="AC150" i="10" s="1"/>
  <c r="AB184" i="10"/>
  <c r="AC184" i="10" s="1"/>
  <c r="AB126" i="10"/>
  <c r="AC126" i="10" s="1"/>
  <c r="AB152" i="10"/>
  <c r="AC152" i="10" s="1"/>
  <c r="AB153" i="10"/>
  <c r="AC153" i="10" s="1"/>
  <c r="AB159" i="10"/>
  <c r="AC159" i="10" s="1"/>
  <c r="AB148" i="10"/>
  <c r="AC148" i="10" s="1"/>
  <c r="AB72" i="10"/>
  <c r="AC72" i="10" s="1"/>
  <c r="AB73" i="10"/>
  <c r="AC73" i="10" s="1"/>
  <c r="AB74" i="10"/>
  <c r="AC74" i="10" s="1"/>
  <c r="AB96" i="10"/>
  <c r="AC96" i="10" s="1"/>
  <c r="AB100" i="10"/>
  <c r="AC100" i="10" s="1"/>
  <c r="AB160" i="10"/>
  <c r="AC160" i="10" s="1"/>
  <c r="AB75" i="10"/>
  <c r="AB234" i="10"/>
  <c r="AC234" i="10" s="1"/>
  <c r="AB111" i="10"/>
  <c r="AB95" i="10"/>
  <c r="AB180" i="10"/>
  <c r="AC180" i="10" s="1"/>
  <c r="AB154" i="10"/>
  <c r="AB157" i="10"/>
  <c r="AC157" i="10" s="1"/>
  <c r="AB122" i="10"/>
  <c r="AC122" i="10" s="1"/>
  <c r="AB115" i="10"/>
  <c r="AC115" i="10" s="1"/>
  <c r="AB76" i="10"/>
  <c r="AC76" i="10" s="1"/>
  <c r="AB77" i="10"/>
  <c r="AC77" i="10" s="1"/>
  <c r="AB229" i="10"/>
  <c r="AC229" i="10" s="1"/>
  <c r="AB142" i="10"/>
  <c r="AC142" i="10" s="1"/>
  <c r="AB114" i="10"/>
  <c r="AC114" i="10" s="1"/>
  <c r="AB227" i="10"/>
  <c r="AC227" i="10" s="1"/>
  <c r="AB171" i="10"/>
  <c r="AC171" i="10" s="1"/>
  <c r="AB217" i="10"/>
  <c r="AC217" i="10" s="1"/>
  <c r="AB218" i="10"/>
  <c r="AC218" i="10" s="1"/>
  <c r="AB78" i="10"/>
  <c r="AC78" i="10" s="1"/>
  <c r="AB138" i="10"/>
  <c r="AC138" i="10" s="1"/>
  <c r="AB118" i="10"/>
  <c r="AC118" i="10" s="1"/>
  <c r="AB169" i="10"/>
  <c r="AC169" i="10" s="1"/>
  <c r="AB98" i="10"/>
  <c r="AC98" i="10" s="1"/>
  <c r="AB173" i="10"/>
  <c r="AC173" i="10" s="1"/>
  <c r="AB212" i="10"/>
  <c r="AC212" i="10" s="1"/>
  <c r="AB237" i="10"/>
  <c r="AC237" i="10" s="1"/>
  <c r="AB79" i="10"/>
  <c r="AC79" i="10" s="1"/>
  <c r="AB80" i="10"/>
  <c r="AC80" i="10" s="1"/>
  <c r="AB81" i="10"/>
  <c r="AB82" i="10"/>
  <c r="AB238" i="10"/>
  <c r="AC238" i="10" s="1"/>
  <c r="AB239" i="10"/>
  <c r="AC239" i="10" s="1"/>
  <c r="AB110" i="10"/>
  <c r="AC110" i="10" s="1"/>
  <c r="AB240" i="10"/>
  <c r="AB83" i="10"/>
  <c r="AC83" i="10" s="1"/>
  <c r="AB84" i="10"/>
  <c r="AC84" i="10" s="1"/>
  <c r="AB163" i="10"/>
  <c r="AB170" i="10"/>
  <c r="AC170" i="10" s="1"/>
  <c r="AB156" i="10"/>
  <c r="AC156" i="10" s="1"/>
  <c r="AB241" i="10"/>
  <c r="AC241" i="10" s="1"/>
  <c r="AB85" i="10"/>
  <c r="AC85" i="10" s="1"/>
  <c r="AB107" i="10"/>
  <c r="AC107" i="10" s="1"/>
  <c r="AB86" i="10"/>
  <c r="AC86" i="10" s="1"/>
  <c r="AB87" i="10"/>
  <c r="AC87" i="10" s="1"/>
  <c r="AB242" i="10"/>
  <c r="AC242" i="10" s="1"/>
  <c r="AB214" i="10"/>
  <c r="AC214" i="10" s="1"/>
  <c r="AB112" i="10"/>
  <c r="AC112" i="10" s="1"/>
  <c r="AB230" i="10"/>
  <c r="AB219" i="10"/>
  <c r="AC219" i="10" s="1"/>
  <c r="AB207" i="10"/>
  <c r="AC207" i="10" s="1"/>
  <c r="AB185" i="10"/>
  <c r="AC185" i="10" s="1"/>
  <c r="AB188" i="10"/>
  <c r="AC188" i="10" s="1"/>
  <c r="AB189" i="10"/>
  <c r="AC189" i="10" s="1"/>
  <c r="AB190" i="10"/>
  <c r="AC190" i="10" s="1"/>
  <c r="AB231" i="10"/>
  <c r="AC231" i="10" s="1"/>
  <c r="AB191" i="10"/>
  <c r="AC191" i="10" s="1"/>
  <c r="AB192" i="10"/>
  <c r="AC192" i="10" s="1"/>
  <c r="AB193" i="10"/>
  <c r="AC193" i="10" s="1"/>
  <c r="AB203" i="10"/>
  <c r="AC203" i="10" s="1"/>
  <c r="AB176" i="10"/>
  <c r="AC176" i="10" s="1"/>
  <c r="AB194" i="10"/>
  <c r="AC194" i="10" s="1"/>
  <c r="AB164" i="10"/>
  <c r="AC164" i="10" s="1"/>
  <c r="AB199" i="10"/>
  <c r="AC199" i="10" s="1"/>
  <c r="AB165" i="10"/>
  <c r="AC165" i="10" s="1"/>
  <c r="AB161" i="10"/>
  <c r="AC161" i="10" s="1"/>
  <c r="AB195" i="10"/>
  <c r="AC195" i="10" s="1"/>
  <c r="AB196" i="10"/>
  <c r="AC196" i="10" s="1"/>
  <c r="AB243" i="10"/>
  <c r="AC243" i="10" s="1"/>
  <c r="AB186" i="10"/>
  <c r="AC186" i="10" s="1"/>
  <c r="AB88" i="10"/>
  <c r="AC88" i="10" s="1"/>
  <c r="AB244" i="10"/>
  <c r="AC244" i="10" s="1"/>
  <c r="AB102" i="10"/>
  <c r="AC102" i="10" s="1"/>
  <c r="AB101" i="10"/>
  <c r="AC101" i="10" s="1"/>
  <c r="AB187" i="10"/>
  <c r="AC187" i="10" s="1"/>
  <c r="AB216" i="10"/>
  <c r="AC216" i="10" s="1"/>
  <c r="AB129" i="10"/>
  <c r="AB232" i="10"/>
  <c r="AC232" i="10" s="1"/>
  <c r="AB245" i="10"/>
  <c r="AC245" i="10" s="1"/>
  <c r="AB225" i="10"/>
  <c r="AC225" i="10" s="1"/>
  <c r="AB220" i="10"/>
  <c r="AC220" i="10" s="1"/>
  <c r="AB104" i="10"/>
  <c r="AC104" i="10" s="1"/>
  <c r="AB131" i="10"/>
  <c r="AC131" i="10" s="1"/>
  <c r="AB89" i="10"/>
  <c r="AC89" i="10" s="1"/>
  <c r="AB90" i="10"/>
  <c r="AC90" i="10" s="1"/>
  <c r="AB91" i="10"/>
  <c r="AC91" i="10" s="1"/>
  <c r="AB92" i="10"/>
  <c r="AC92" i="10" s="1"/>
  <c r="AB93" i="10"/>
  <c r="AC93" i="10" s="1"/>
  <c r="AB246" i="10"/>
  <c r="AC246" i="10" s="1"/>
  <c r="AB221" i="10"/>
  <c r="AC221" i="10" s="1"/>
  <c r="AB179" i="10"/>
  <c r="AC179" i="10" s="1"/>
  <c r="AB175" i="10"/>
  <c r="AC175" i="10" s="1"/>
  <c r="AB166" i="10"/>
  <c r="AC166" i="10" s="1"/>
  <c r="AB177" i="10"/>
  <c r="AC177" i="10" s="1"/>
  <c r="AB162" i="10"/>
  <c r="AC162" i="10" s="1"/>
  <c r="AB139" i="10"/>
  <c r="AC139" i="10" s="1"/>
  <c r="AB140" i="10"/>
  <c r="AC140" i="10" s="1"/>
  <c r="AB208" i="10"/>
  <c r="AC208" i="10" s="1"/>
  <c r="AB247" i="10"/>
  <c r="AC247" i="10" s="1"/>
  <c r="AB248" i="10"/>
  <c r="AC248" i="10" s="1"/>
  <c r="AB149" i="10"/>
  <c r="AC149" i="10" s="1"/>
  <c r="AB226" i="10"/>
  <c r="AC226" i="10" s="1"/>
  <c r="AB204" i="10"/>
  <c r="AC204" i="10" s="1"/>
  <c r="AB200" i="10"/>
  <c r="AC200" i="10" s="1"/>
  <c r="AB249" i="10"/>
  <c r="AC249" i="10" s="1"/>
  <c r="AB250" i="10"/>
  <c r="AB223" i="10"/>
  <c r="AC223" i="10" s="1"/>
  <c r="AB251" i="10"/>
  <c r="AC251" i="10" s="1"/>
  <c r="AB252" i="10"/>
  <c r="AC252" i="10" s="1"/>
  <c r="AB253" i="10"/>
  <c r="AC253" i="10" s="1"/>
  <c r="AB254" i="10"/>
  <c r="AC254" i="10" s="1"/>
  <c r="AC6" i="10"/>
  <c r="AC198" i="10"/>
  <c r="AC10" i="10"/>
  <c r="AC12" i="10"/>
  <c r="AC211" i="10"/>
  <c r="AC213" i="10"/>
  <c r="AC127" i="10"/>
  <c r="AC31" i="10"/>
  <c r="AC123" i="10"/>
  <c r="AC201" i="10"/>
  <c r="AC209" i="10"/>
  <c r="AC60" i="10"/>
  <c r="AC137" i="10"/>
  <c r="AC136" i="10"/>
  <c r="AC65" i="10"/>
  <c r="AC75" i="10"/>
  <c r="AC111" i="10"/>
  <c r="AC95" i="10"/>
  <c r="AC154" i="10"/>
  <c r="AC81" i="10"/>
  <c r="AC82" i="10"/>
  <c r="AC240" i="10"/>
  <c r="AC163" i="10"/>
  <c r="AC230" i="10"/>
  <c r="AC129" i="10"/>
  <c r="AC250" i="10"/>
  <c r="N63" i="42" l="1"/>
  <c r="N105" i="42"/>
  <c r="N49" i="42"/>
  <c r="N106" i="42"/>
  <c r="N92" i="42"/>
  <c r="N78" i="42"/>
  <c r="N64" i="42"/>
  <c r="N50" i="42"/>
  <c r="N36" i="42"/>
  <c r="N22" i="42"/>
  <c r="N8" i="42"/>
  <c r="N21" i="42"/>
  <c r="N7" i="42"/>
  <c r="N77" i="42"/>
  <c r="U403" i="39"/>
  <c r="U291" i="39"/>
  <c r="U165" i="39"/>
  <c r="U81" i="39"/>
  <c r="U461" i="39"/>
  <c r="U405" i="39"/>
  <c r="U391" i="39"/>
  <c r="U363" i="39"/>
  <c r="U307" i="39"/>
  <c r="U293" i="39"/>
  <c r="U265" i="39"/>
  <c r="U209" i="39"/>
  <c r="U195" i="39"/>
  <c r="U167" i="39"/>
  <c r="U111" i="39"/>
  <c r="U97" i="39"/>
  <c r="U69" i="39"/>
  <c r="U13" i="39"/>
  <c r="U460" i="39"/>
  <c r="U446" i="39"/>
  <c r="U432" i="39"/>
  <c r="U418" i="39"/>
  <c r="U404" i="39"/>
  <c r="U390" i="39"/>
  <c r="U376" i="39"/>
  <c r="U362" i="39"/>
  <c r="U348" i="39"/>
  <c r="U334" i="39"/>
  <c r="U320" i="39"/>
  <c r="U306" i="39"/>
  <c r="U292" i="39"/>
  <c r="U278" i="39"/>
  <c r="U264" i="39"/>
  <c r="U250" i="39"/>
  <c r="U236" i="39"/>
  <c r="U222" i="39"/>
  <c r="U208" i="39"/>
  <c r="U194" i="39"/>
  <c r="U180" i="39"/>
  <c r="U166" i="39"/>
  <c r="U152" i="39"/>
  <c r="U138" i="39"/>
  <c r="U124" i="39"/>
  <c r="U110" i="39"/>
  <c r="U96" i="39"/>
  <c r="U82" i="39"/>
  <c r="U68" i="39"/>
  <c r="U54" i="39"/>
  <c r="U40" i="39"/>
  <c r="U26" i="39"/>
  <c r="U12" i="39"/>
  <c r="U445" i="39"/>
  <c r="U319" i="39"/>
  <c r="U221" i="39"/>
  <c r="U123" i="39"/>
  <c r="U25" i="39"/>
  <c r="U431" i="39"/>
  <c r="U333" i="39"/>
  <c r="U235" i="39"/>
  <c r="U137" i="39"/>
  <c r="U53" i="39"/>
  <c r="U361" i="39"/>
  <c r="U263" i="39"/>
  <c r="U179" i="39"/>
  <c r="U67" i="39"/>
  <c r="P462" i="39"/>
  <c r="P434" i="39"/>
  <c r="P378" i="39"/>
  <c r="P364" i="39"/>
  <c r="P336" i="39"/>
  <c r="P308" i="39"/>
  <c r="P280" i="39"/>
  <c r="P252" i="39"/>
  <c r="P196" i="39"/>
  <c r="P182" i="39"/>
  <c r="P154" i="39"/>
  <c r="P126" i="39"/>
  <c r="P212" i="39"/>
  <c r="P15" i="39"/>
  <c r="U462" i="39"/>
  <c r="U392" i="39"/>
  <c r="U336" i="39"/>
  <c r="U294" i="39"/>
  <c r="U238" i="39"/>
  <c r="U196" i="39"/>
  <c r="U98" i="39"/>
  <c r="U70" i="39"/>
  <c r="U14" i="39"/>
  <c r="U459" i="39"/>
  <c r="U389" i="39"/>
  <c r="U347" i="39"/>
  <c r="U277" i="39"/>
  <c r="U207" i="39"/>
  <c r="U151" i="39"/>
  <c r="U95" i="39"/>
  <c r="U39" i="39"/>
  <c r="P448" i="39"/>
  <c r="P406" i="39"/>
  <c r="P392" i="39"/>
  <c r="P350" i="39"/>
  <c r="P322" i="39"/>
  <c r="P294" i="39"/>
  <c r="P266" i="39"/>
  <c r="P238" i="39"/>
  <c r="P210" i="39"/>
  <c r="P168" i="39"/>
  <c r="P140" i="39"/>
  <c r="P112" i="39"/>
  <c r="P98" i="39"/>
  <c r="U434" i="39"/>
  <c r="U364" i="39"/>
  <c r="U266" i="39"/>
  <c r="U168" i="39"/>
  <c r="U140" i="39"/>
  <c r="U112" i="39"/>
  <c r="U42" i="39"/>
  <c r="U417" i="39"/>
  <c r="U375" i="39"/>
  <c r="U305" i="39"/>
  <c r="U249" i="39"/>
  <c r="U193" i="39"/>
  <c r="U109" i="39"/>
  <c r="U11" i="39"/>
  <c r="U458" i="39"/>
  <c r="U444" i="39"/>
  <c r="U430" i="39"/>
  <c r="U416" i="39"/>
  <c r="U402" i="39"/>
  <c r="U388" i="39"/>
  <c r="U374" i="39"/>
  <c r="U360" i="39"/>
  <c r="U346" i="39"/>
  <c r="U332" i="39"/>
  <c r="U318" i="39"/>
  <c r="U304" i="39"/>
  <c r="U290" i="39"/>
  <c r="U276" i="39"/>
  <c r="U262" i="39"/>
  <c r="U248" i="39"/>
  <c r="U234" i="39"/>
  <c r="U220" i="39"/>
  <c r="U206" i="39"/>
  <c r="U192" i="39"/>
  <c r="U178" i="39"/>
  <c r="U164" i="39"/>
  <c r="U150" i="39"/>
  <c r="U136" i="39"/>
  <c r="U122" i="39"/>
  <c r="U108" i="39"/>
  <c r="U94" i="39"/>
  <c r="U80" i="39"/>
  <c r="U66" i="39"/>
  <c r="U52" i="39"/>
  <c r="U38" i="39"/>
  <c r="U24" i="39"/>
  <c r="U10" i="39"/>
  <c r="U471" i="39"/>
  <c r="U457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U467" i="39"/>
  <c r="U453" i="39"/>
  <c r="U439" i="39"/>
  <c r="U425" i="39"/>
  <c r="U411" i="39"/>
  <c r="U397" i="39"/>
  <c r="U383" i="39"/>
  <c r="U369" i="39"/>
  <c r="U355" i="39"/>
  <c r="U341" i="39"/>
  <c r="U327" i="39"/>
  <c r="U313" i="39"/>
  <c r="U299" i="39"/>
  <c r="U285" i="39"/>
  <c r="U271" i="39"/>
  <c r="U257" i="39"/>
  <c r="U243" i="39"/>
  <c r="U229" i="39"/>
  <c r="U215" i="39"/>
  <c r="U201" i="39"/>
  <c r="U187" i="39"/>
  <c r="U173" i="39"/>
  <c r="U159" i="39"/>
  <c r="U145" i="39"/>
  <c r="U131" i="39"/>
  <c r="U117" i="39"/>
  <c r="U103" i="39"/>
  <c r="U89" i="39"/>
  <c r="U75" i="39"/>
  <c r="U61" i="39"/>
  <c r="U47" i="39"/>
  <c r="U33" i="39"/>
  <c r="U19" i="39"/>
  <c r="U5" i="39"/>
  <c r="P79" i="39"/>
  <c r="P421" i="39"/>
  <c r="P352" i="39"/>
  <c r="P225" i="39"/>
  <c r="P156" i="39"/>
  <c r="P42" i="39"/>
  <c r="P281" i="39"/>
  <c r="P85" i="39"/>
  <c r="P461" i="39"/>
  <c r="P433" i="39"/>
  <c r="P405" i="39"/>
  <c r="P377" i="39"/>
  <c r="P349" i="39"/>
  <c r="P321" i="39"/>
  <c r="P293" i="39"/>
  <c r="P265" i="39"/>
  <c r="P237" i="39"/>
  <c r="P209" i="39"/>
  <c r="P181" i="39"/>
  <c r="P153" i="39"/>
  <c r="P125" i="39"/>
  <c r="P13" i="39"/>
  <c r="P338" i="39"/>
  <c r="P142" i="39"/>
  <c r="P460" i="39"/>
  <c r="P432" i="39"/>
  <c r="P404" i="39"/>
  <c r="P390" i="39"/>
  <c r="P362" i="39"/>
  <c r="P334" i="39"/>
  <c r="P306" i="39"/>
  <c r="P278" i="39"/>
  <c r="P250" i="39"/>
  <c r="P222" i="39"/>
  <c r="P194" i="39"/>
  <c r="P166" i="39"/>
  <c r="P138" i="39"/>
  <c r="P96" i="39"/>
  <c r="P68" i="39"/>
  <c r="P54" i="39"/>
  <c r="P12" i="39"/>
  <c r="P464" i="39"/>
  <c r="P337" i="39"/>
  <c r="P268" i="39"/>
  <c r="P141" i="39"/>
  <c r="P72" i="39"/>
  <c r="P459" i="39"/>
  <c r="P445" i="39"/>
  <c r="P431" i="39"/>
  <c r="P417" i="39"/>
  <c r="P403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11" i="39"/>
  <c r="P56" i="39"/>
  <c r="P408" i="39"/>
  <c r="P447" i="39"/>
  <c r="P419" i="39"/>
  <c r="P391" i="39"/>
  <c r="P363" i="39"/>
  <c r="P335" i="39"/>
  <c r="P307" i="39"/>
  <c r="P279" i="39"/>
  <c r="P251" i="39"/>
  <c r="P223" i="39"/>
  <c r="P195" i="39"/>
  <c r="P167" i="39"/>
  <c r="P139" i="39"/>
  <c r="P111" i="39"/>
  <c r="P27" i="39"/>
  <c r="P407" i="39"/>
  <c r="P211" i="39"/>
  <c r="P446" i="39"/>
  <c r="P418" i="39"/>
  <c r="P376" i="39"/>
  <c r="P348" i="39"/>
  <c r="P320" i="39"/>
  <c r="P292" i="39"/>
  <c r="P264" i="39"/>
  <c r="P236" i="39"/>
  <c r="P208" i="39"/>
  <c r="P180" i="39"/>
  <c r="P152" i="39"/>
  <c r="P124" i="39"/>
  <c r="P110" i="39"/>
  <c r="P82" i="39"/>
  <c r="P40" i="39"/>
  <c r="P26" i="39"/>
  <c r="P463" i="39"/>
  <c r="P394" i="39"/>
  <c r="P267" i="39"/>
  <c r="P198" i="39"/>
  <c r="P71" i="39"/>
  <c r="P69" i="39"/>
  <c r="P197" i="39"/>
  <c r="P401" i="39"/>
  <c r="P317" i="39"/>
  <c r="P247" i="39"/>
  <c r="P23" i="39"/>
  <c r="P323" i="39"/>
  <c r="P127" i="39"/>
  <c r="P449" i="39"/>
  <c r="P380" i="39"/>
  <c r="P253" i="39"/>
  <c r="P184" i="39"/>
  <c r="P57" i="39"/>
  <c r="P97" i="39"/>
  <c r="P429" i="39"/>
  <c r="P331" i="39"/>
  <c r="P275" i="39"/>
  <c r="P37" i="39"/>
  <c r="P58" i="39"/>
  <c r="P379" i="39"/>
  <c r="P310" i="39"/>
  <c r="P183" i="39"/>
  <c r="P114" i="39"/>
  <c r="P44" i="39"/>
  <c r="P83" i="39"/>
  <c r="P393" i="39"/>
  <c r="P443" i="39"/>
  <c r="P359" i="39"/>
  <c r="P289" i="39"/>
  <c r="P51" i="39"/>
  <c r="P450" i="39"/>
  <c r="P254" i="39"/>
  <c r="P436" i="39"/>
  <c r="P309" i="39"/>
  <c r="P240" i="39"/>
  <c r="P113" i="39"/>
  <c r="P43" i="39"/>
  <c r="P373" i="39"/>
  <c r="P435" i="39"/>
  <c r="P366" i="39"/>
  <c r="P239" i="39"/>
  <c r="P170" i="39"/>
  <c r="P30" i="39"/>
  <c r="P420" i="39"/>
  <c r="P282" i="39"/>
  <c r="P155" i="39"/>
  <c r="P86" i="39"/>
  <c r="P28" i="39"/>
  <c r="P55" i="39"/>
  <c r="P128" i="39"/>
  <c r="P471" i="39"/>
  <c r="P415" i="39"/>
  <c r="P345" i="39"/>
  <c r="P303" i="39"/>
  <c r="P261" i="39"/>
  <c r="P233" i="39"/>
  <c r="P219" i="39"/>
  <c r="P205" i="39"/>
  <c r="P191" i="39"/>
  <c r="P177" i="39"/>
  <c r="P163" i="39"/>
  <c r="P149" i="39"/>
  <c r="P135" i="39"/>
  <c r="P121" i="39"/>
  <c r="P107" i="39"/>
  <c r="P93" i="39"/>
  <c r="P4" i="39"/>
  <c r="P365" i="39"/>
  <c r="P296" i="39"/>
  <c r="P169" i="39"/>
  <c r="P100" i="39"/>
  <c r="P29" i="39"/>
  <c r="P351" i="39"/>
  <c r="P224" i="39"/>
  <c r="P2" i="39"/>
  <c r="P14" i="39"/>
  <c r="P41" i="39"/>
  <c r="P324" i="39"/>
  <c r="P457" i="39"/>
  <c r="P387" i="39"/>
  <c r="P65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22" i="39"/>
  <c r="P295" i="39"/>
  <c r="P226" i="39"/>
  <c r="P99" i="39"/>
  <c r="P16" i="39"/>
  <c r="P465" i="39"/>
  <c r="P451" i="39"/>
  <c r="P437" i="39"/>
  <c r="P423" i="39"/>
  <c r="P409" i="39"/>
  <c r="P395" i="39"/>
  <c r="P381" i="39"/>
  <c r="P367" i="39"/>
  <c r="P353" i="39"/>
  <c r="P339" i="39"/>
  <c r="P325" i="39"/>
  <c r="P311" i="39"/>
  <c r="P297" i="39"/>
  <c r="P283" i="39"/>
  <c r="P269" i="39"/>
  <c r="P255" i="39"/>
  <c r="P241" i="39"/>
  <c r="P227" i="39"/>
  <c r="P213" i="39"/>
  <c r="P199" i="39"/>
  <c r="P185" i="39"/>
  <c r="P171" i="39"/>
  <c r="P157" i="39"/>
  <c r="P143" i="39"/>
  <c r="P129" i="39"/>
  <c r="P115" i="39"/>
  <c r="P101" i="39"/>
  <c r="P87" i="39"/>
  <c r="P73" i="39"/>
  <c r="P59" i="39"/>
  <c r="P45" i="39"/>
  <c r="P31" i="39"/>
  <c r="P17" i="39"/>
  <c r="P3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9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100" i="34"/>
  <c r="R100" i="34" s="1"/>
  <c r="P116" i="34"/>
  <c r="R116" i="34" s="1"/>
  <c r="S64" i="10"/>
  <c r="T64" i="10" s="1"/>
  <c r="S134" i="10"/>
  <c r="T134" i="10" s="1"/>
  <c r="V112" i="10"/>
  <c r="V65" i="10"/>
  <c r="S65" i="10"/>
  <c r="V108" i="10"/>
  <c r="P65" i="34" s="1"/>
  <c r="R65" i="34" s="1"/>
  <c r="S108" i="10"/>
  <c r="V202" i="10"/>
  <c r="Y242" i="10"/>
  <c r="Y105" i="10"/>
  <c r="Z105" i="10" s="1"/>
  <c r="AB1322" i="20"/>
  <c r="AB569" i="20"/>
  <c r="AB1361" i="20"/>
  <c r="AB367" i="20"/>
  <c r="AB1838" i="20"/>
  <c r="AB1299" i="20"/>
  <c r="AB1033" i="20"/>
  <c r="AB759" i="20"/>
  <c r="AB888" i="20"/>
  <c r="AB96" i="20"/>
  <c r="AB98" i="20"/>
  <c r="AB1763" i="20"/>
  <c r="AB447" i="20"/>
  <c r="AB769" i="20"/>
  <c r="AB1618" i="20"/>
  <c r="AB1983" i="20"/>
  <c r="P88" i="34"/>
  <c r="R88" i="34" s="1"/>
  <c r="P17" i="34"/>
  <c r="P20" i="34"/>
  <c r="R20" i="34" s="1"/>
  <c r="P72" i="34"/>
  <c r="R72" i="34" s="1"/>
  <c r="Y204" i="10"/>
  <c r="Z204" i="10" s="1"/>
  <c r="S204" i="10"/>
  <c r="T204" i="10" s="1"/>
  <c r="AB2040" i="20"/>
  <c r="AB1936" i="20"/>
  <c r="N88" i="34"/>
  <c r="O88" i="34" s="1"/>
  <c r="J88" i="34"/>
  <c r="J74" i="34"/>
  <c r="L74" i="34" s="1"/>
  <c r="N74" i="34"/>
  <c r="O74" i="34" s="1"/>
  <c r="J18" i="34"/>
  <c r="N18" i="34"/>
  <c r="O18" i="34" s="1"/>
  <c r="AB920" i="20"/>
  <c r="Y20" i="10"/>
  <c r="S20" i="10"/>
  <c r="T20" i="10" s="1"/>
  <c r="Z20" i="10"/>
  <c r="N115" i="34"/>
  <c r="O115" i="34" s="1"/>
  <c r="J115" i="34"/>
  <c r="L115" i="34" s="1"/>
  <c r="N31" i="34"/>
  <c r="O31" i="34" s="1"/>
  <c r="J31" i="34"/>
  <c r="Y95" i="10"/>
  <c r="Z95" i="10" s="1"/>
  <c r="AB441" i="20"/>
  <c r="AB1972" i="20"/>
  <c r="AB2068" i="20"/>
  <c r="AB1246" i="20"/>
  <c r="AB1862" i="20"/>
  <c r="AB887" i="20"/>
  <c r="AB172" i="20"/>
  <c r="AB986" i="20"/>
  <c r="AB1209" i="20"/>
  <c r="AB2052" i="20"/>
  <c r="AB1065" i="20"/>
  <c r="AB718" i="20"/>
  <c r="AB697" i="20"/>
  <c r="AB24" i="20"/>
  <c r="Y226" i="10"/>
  <c r="V226" i="10"/>
  <c r="W226" i="10" s="1"/>
  <c r="AA226" i="10" s="1"/>
  <c r="J114" i="34"/>
  <c r="L114" i="34" s="1"/>
  <c r="N114" i="34"/>
  <c r="O114" i="34" s="1"/>
  <c r="J58" i="34"/>
  <c r="N58" i="34"/>
  <c r="O58" i="34" s="1"/>
  <c r="J16" i="34"/>
  <c r="L16" i="34" s="1"/>
  <c r="N16" i="34"/>
  <c r="O16" i="34" s="1"/>
  <c r="Y48" i="10"/>
  <c r="S48" i="10"/>
  <c r="T48" i="10" s="1"/>
  <c r="AB1751" i="20"/>
  <c r="AB1344" i="20"/>
  <c r="AB1125" i="20"/>
  <c r="AB123" i="20"/>
  <c r="AB810" i="20"/>
  <c r="AB1656" i="20"/>
  <c r="AB755" i="20"/>
  <c r="AB214" i="20"/>
  <c r="AB390" i="20"/>
  <c r="AB1423" i="20"/>
  <c r="AB1483" i="20"/>
  <c r="AB2069" i="20"/>
  <c r="AB392" i="20"/>
  <c r="AB95" i="20"/>
  <c r="S101" i="10"/>
  <c r="T101" i="10" s="1"/>
  <c r="S19" i="10"/>
  <c r="T19" i="10" s="1"/>
  <c r="AB431" i="20"/>
  <c r="AB2074" i="20"/>
  <c r="AB698" i="20"/>
  <c r="AB1984" i="20"/>
  <c r="AB1387" i="20"/>
  <c r="AB643" i="20"/>
  <c r="AB1555" i="20"/>
  <c r="AB1220" i="20"/>
  <c r="AB2051" i="20"/>
  <c r="AB1064" i="20"/>
  <c r="AB1779" i="20"/>
  <c r="AB1780" i="20"/>
  <c r="AB1140" i="20"/>
  <c r="AB2067" i="20"/>
  <c r="AB1955" i="20"/>
  <c r="AB1958" i="20"/>
  <c r="AB1777" i="20"/>
  <c r="J73" i="34"/>
  <c r="N73" i="34"/>
  <c r="O73" i="34" s="1"/>
  <c r="Q73" i="34" s="1"/>
  <c r="S126" i="10"/>
  <c r="T126" i="10" s="1"/>
  <c r="N100" i="34"/>
  <c r="O100" i="34" s="1"/>
  <c r="J100" i="34"/>
  <c r="AB612" i="20"/>
  <c r="AB1116" i="20"/>
  <c r="AB1124" i="20"/>
  <c r="AB1778" i="20"/>
  <c r="V184" i="10"/>
  <c r="V19" i="10"/>
  <c r="N57" i="34"/>
  <c r="O57" i="34" s="1"/>
  <c r="AB2103" i="20"/>
  <c r="AB2004" i="20"/>
  <c r="AB1856" i="20"/>
  <c r="AB1632" i="20"/>
  <c r="AB1302" i="20"/>
  <c r="AB997" i="20"/>
  <c r="AB808" i="20"/>
  <c r="AB724" i="20"/>
  <c r="AB435" i="20"/>
  <c r="AB254" i="20"/>
  <c r="AB1839" i="20"/>
  <c r="AB1188" i="20"/>
  <c r="AB990" i="20"/>
  <c r="AB723" i="20"/>
  <c r="AB240" i="20"/>
  <c r="AB1417" i="20"/>
  <c r="AB433" i="20"/>
  <c r="AB1775" i="20"/>
  <c r="AB507" i="20"/>
  <c r="N14" i="34"/>
  <c r="O14" i="34" s="1"/>
  <c r="N101" i="34"/>
  <c r="O101" i="34" s="1"/>
  <c r="N59" i="34"/>
  <c r="O59" i="34" s="1"/>
  <c r="N45" i="34"/>
  <c r="O45" i="34" s="1"/>
  <c r="AB2123" i="20"/>
  <c r="AB2075" i="20"/>
  <c r="AB1976" i="20"/>
  <c r="AB1700" i="20"/>
  <c r="AB606" i="20"/>
  <c r="AB493" i="20"/>
  <c r="AB1573" i="20"/>
  <c r="AB1342" i="20"/>
  <c r="AB1219" i="20"/>
  <c r="AB2124" i="20"/>
  <c r="AB1833" i="20"/>
  <c r="AB1614" i="20"/>
  <c r="AB1569" i="20"/>
  <c r="AB1338" i="20"/>
  <c r="AB1161" i="20"/>
  <c r="AB775" i="20"/>
  <c r="AB611" i="20"/>
  <c r="AB494" i="20"/>
  <c r="AB177" i="20"/>
  <c r="AB3" i="20"/>
  <c r="V28" i="10"/>
  <c r="AB1877" i="20"/>
  <c r="AB605" i="20"/>
  <c r="AB366" i="20"/>
  <c r="Y251" i="10"/>
  <c r="Z251" i="10" s="1"/>
  <c r="Y177" i="10"/>
  <c r="Z177" i="10" s="1"/>
  <c r="Y225" i="10"/>
  <c r="Y161" i="10"/>
  <c r="Z161" i="10" s="1"/>
  <c r="Y185" i="10"/>
  <c r="Z185" i="10" s="1"/>
  <c r="Y163" i="10"/>
  <c r="Z163" i="10" s="1"/>
  <c r="Y98" i="10"/>
  <c r="W98" i="10" s="1"/>
  <c r="Y115" i="10"/>
  <c r="Z115" i="10" s="1"/>
  <c r="Y72" i="10"/>
  <c r="Y68" i="10"/>
  <c r="W68" i="10" s="1"/>
  <c r="Y60" i="10"/>
  <c r="Z60" i="10" s="1"/>
  <c r="Y53" i="10"/>
  <c r="Z53" i="10" s="1"/>
  <c r="AB2121" i="20"/>
  <c r="AB2070" i="20"/>
  <c r="AB1937" i="20"/>
  <c r="AB1876" i="20"/>
  <c r="AB1807" i="20"/>
  <c r="AB1601" i="20"/>
  <c r="AB1541" i="20"/>
  <c r="AB1315" i="20"/>
  <c r="AB1153" i="20"/>
  <c r="AB168" i="20"/>
  <c r="AB1836" i="20"/>
  <c r="AB1283" i="20"/>
  <c r="V57" i="10"/>
  <c r="AB1112" i="20"/>
  <c r="N13" i="34"/>
  <c r="O13" i="34" s="1"/>
  <c r="AB2122" i="20"/>
  <c r="AB2022" i="20"/>
  <c r="AB1938" i="20"/>
  <c r="AB1809" i="20"/>
  <c r="AB1154" i="20"/>
  <c r="V243" i="10"/>
  <c r="V94" i="10"/>
  <c r="V26" i="10"/>
  <c r="W26" i="10" s="1"/>
  <c r="X26" i="10" s="1"/>
  <c r="V146" i="10"/>
  <c r="W146" i="10" s="1"/>
  <c r="AA146" i="10" s="1"/>
  <c r="V198" i="10"/>
  <c r="W198" i="10" s="1"/>
  <c r="AA198" i="10" s="1"/>
  <c r="V206" i="10"/>
  <c r="W206" i="10" s="1"/>
  <c r="V133" i="10"/>
  <c r="AB1802" i="20"/>
  <c r="AB1600" i="20"/>
  <c r="AB1375" i="20"/>
  <c r="AB1257" i="20"/>
  <c r="AB956" i="20"/>
  <c r="AB884" i="20"/>
  <c r="AB757" i="20"/>
  <c r="AB667" i="20"/>
  <c r="AB474" i="20"/>
  <c r="AB322" i="20"/>
  <c r="N60" i="34"/>
  <c r="O60" i="34" s="1"/>
  <c r="N4" i="34"/>
  <c r="O4" i="34" s="1"/>
  <c r="J15" i="34"/>
  <c r="Y157" i="10"/>
  <c r="Z157" i="10" s="1"/>
  <c r="Y159" i="10"/>
  <c r="Z159" i="10" s="1"/>
  <c r="J33" i="34"/>
  <c r="L33" i="34" s="1"/>
  <c r="AB2106" i="20"/>
  <c r="AB2007" i="20"/>
  <c r="AB1736" i="20"/>
  <c r="AB1598" i="20"/>
  <c r="AB1482" i="20"/>
  <c r="AB1255" i="20"/>
  <c r="AB662" i="20"/>
  <c r="AB320" i="20"/>
  <c r="AB2025" i="20"/>
  <c r="N32" i="34"/>
  <c r="O32" i="34" s="1"/>
  <c r="S232" i="10"/>
  <c r="S199" i="10"/>
  <c r="S219" i="10"/>
  <c r="T219" i="10" s="1"/>
  <c r="S83" i="10"/>
  <c r="T83" i="10" s="1"/>
  <c r="S118" i="10"/>
  <c r="S157" i="10"/>
  <c r="S159" i="10"/>
  <c r="S172" i="10"/>
  <c r="S59" i="10"/>
  <c r="S51" i="10"/>
  <c r="S37" i="10"/>
  <c r="S32" i="10"/>
  <c r="S228" i="10"/>
  <c r="T228" i="10" s="1"/>
  <c r="S14" i="10"/>
  <c r="S181" i="10"/>
  <c r="S2" i="10"/>
  <c r="Y179" i="10"/>
  <c r="Z179" i="10" s="1"/>
  <c r="Y129" i="10"/>
  <c r="Z129" i="10" s="1"/>
  <c r="Y240" i="10"/>
  <c r="Z240" i="10" s="1"/>
  <c r="Y66" i="10"/>
  <c r="Y211" i="10"/>
  <c r="Z211" i="10" s="1"/>
  <c r="N61" i="34"/>
  <c r="O61" i="34" s="1"/>
  <c r="AB1864" i="20"/>
  <c r="AB1691" i="20"/>
  <c r="AB1480" i="20"/>
  <c r="AB1145" i="20"/>
  <c r="AB752" i="20"/>
  <c r="AB564" i="20"/>
  <c r="AB319" i="20"/>
  <c r="AB2104" i="20"/>
  <c r="AB1655" i="20"/>
  <c r="AB1595" i="20"/>
  <c r="AB1518" i="20"/>
  <c r="AB1478" i="20"/>
  <c r="AB1420" i="20"/>
  <c r="AB1368" i="20"/>
  <c r="P41" i="34"/>
  <c r="R41" i="34" s="1"/>
  <c r="P57" i="34"/>
  <c r="R57" i="34" s="1"/>
  <c r="S85" i="10"/>
  <c r="T85" i="10" s="1"/>
  <c r="P73" i="34"/>
  <c r="R73" i="34" s="1"/>
  <c r="P5" i="34"/>
  <c r="R5" i="34" s="1"/>
  <c r="AB2053" i="20"/>
  <c r="AB1376" i="20"/>
  <c r="P27" i="34"/>
  <c r="R27" i="34" s="1"/>
  <c r="P111" i="34"/>
  <c r="R111" i="34" s="1"/>
  <c r="P9" i="34"/>
  <c r="R9" i="34" s="1"/>
  <c r="P37" i="34"/>
  <c r="P79" i="34"/>
  <c r="R79" i="34" s="1"/>
  <c r="P95" i="34"/>
  <c r="R95" i="34" s="1"/>
  <c r="P10" i="34"/>
  <c r="P40" i="34"/>
  <c r="R40" i="34" s="1"/>
  <c r="P56" i="34"/>
  <c r="R56" i="34" s="1"/>
  <c r="AB2049" i="20"/>
  <c r="Q31" i="34"/>
  <c r="P97" i="34"/>
  <c r="R97" i="34" s="1"/>
  <c r="P63" i="34"/>
  <c r="R63" i="34" s="1"/>
  <c r="P52" i="34"/>
  <c r="R52" i="34" s="1"/>
  <c r="P68" i="34"/>
  <c r="R68" i="34" s="1"/>
  <c r="P84" i="34"/>
  <c r="R84" i="34" s="1"/>
  <c r="P31" i="34"/>
  <c r="R31" i="34" s="1"/>
  <c r="AB1571" i="20"/>
  <c r="N41" i="34"/>
  <c r="O41" i="34" s="1"/>
  <c r="Q41" i="34" s="1"/>
  <c r="J41" i="34"/>
  <c r="AB2078" i="20"/>
  <c r="Y103" i="10"/>
  <c r="Z103" i="10" s="1"/>
  <c r="S103" i="10"/>
  <c r="T103" i="10" s="1"/>
  <c r="V103" i="10"/>
  <c r="AB780" i="20"/>
  <c r="AB2071" i="20"/>
  <c r="AB654" i="20"/>
  <c r="AB1349" i="20"/>
  <c r="AB1529" i="20"/>
  <c r="AB822" i="20"/>
  <c r="AB1510" i="20"/>
  <c r="AB1896" i="20"/>
  <c r="AB708" i="20"/>
  <c r="AB695" i="20"/>
  <c r="AB1203" i="20"/>
  <c r="AB1447" i="20"/>
  <c r="AB2046" i="20"/>
  <c r="AB1795" i="20"/>
  <c r="AB1942" i="20"/>
  <c r="AB1059" i="20"/>
  <c r="AB1337" i="20"/>
  <c r="AB1435" i="20"/>
  <c r="AB680" i="20"/>
  <c r="AB946" i="20"/>
  <c r="AB942" i="20"/>
  <c r="AB1336" i="20"/>
  <c r="AB1920" i="20"/>
  <c r="AB1106" i="20"/>
  <c r="AB899" i="20"/>
  <c r="AB1624" i="20"/>
  <c r="AB303" i="20"/>
  <c r="AB1849" i="20"/>
  <c r="AB430" i="20"/>
  <c r="AB1014" i="20"/>
  <c r="AB1734" i="20"/>
  <c r="AB1498" i="20"/>
  <c r="AB1414" i="20"/>
  <c r="AB785" i="20"/>
  <c r="AB2091" i="20"/>
  <c r="AB1654" i="20"/>
  <c r="AB1481" i="20"/>
  <c r="AB341" i="20"/>
  <c r="AB190" i="20"/>
  <c r="AB246" i="20"/>
  <c r="AB363" i="20"/>
  <c r="AB291" i="20"/>
  <c r="AB192" i="20"/>
  <c r="AB137" i="20"/>
  <c r="AB1814" i="20"/>
  <c r="AB712" i="20"/>
  <c r="AB1710" i="20"/>
  <c r="AB1163" i="20"/>
  <c r="AB1585" i="20"/>
  <c r="AB1912" i="20"/>
  <c r="AB938" i="20"/>
  <c r="AB1556" i="20"/>
  <c r="AB1642" i="20"/>
  <c r="AB686" i="20"/>
  <c r="AB285" i="20"/>
  <c r="AB439" i="20"/>
  <c r="AB621" i="20"/>
  <c r="AB188" i="20"/>
  <c r="AB538" i="20"/>
  <c r="AB203" i="20"/>
  <c r="AB385" i="20"/>
  <c r="AB903" i="20"/>
  <c r="AB232" i="20"/>
  <c r="AB414" i="20"/>
  <c r="AB108" i="20"/>
  <c r="AB150" i="20"/>
  <c r="AB335" i="20"/>
  <c r="AB1180" i="20"/>
  <c r="AB1260" i="20"/>
  <c r="AB1636" i="20"/>
  <c r="AB1989" i="20"/>
  <c r="AB2003" i="20"/>
  <c r="AB444" i="20"/>
  <c r="AB766" i="20"/>
  <c r="AB1292" i="20"/>
  <c r="AB1397" i="20"/>
  <c r="AB1860" i="20"/>
  <c r="AB747" i="20"/>
  <c r="AB208" i="20"/>
  <c r="AB504" i="20"/>
  <c r="AB1152" i="20"/>
  <c r="AB80" i="20"/>
  <c r="AB1469" i="20"/>
  <c r="AB373" i="20"/>
  <c r="AB587" i="20"/>
  <c r="AB1004" i="20"/>
  <c r="AB550" i="20"/>
  <c r="AB1135" i="20"/>
  <c r="AB1567" i="20"/>
  <c r="AB1996" i="20"/>
  <c r="AB2118" i="20"/>
  <c r="AB1806" i="20"/>
  <c r="AB212" i="20"/>
  <c r="AB1416" i="20"/>
  <c r="AB362" i="20"/>
  <c r="AB483" i="20"/>
  <c r="AB47" i="20"/>
  <c r="AB1933" i="20"/>
  <c r="AB2073" i="20"/>
  <c r="AB1010" i="20"/>
  <c r="AB464" i="20"/>
  <c r="AB2009" i="20"/>
  <c r="AB1747" i="20"/>
  <c r="AB1345" i="20"/>
  <c r="AB1175" i="20"/>
  <c r="AB1818" i="20"/>
  <c r="AB1056" i="20"/>
  <c r="AB675" i="20"/>
  <c r="AB33" i="20"/>
  <c r="AB1200" i="20"/>
  <c r="AB1444" i="20"/>
  <c r="AB17" i="20"/>
  <c r="AB425" i="20"/>
  <c r="AB160" i="20"/>
  <c r="AB500" i="20"/>
  <c r="AB557" i="20"/>
  <c r="AB1039" i="20"/>
  <c r="AB879" i="20"/>
  <c r="AB1472" i="20"/>
  <c r="AB768" i="20"/>
  <c r="AB375" i="20"/>
  <c r="AB1872" i="20"/>
  <c r="AB1249" i="20"/>
  <c r="AB2096" i="20"/>
  <c r="AB452" i="20"/>
  <c r="AB1982" i="20"/>
  <c r="AB2019" i="20"/>
  <c r="AB1762" i="20"/>
  <c r="AB328" i="20"/>
  <c r="AB734" i="20"/>
  <c r="AB623" i="20"/>
  <c r="AB834" i="20"/>
  <c r="AB1170" i="20"/>
  <c r="AB2" i="20"/>
  <c r="AB167" i="20"/>
  <c r="AB2016" i="20"/>
  <c r="AB2100" i="20"/>
  <c r="AB1214" i="20"/>
  <c r="AB480" i="20"/>
  <c r="AB86" i="20"/>
  <c r="AB964" i="20"/>
  <c r="AB1692" i="20"/>
  <c r="AB1987" i="20"/>
  <c r="AB219" i="20"/>
  <c r="AB789" i="20"/>
  <c r="AB144" i="20"/>
  <c r="AB1764" i="20"/>
  <c r="AB374" i="20"/>
  <c r="AB102" i="20"/>
  <c r="AB1759" i="20"/>
  <c r="AB1300" i="20"/>
  <c r="AB2061" i="20"/>
  <c r="AB408" i="20"/>
  <c r="AB1854" i="20"/>
  <c r="AB170" i="20"/>
  <c r="AB779" i="20"/>
  <c r="AB2072" i="20"/>
  <c r="AB1690" i="20"/>
  <c r="AB1897" i="20"/>
  <c r="AB820" i="20"/>
  <c r="AB1114" i="20"/>
  <c r="AB796" i="20"/>
  <c r="AB1531" i="20"/>
  <c r="AB2129" i="20"/>
  <c r="AB1352" i="20"/>
  <c r="AB653" i="20"/>
  <c r="AB1977" i="20"/>
  <c r="AB1332" i="20"/>
  <c r="AB754" i="20"/>
  <c r="AB1210" i="20"/>
  <c r="AB681" i="20"/>
  <c r="AB1430" i="20"/>
  <c r="AB1949" i="20"/>
  <c r="AB717" i="20"/>
  <c r="AB1792" i="20"/>
  <c r="AB692" i="20"/>
  <c r="AB1425" i="20"/>
  <c r="AB850" i="20"/>
  <c r="AB1944" i="20"/>
  <c r="AB515" i="20"/>
  <c r="AB1205" i="20"/>
  <c r="AB1789" i="20"/>
  <c r="AB2048" i="20"/>
  <c r="AB1061" i="20"/>
  <c r="AB1883" i="20"/>
  <c r="AB930" i="20"/>
  <c r="AB1092" i="20"/>
  <c r="AB1581" i="20"/>
  <c r="AB651" i="20"/>
  <c r="AB806" i="20"/>
  <c r="AB890" i="20"/>
  <c r="AB974" i="20"/>
  <c r="AB744" i="20"/>
  <c r="AB1918" i="20"/>
  <c r="AB1739" i="20"/>
  <c r="AB2115" i="20"/>
  <c r="AB944" i="20"/>
  <c r="AB1622" i="20"/>
  <c r="AB1045" i="20"/>
  <c r="AB1917" i="20"/>
  <c r="AB2026" i="20"/>
  <c r="AB2010" i="20"/>
  <c r="AB1330" i="20"/>
  <c r="AB1354" i="20"/>
  <c r="AB1980" i="20"/>
  <c r="AB1464" i="20"/>
  <c r="AB868" i="20"/>
  <c r="AB1107" i="20"/>
  <c r="AB1503" i="20"/>
  <c r="AB1278" i="20"/>
  <c r="AB510" i="20"/>
  <c r="AB1029" i="20"/>
  <c r="AB1141" i="20"/>
  <c r="AB764" i="20"/>
  <c r="AB405" i="20"/>
  <c r="AB730" i="20"/>
  <c r="AB1289" i="20"/>
  <c r="AB563" i="20"/>
  <c r="AB508" i="20"/>
  <c r="AB1384" i="20"/>
  <c r="AB1861" i="20"/>
  <c r="AB1421" i="20"/>
  <c r="AB302" i="20"/>
  <c r="AB1448" i="20"/>
  <c r="AB1371" i="20"/>
  <c r="AB1453" i="20"/>
  <c r="AB1325" i="20"/>
  <c r="AB189" i="20"/>
  <c r="AB247" i="20"/>
  <c r="AB290" i="20"/>
  <c r="AB877" i="20"/>
  <c r="AB645" i="20"/>
  <c r="AB191" i="20"/>
  <c r="AB340" i="20"/>
  <c r="AB65" i="20"/>
  <c r="AB156" i="20"/>
  <c r="AB32" i="20"/>
  <c r="AB1183" i="20"/>
  <c r="AB672" i="20"/>
  <c r="AB1830" i="20"/>
  <c r="AB923" i="20"/>
  <c r="AB1602" i="20"/>
  <c r="AB2000" i="20"/>
  <c r="AB15" i="20"/>
  <c r="AB134" i="20"/>
  <c r="AB1651" i="20"/>
  <c r="AB381" i="20"/>
  <c r="AB585" i="20"/>
  <c r="AB825" i="20"/>
  <c r="AB2063" i="20"/>
  <c r="AB1683" i="20"/>
  <c r="AB967" i="20"/>
  <c r="AB841" i="20"/>
  <c r="AB436" i="20"/>
  <c r="AB306" i="20"/>
  <c r="AB1630" i="20"/>
  <c r="AB1341" i="20"/>
  <c r="AB966" i="20"/>
  <c r="P24" i="34"/>
  <c r="R24" i="34" s="1"/>
  <c r="P108" i="34"/>
  <c r="AB1547" i="20"/>
  <c r="AB1665" i="20"/>
  <c r="AB816" i="20"/>
  <c r="AB1677" i="20"/>
  <c r="AB1096" i="20"/>
  <c r="AB1520" i="20"/>
  <c r="AB869" i="20"/>
  <c r="AB916" i="20"/>
  <c r="AB1021" i="20"/>
  <c r="AB1925" i="20"/>
  <c r="AB1211" i="20"/>
  <c r="AB682" i="20"/>
  <c r="AB1067" i="20"/>
  <c r="AB716" i="20"/>
  <c r="AB853" i="20"/>
  <c r="AB1431" i="20"/>
  <c r="AB1950" i="20"/>
  <c r="AB1793" i="20"/>
  <c r="AB929" i="20"/>
  <c r="AB1091" i="20"/>
  <c r="AB1580" i="20"/>
  <c r="AB1882" i="20"/>
  <c r="AB945" i="20"/>
  <c r="AB1001" i="20"/>
  <c r="AB918" i="20"/>
  <c r="AB598" i="20"/>
  <c r="AB616" i="20"/>
  <c r="AB1619" i="20"/>
  <c r="AB1108" i="20"/>
  <c r="AB1347" i="20"/>
  <c r="AB1277" i="20"/>
  <c r="AB2021" i="20"/>
  <c r="AB701" i="20"/>
  <c r="AB1564" i="20"/>
  <c r="AB301" i="20"/>
  <c r="AB1225" i="20"/>
  <c r="AB1729" i="20"/>
  <c r="AB1275" i="20"/>
  <c r="AB1320" i="20"/>
  <c r="AB1466" i="20"/>
  <c r="AB1005" i="20"/>
  <c r="AB2028" i="20"/>
  <c r="AB908" i="20"/>
  <c r="AB630" i="20"/>
  <c r="AB2120" i="20"/>
  <c r="AB919" i="20"/>
  <c r="AB64" i="20"/>
  <c r="AB61" i="20"/>
  <c r="AB649" i="20"/>
  <c r="AB146" i="20"/>
  <c r="AB161" i="20"/>
  <c r="AB889" i="20"/>
  <c r="AB14" i="20"/>
  <c r="AB745" i="20"/>
  <c r="AB1592" i="20"/>
  <c r="AB226" i="20"/>
  <c r="AB402" i="20"/>
  <c r="AB227" i="20"/>
  <c r="AB317" i="20"/>
  <c r="AB782" i="20"/>
  <c r="AB1752" i="20"/>
  <c r="AB2015" i="20"/>
  <c r="AB548" i="20"/>
  <c r="AB1565" i="20"/>
  <c r="AB1224" i="20"/>
  <c r="AB1525" i="20"/>
  <c r="AB1774" i="20"/>
  <c r="AB1970" i="20"/>
  <c r="AB1922" i="20"/>
  <c r="AB756" i="20"/>
  <c r="AB839" i="20"/>
  <c r="R17" i="34"/>
  <c r="V253" i="10"/>
  <c r="W253" i="10" s="1"/>
  <c r="V139" i="10"/>
  <c r="V104" i="10"/>
  <c r="V196" i="10"/>
  <c r="W196" i="10" s="1"/>
  <c r="V189" i="10"/>
  <c r="V156" i="10"/>
  <c r="W156" i="10" s="1"/>
  <c r="V212" i="10"/>
  <c r="V77" i="10"/>
  <c r="V74" i="10"/>
  <c r="V69" i="10"/>
  <c r="W69" i="10" s="1"/>
  <c r="V62" i="10"/>
  <c r="W62" i="10" s="1"/>
  <c r="V55" i="10"/>
  <c r="W55" i="10" s="1"/>
  <c r="V41" i="10"/>
  <c r="W41" i="10" s="1"/>
  <c r="V36" i="10"/>
  <c r="W36" i="10" s="1"/>
  <c r="V25" i="10"/>
  <c r="W25" i="10" s="1"/>
  <c r="V17" i="10"/>
  <c r="W17" i="10" s="1"/>
  <c r="V182" i="10"/>
  <c r="W182" i="10" s="1"/>
  <c r="AA182" i="10" s="1"/>
  <c r="V117" i="10"/>
  <c r="T67" i="10"/>
  <c r="AB1519" i="20"/>
  <c r="AB1678" i="20"/>
  <c r="AB815" i="20"/>
  <c r="AB978" i="20"/>
  <c r="AB1548" i="20"/>
  <c r="AB1666" i="20"/>
  <c r="AB991" i="20"/>
  <c r="AB870" i="20"/>
  <c r="AB1908" i="20"/>
  <c r="AB2079" i="20"/>
  <c r="AB1097" i="20"/>
  <c r="AB915" i="20"/>
  <c r="AB1400" i="20"/>
  <c r="AB1538" i="20"/>
  <c r="AB1530" i="20"/>
  <c r="AB1350" i="20"/>
  <c r="AB948" i="20"/>
  <c r="AB1511" i="20"/>
  <c r="AB823" i="20"/>
  <c r="AB710" i="20"/>
  <c r="AB1723" i="20"/>
  <c r="AB1165" i="20"/>
  <c r="AB1273" i="20"/>
  <c r="AB1644" i="20"/>
  <c r="AB1712" i="20"/>
  <c r="AB1914" i="20"/>
  <c r="AB1046" i="20"/>
  <c r="AB1816" i="20"/>
  <c r="AB950" i="20"/>
  <c r="AB2109" i="20"/>
  <c r="AB688" i="20"/>
  <c r="AB1558" i="20"/>
  <c r="AB694" i="20"/>
  <c r="AB1946" i="20"/>
  <c r="AB518" i="20"/>
  <c r="AB1427" i="20"/>
  <c r="AB852" i="20"/>
  <c r="AB2050" i="20"/>
  <c r="AB1791" i="20"/>
  <c r="AB1207" i="20"/>
  <c r="AB928" i="20"/>
  <c r="AB1090" i="20"/>
  <c r="AB1579" i="20"/>
  <c r="AB1881" i="20"/>
  <c r="AB117" i="20"/>
  <c r="AB299" i="20"/>
  <c r="AB316" i="20"/>
  <c r="AB82" i="20"/>
  <c r="AB349" i="20"/>
  <c r="AB224" i="20"/>
  <c r="AB184" i="20"/>
  <c r="AB6" i="20"/>
  <c r="AB151" i="20"/>
  <c r="AB169" i="20"/>
  <c r="AB296" i="20"/>
  <c r="AB959" i="20"/>
  <c r="AB1365" i="20"/>
  <c r="AB1843" i="20"/>
  <c r="AB1122" i="20"/>
  <c r="AB1866" i="20"/>
  <c r="AB1094" i="20"/>
  <c r="AB393" i="20"/>
  <c r="AB1536" i="20"/>
  <c r="AB909" i="20"/>
  <c r="AB264" i="20"/>
  <c r="AB1589" i="20"/>
  <c r="AB1023" i="20"/>
  <c r="AB1363" i="20"/>
  <c r="AB186" i="20"/>
  <c r="AB1865" i="20"/>
  <c r="AB1374" i="20"/>
  <c r="AB2008" i="20"/>
  <c r="P76" i="34"/>
  <c r="R76" i="34" s="1"/>
  <c r="AB1628" i="20"/>
  <c r="AB1401" i="20"/>
  <c r="AB1340" i="20"/>
  <c r="AB1063" i="20"/>
  <c r="AB265" i="20"/>
  <c r="AB1664" i="20"/>
  <c r="AB911" i="20"/>
  <c r="AB1101" i="20"/>
  <c r="AB828" i="20"/>
  <c r="AB874" i="20"/>
  <c r="AB1930" i="20"/>
  <c r="AB2083" i="20"/>
  <c r="AB1552" i="20"/>
  <c r="AB1676" i="20"/>
  <c r="AB995" i="20"/>
  <c r="P47" i="34"/>
  <c r="R47" i="34" s="1"/>
  <c r="AB992" i="20"/>
  <c r="AB814" i="20"/>
  <c r="AB1679" i="20"/>
  <c r="AB914" i="20"/>
  <c r="AB871" i="20"/>
  <c r="AB1927" i="20"/>
  <c r="AB1667" i="20"/>
  <c r="AB2080" i="20"/>
  <c r="AB1549" i="20"/>
  <c r="AB1907" i="20"/>
  <c r="AB1521" i="20"/>
  <c r="AB1098" i="20"/>
  <c r="AB1164" i="20"/>
  <c r="AB711" i="20"/>
  <c r="AB1815" i="20"/>
  <c r="AB1722" i="20"/>
  <c r="AB1643" i="20"/>
  <c r="AB1272" i="20"/>
  <c r="AB687" i="20"/>
  <c r="AB1047" i="20"/>
  <c r="AB1913" i="20"/>
  <c r="AB2108" i="20"/>
  <c r="AB1557" i="20"/>
  <c r="AB1711" i="20"/>
  <c r="AB578" i="20"/>
  <c r="AB1588" i="20"/>
  <c r="AB590" i="20"/>
  <c r="AB568" i="20"/>
  <c r="AB1576" i="20"/>
  <c r="AB1514" i="20"/>
  <c r="AB924" i="20"/>
  <c r="AB1824" i="20"/>
  <c r="AB2102" i="20"/>
  <c r="AB391" i="20"/>
  <c r="AB1148" i="20"/>
  <c r="AB1366" i="20"/>
  <c r="AB618" i="20"/>
  <c r="AB389" i="20"/>
  <c r="AB907" i="20"/>
  <c r="AB699" i="20"/>
  <c r="AB1773" i="20"/>
  <c r="AB495" i="20"/>
  <c r="AB287" i="20"/>
  <c r="AB1253" i="20"/>
  <c r="AB293" i="20"/>
  <c r="AB1215" i="20"/>
  <c r="AB1755" i="20"/>
  <c r="AB1890" i="20"/>
  <c r="AB403" i="20"/>
  <c r="AB437" i="20"/>
  <c r="AB1391" i="20"/>
  <c r="AB325" i="20"/>
  <c r="AB411" i="20"/>
  <c r="AB987" i="20"/>
  <c r="AB179" i="20"/>
  <c r="AB331" i="20"/>
  <c r="AB197" i="20"/>
  <c r="AB584" i="20"/>
  <c r="AB1863" i="20"/>
  <c r="AB594" i="20"/>
  <c r="AB133" i="20"/>
  <c r="AB1043" i="20"/>
  <c r="AB442" i="20"/>
  <c r="AB1364" i="20"/>
  <c r="AB422" i="20"/>
  <c r="AB865" i="20"/>
  <c r="AB1261" i="20"/>
  <c r="AB1412" i="20"/>
  <c r="AB1875" i="20"/>
  <c r="AB1232" i="20"/>
  <c r="AB242" i="20"/>
  <c r="AB1767" i="20"/>
  <c r="AB738" i="20"/>
  <c r="AB298" i="20"/>
  <c r="AB1467" i="20"/>
  <c r="AB1804" i="20"/>
  <c r="AB2098" i="20"/>
  <c r="AB802" i="20"/>
  <c r="AB308" i="20"/>
  <c r="AB1377" i="20"/>
  <c r="AB213" i="20"/>
  <c r="AB351" i="20"/>
  <c r="AB128" i="20"/>
  <c r="AB1990" i="20"/>
  <c r="AB1474" i="20"/>
  <c r="AB531" i="20"/>
  <c r="AB2111" i="20"/>
  <c r="AB475" i="20"/>
  <c r="AB365" i="20"/>
  <c r="AB1279" i="20"/>
  <c r="AB1596" i="20"/>
  <c r="AB89" i="20"/>
  <c r="AB58" i="20"/>
  <c r="AB101" i="20"/>
  <c r="AB200" i="20"/>
  <c r="AB489" i="20"/>
  <c r="AB1312" i="20"/>
  <c r="AB29" i="20"/>
  <c r="AB1216" i="20"/>
  <c r="AB12" i="20"/>
  <c r="AB1962" i="20"/>
  <c r="P105" i="34"/>
  <c r="R105" i="34" s="1"/>
  <c r="AB253" i="20"/>
  <c r="Y174" i="10"/>
  <c r="Z174" i="10" s="1"/>
  <c r="AB636" i="20"/>
  <c r="AB1395" i="20"/>
  <c r="AB1524" i="20"/>
  <c r="AB530" i="20"/>
  <c r="AB1241" i="20"/>
  <c r="AB693" i="20"/>
  <c r="AB1426" i="20"/>
  <c r="AB541" i="20"/>
  <c r="AB851" i="20"/>
  <c r="AB1945" i="20"/>
  <c r="AB1206" i="20"/>
  <c r="AB1790" i="20"/>
  <c r="AB706" i="20"/>
  <c r="AB135" i="20"/>
  <c r="AB614" i="20"/>
  <c r="AB627" i="20"/>
  <c r="AB604" i="20"/>
  <c r="AB201" i="20"/>
  <c r="AB31" i="20"/>
  <c r="S223" i="10"/>
  <c r="S207" i="10"/>
  <c r="T207" i="10" s="1"/>
  <c r="S148" i="10"/>
  <c r="S33" i="10"/>
  <c r="T33" i="10" s="1"/>
  <c r="AB1099" i="20"/>
  <c r="AB813" i="20"/>
  <c r="AB993" i="20"/>
  <c r="AB1680" i="20"/>
  <c r="AB1905" i="20"/>
  <c r="AB913" i="20"/>
  <c r="AB872" i="20"/>
  <c r="AB1928" i="20"/>
  <c r="AB1668" i="20"/>
  <c r="AB2081" i="20"/>
  <c r="AB1550" i="20"/>
  <c r="AB1522" i="20"/>
  <c r="AB1785" i="20"/>
  <c r="AB846" i="20"/>
  <c r="AB1707" i="20"/>
  <c r="AB669" i="20"/>
  <c r="AB2038" i="20"/>
  <c r="AB1455" i="20"/>
  <c r="AB1103" i="20"/>
  <c r="AB671" i="20"/>
  <c r="AB2085" i="20"/>
  <c r="AB1662" i="20"/>
  <c r="AB1237" i="20"/>
  <c r="AB1018" i="20"/>
  <c r="AB502" i="20"/>
  <c r="AB1604" i="20"/>
  <c r="AB602" i="20"/>
  <c r="AB386" i="20"/>
  <c r="AB878" i="20"/>
  <c r="AB1470" i="20"/>
  <c r="AB559" i="20"/>
  <c r="AB767" i="20"/>
  <c r="AB1038" i="20"/>
  <c r="AB1131" i="20"/>
  <c r="AB1318" i="20"/>
  <c r="AB826" i="20"/>
  <c r="AB1825" i="20"/>
  <c r="AB1629" i="20"/>
  <c r="AB1761" i="20"/>
  <c r="AB2018" i="20"/>
  <c r="AB482" i="20"/>
  <c r="AB399" i="20"/>
  <c r="AB344" i="20"/>
  <c r="AB1254" i="20"/>
  <c r="AB377" i="20"/>
  <c r="AB830" i="20"/>
  <c r="AB926" i="20"/>
  <c r="AB556" i="20"/>
  <c r="AB451" i="20"/>
  <c r="AB1032" i="20"/>
  <c r="AB1568" i="20"/>
  <c r="AB1892" i="20"/>
  <c r="AB1314" i="20"/>
  <c r="AB1985" i="20"/>
  <c r="AB573" i="20"/>
  <c r="AB1760" i="20"/>
  <c r="AB1143" i="20"/>
  <c r="AB283" i="20"/>
  <c r="AB1998" i="20"/>
  <c r="AB1362" i="20"/>
  <c r="AB650" i="20"/>
  <c r="AB976" i="20"/>
  <c r="AB1738" i="20"/>
  <c r="AB275" i="20"/>
  <c r="AB817" i="20"/>
  <c r="AB1902" i="20"/>
  <c r="AB261" i="20"/>
  <c r="AB2116" i="20"/>
  <c r="AB1979" i="20"/>
  <c r="AB1355" i="20"/>
  <c r="AB1174" i="20"/>
  <c r="AB1331" i="20"/>
  <c r="AB1504" i="20"/>
  <c r="AB131" i="20"/>
  <c r="AB593" i="20"/>
  <c r="AB1575" i="20"/>
  <c r="AB1855" i="20"/>
  <c r="AB307" i="20"/>
  <c r="AB1515" i="20"/>
  <c r="AB354" i="20"/>
  <c r="AB864" i="20"/>
  <c r="AB1411" i="20"/>
  <c r="AB1769" i="20"/>
  <c r="AB1150" i="20"/>
  <c r="AB1378" i="20"/>
  <c r="AB2113" i="20"/>
  <c r="AB801" i="20"/>
  <c r="AB1468" i="20"/>
  <c r="AB1231" i="20"/>
  <c r="AB1496" i="20"/>
  <c r="AB127" i="20"/>
  <c r="AB473" i="20"/>
  <c r="AB737" i="20"/>
  <c r="AB1992" i="20"/>
  <c r="AB533" i="20"/>
  <c r="AB110" i="20"/>
  <c r="AB827" i="20"/>
  <c r="AB56" i="20"/>
  <c r="AB397" i="20"/>
  <c r="AB663" i="20"/>
  <c r="AB496" i="20"/>
  <c r="AB237" i="20"/>
  <c r="AB478" i="20"/>
  <c r="AB576" i="20"/>
  <c r="AB2059" i="20"/>
  <c r="AB249" i="20"/>
  <c r="AB332" i="20"/>
  <c r="AB416" i="20"/>
  <c r="AB985" i="20"/>
  <c r="AB1139" i="20"/>
  <c r="AB1298" i="20"/>
  <c r="AB255" i="20"/>
  <c r="AB1385" i="20"/>
  <c r="AB1612" i="20"/>
  <c r="AB1834" i="20"/>
  <c r="AB251" i="20"/>
  <c r="AB42" i="20"/>
  <c r="AB1178" i="20"/>
  <c r="AB1745" i="20"/>
  <c r="AB2134" i="20"/>
  <c r="AB387" i="20"/>
  <c r="AB1006" i="20"/>
  <c r="AB2060" i="20"/>
  <c r="AB2090" i="20"/>
  <c r="AB1212" i="20"/>
  <c r="AB28" i="20"/>
  <c r="AB266" i="20"/>
  <c r="AB1069" i="20"/>
  <c r="AB1433" i="20"/>
  <c r="AB1952" i="20"/>
  <c r="AB857" i="20"/>
  <c r="AB2056" i="20"/>
  <c r="AB732" i="20"/>
  <c r="AB1796" i="20"/>
  <c r="AB11" i="20"/>
  <c r="AB193" i="20"/>
  <c r="P104" i="34"/>
  <c r="R104" i="34" s="1"/>
  <c r="P44" i="34"/>
  <c r="AB2054" i="20"/>
  <c r="AB1810" i="20"/>
  <c r="AB1280" i="20"/>
  <c r="AB1222" i="20"/>
  <c r="AB999" i="20"/>
  <c r="AB506" i="20"/>
  <c r="AB241" i="20"/>
  <c r="V152" i="10"/>
  <c r="Y216" i="10"/>
  <c r="Z216" i="10" s="1"/>
  <c r="Y65" i="10"/>
  <c r="Z65" i="10" s="1"/>
  <c r="Y30" i="10"/>
  <c r="AB1100" i="20"/>
  <c r="AB977" i="20"/>
  <c r="AB912" i="20"/>
  <c r="AB994" i="20"/>
  <c r="AB812" i="20"/>
  <c r="AB1523" i="20"/>
  <c r="AB1542" i="20"/>
  <c r="AB873" i="20"/>
  <c r="AB1929" i="20"/>
  <c r="AB1669" i="20"/>
  <c r="AB2082" i="20"/>
  <c r="AB1551" i="20"/>
  <c r="AB1113" i="20"/>
  <c r="AB652" i="20"/>
  <c r="AB2128" i="20"/>
  <c r="AB797" i="20"/>
  <c r="AB1889" i="20"/>
  <c r="AB1532" i="20"/>
  <c r="AB1333" i="20"/>
  <c r="AB1978" i="20"/>
  <c r="AB1077" i="20"/>
  <c r="AB1868" i="20"/>
  <c r="AB753" i="20"/>
  <c r="AB1811" i="20"/>
  <c r="AB1269" i="20"/>
  <c r="AB683" i="20"/>
  <c r="AB715" i="20"/>
  <c r="AB1909" i="20"/>
  <c r="AB1160" i="20"/>
  <c r="AB1706" i="20"/>
  <c r="AB876" i="20"/>
  <c r="AB936" i="20"/>
  <c r="AB1243" i="20"/>
  <c r="AB824" i="20"/>
  <c r="AB539" i="20"/>
  <c r="AB380" i="20"/>
  <c r="AB586" i="20"/>
  <c r="AB1026" i="20"/>
  <c r="AB1186" i="20"/>
  <c r="AB2064" i="20"/>
  <c r="AB1770" i="20"/>
  <c r="AB534" i="20"/>
  <c r="AB1506" i="20"/>
  <c r="AB1846" i="20"/>
  <c r="AB1526" i="20"/>
  <c r="AB1533" i="20"/>
  <c r="AB162" i="20"/>
  <c r="AB470" i="20"/>
  <c r="AB484" i="20"/>
  <c r="AB633" i="20"/>
  <c r="AB1149" i="20"/>
  <c r="AB1120" i="20"/>
  <c r="AB1845" i="20"/>
  <c r="AB445" i="20"/>
  <c r="AB955" i="20"/>
  <c r="AB1268" i="20"/>
  <c r="AB897" i="20"/>
  <c r="AB1076" i="20"/>
  <c r="AB1703" i="20"/>
  <c r="AB174" i="20"/>
  <c r="AB931" i="20"/>
  <c r="AB181" i="20"/>
  <c r="AB1753" i="20"/>
  <c r="AB206" i="20"/>
  <c r="AB404" i="20"/>
  <c r="AB574" i="20"/>
  <c r="AB143" i="20"/>
  <c r="AB100" i="20"/>
  <c r="AB1252" i="20"/>
  <c r="AB2012" i="20"/>
  <c r="AB41" i="20"/>
  <c r="AB1903" i="20"/>
  <c r="AB655" i="20"/>
  <c r="AB1621" i="20"/>
  <c r="AB867" i="20"/>
  <c r="AB795" i="20"/>
  <c r="AB941" i="20"/>
  <c r="AB975" i="20"/>
  <c r="AB1737" i="20"/>
  <c r="AB2127" i="20"/>
  <c r="AB1353" i="20"/>
  <c r="AB21" i="20"/>
  <c r="AB229" i="20"/>
  <c r="AB412" i="20"/>
  <c r="AB608" i="20"/>
  <c r="AB469" i="20"/>
  <c r="AB204" i="20"/>
  <c r="AB554" i="20"/>
  <c r="AB624" i="20"/>
  <c r="AB904" i="20"/>
  <c r="AB1030" i="20"/>
  <c r="AB195" i="20"/>
  <c r="AB321" i="20"/>
  <c r="AB438" i="20"/>
  <c r="AB1290" i="20"/>
  <c r="AB10" i="20"/>
  <c r="AB1245" i="20"/>
  <c r="AB485" i="20"/>
  <c r="AB289" i="20"/>
  <c r="AB1605" i="20"/>
  <c r="AB1857" i="20"/>
  <c r="AB339" i="20"/>
  <c r="AB1995" i="20"/>
  <c r="AB382" i="20"/>
  <c r="AB2093" i="20"/>
  <c r="AB1954" i="20"/>
  <c r="AB788" i="20"/>
  <c r="AB544" i="20"/>
  <c r="AB432" i="20"/>
  <c r="AB364" i="20"/>
  <c r="AB284" i="20"/>
  <c r="V221" i="10"/>
  <c r="V194" i="10"/>
  <c r="V110" i="10"/>
  <c r="V30" i="10"/>
  <c r="V121" i="10"/>
  <c r="V5" i="10"/>
  <c r="W5" i="10" s="1"/>
  <c r="AA5" i="10" s="1"/>
  <c r="V99" i="10"/>
  <c r="S5" i="10"/>
  <c r="T5" i="10" s="1"/>
  <c r="S200" i="10"/>
  <c r="T200" i="10" s="1"/>
  <c r="S221" i="10"/>
  <c r="S216" i="10"/>
  <c r="T216" i="10" s="1"/>
  <c r="S194" i="10"/>
  <c r="S112" i="10"/>
  <c r="S78" i="10"/>
  <c r="S30" i="10"/>
  <c r="S202" i="10"/>
  <c r="S179" i="10"/>
  <c r="S230" i="10"/>
  <c r="AB664" i="20"/>
  <c r="AB553" i="20"/>
  <c r="AB1471" i="20"/>
  <c r="AB2017" i="20"/>
  <c r="AB1247" i="20"/>
  <c r="AB499" i="20"/>
  <c r="AB1826" i="20"/>
  <c r="AB818" i="20"/>
  <c r="AB597" i="20"/>
  <c r="AB615" i="20"/>
  <c r="AB1334" i="20"/>
  <c r="AB1346" i="20"/>
  <c r="AB1528" i="20"/>
  <c r="AB727" i="20"/>
  <c r="AB1070" i="20"/>
  <c r="AB1213" i="20"/>
  <c r="AB607" i="20"/>
  <c r="AB635" i="20"/>
  <c r="AB863" i="20"/>
  <c r="AB1396" i="20"/>
  <c r="AB996" i="20"/>
  <c r="AB1242" i="20"/>
  <c r="AB1408" i="20"/>
  <c r="AB1372" i="20"/>
  <c r="AB1748" i="20"/>
  <c r="AB529" i="20"/>
  <c r="AB1281" i="20"/>
  <c r="AB1393" i="20"/>
  <c r="AB1449" i="20"/>
  <c r="AB1869" i="20"/>
  <c r="AB617" i="20"/>
  <c r="AB1634" i="20"/>
  <c r="AB1728" i="20"/>
  <c r="AB1451" i="20"/>
  <c r="AB1653" i="20"/>
  <c r="AB1477" i="20"/>
  <c r="AB1142" i="20"/>
  <c r="AB2030" i="20"/>
  <c r="AB462" i="20"/>
  <c r="AB1389" i="20"/>
  <c r="AB773" i="20"/>
  <c r="AB1031" i="20"/>
  <c r="AB1867" i="20"/>
  <c r="AB902" i="20"/>
  <c r="AB370" i="20"/>
  <c r="AB792" i="20"/>
  <c r="AB542" i="20"/>
  <c r="AB726" i="20"/>
  <c r="AB791" i="20"/>
  <c r="AB337" i="20"/>
  <c r="AB257" i="20"/>
  <c r="AB384" i="20"/>
  <c r="AB1743" i="20"/>
  <c r="AB1044" i="20"/>
  <c r="AB1768" i="20"/>
  <c r="AB421" i="20"/>
  <c r="AB739" i="20"/>
  <c r="AB1803" i="20"/>
  <c r="AB2097" i="20"/>
  <c r="AB1475" i="20"/>
  <c r="AB1495" i="20"/>
  <c r="AB159" i="20"/>
  <c r="AB216" i="20"/>
  <c r="AB244" i="20"/>
  <c r="AB468" i="20"/>
  <c r="AB525" i="20"/>
  <c r="AB958" i="20"/>
  <c r="AB1593" i="20"/>
  <c r="AB881" i="20"/>
  <c r="AB486" i="20"/>
  <c r="AB751" i="20"/>
  <c r="AB1484" i="20"/>
  <c r="AB448" i="20"/>
  <c r="AB1388" i="20"/>
  <c r="AB1994" i="20"/>
  <c r="AB549" i="20"/>
  <c r="AB1296" i="20"/>
  <c r="AB1967" i="20"/>
  <c r="AB215" i="20"/>
  <c r="AB1295" i="20"/>
  <c r="AB288" i="20"/>
  <c r="AB97" i="20"/>
  <c r="AB962" i="20"/>
  <c r="AB361" i="20"/>
  <c r="AB459" i="20"/>
  <c r="AB646" i="20"/>
  <c r="AB934" i="20"/>
  <c r="AB54" i="20"/>
  <c r="AB103" i="20"/>
  <c r="AB145" i="20"/>
  <c r="AB327" i="20"/>
  <c r="AB260" i="20"/>
  <c r="AB479" i="20"/>
  <c r="AB85" i="20"/>
  <c r="AB409" i="20"/>
  <c r="AB2062" i="20"/>
  <c r="AB40" i="20"/>
  <c r="AB819" i="20"/>
  <c r="AB1351" i="20"/>
  <c r="AB1560" i="20"/>
  <c r="AB1620" i="20"/>
  <c r="AB2114" i="20"/>
  <c r="AB1109" i="20"/>
  <c r="AB304" i="20"/>
  <c r="AB175" i="20"/>
  <c r="AB106" i="20"/>
  <c r="AB148" i="20"/>
  <c r="AB83" i="20"/>
  <c r="AB1380" i="20"/>
  <c r="AB9" i="20"/>
  <c r="AB1133" i="20"/>
  <c r="AB348" i="20"/>
  <c r="J89" i="34"/>
  <c r="L89" i="34" s="1"/>
  <c r="AB2020" i="20"/>
  <c r="AB1971" i="20"/>
  <c r="AB1831" i="20"/>
  <c r="AB1648" i="20"/>
  <c r="AB1392" i="20"/>
  <c r="AB1238" i="20"/>
  <c r="AB1176" i="20"/>
  <c r="AB1144" i="20"/>
  <c r="AB1020" i="20"/>
  <c r="AB989" i="20"/>
  <c r="AB837" i="20"/>
  <c r="AB642" i="20"/>
  <c r="AB467" i="20"/>
  <c r="AB637" i="20"/>
  <c r="AB1491" i="20"/>
  <c r="AB1002" i="20"/>
  <c r="AB1545" i="20"/>
  <c r="AB1456" i="20"/>
  <c r="AB1800" i="20"/>
  <c r="AB487" i="20"/>
  <c r="AB1398" i="20"/>
  <c r="AB16" i="20"/>
  <c r="AB383" i="20"/>
  <c r="AB523" i="20"/>
  <c r="AB230" i="20"/>
  <c r="AB245" i="20"/>
  <c r="AB218" i="20"/>
  <c r="AB8" i="20"/>
  <c r="AB376" i="20"/>
  <c r="AB1319" i="20"/>
  <c r="AB1873" i="20"/>
  <c r="AB501" i="20"/>
  <c r="AB558" i="20"/>
  <c r="AB1040" i="20"/>
  <c r="AB880" i="20"/>
  <c r="AB424" i="20"/>
  <c r="AB297" i="20"/>
  <c r="AB1250" i="20"/>
  <c r="AB1490" i="20"/>
  <c r="AB933" i="20"/>
  <c r="AB1311" i="20"/>
  <c r="AB152" i="20"/>
  <c r="AB1627" i="20"/>
  <c r="AB660" i="20"/>
  <c r="AB1326" i="20"/>
  <c r="S238" i="10"/>
  <c r="S111" i="10"/>
  <c r="S136" i="10"/>
  <c r="S47" i="10"/>
  <c r="T47" i="10" s="1"/>
  <c r="S113" i="10"/>
  <c r="T113" i="10" s="1"/>
  <c r="AB509" i="20"/>
  <c r="AB1169" i="20"/>
  <c r="AB1157" i="20"/>
  <c r="AB2065" i="20"/>
  <c r="AB1155" i="20"/>
  <c r="AB1561" i="20"/>
  <c r="AB1008" i="20"/>
  <c r="AB657" i="20"/>
  <c r="AB1227" i="20"/>
  <c r="AB1931" i="20"/>
  <c r="AB613" i="20"/>
  <c r="AB952" i="20"/>
  <c r="AB1583" i="20"/>
  <c r="AB2133" i="20"/>
  <c r="AB1115" i="20"/>
  <c r="AB665" i="20"/>
  <c r="AB1071" i="20"/>
  <c r="AB1783" i="20"/>
  <c r="AB519" i="20"/>
  <c r="AB1935" i="20"/>
  <c r="AB707" i="20"/>
  <c r="AB696" i="20"/>
  <c r="AB2031" i="20"/>
  <c r="AB360" i="20"/>
  <c r="AB1886" i="20"/>
  <c r="AB492" i="20"/>
  <c r="AB274" i="20"/>
  <c r="AB1058" i="20"/>
  <c r="AB691" i="20"/>
  <c r="AB2045" i="20"/>
  <c r="AB849" i="20"/>
  <c r="AB516" i="20"/>
  <c r="AB1788" i="20"/>
  <c r="AB243" i="20"/>
  <c r="AB512" i="20"/>
  <c r="AB353" i="20"/>
  <c r="AB420" i="20"/>
  <c r="AB379" i="20"/>
  <c r="AB577" i="20"/>
  <c r="AB729" i="20"/>
  <c r="AB1027" i="20"/>
  <c r="AB346" i="20"/>
  <c r="AB1647" i="20"/>
  <c r="AB1851" i="20"/>
  <c r="AB157" i="20"/>
  <c r="AB163" i="20"/>
  <c r="AB804" i="20"/>
  <c r="AB1505" i="20"/>
  <c r="AB1230" i="20"/>
  <c r="AB263" i="20"/>
  <c r="AB1772" i="20"/>
  <c r="AB1013" i="20"/>
  <c r="AB94" i="20"/>
  <c r="AB330" i="20"/>
  <c r="AB141" i="20"/>
  <c r="AB543" i="20"/>
  <c r="AB583" i="20"/>
  <c r="AB415" i="20"/>
  <c r="AB679" i="20"/>
  <c r="AB960" i="20"/>
  <c r="AB71" i="20"/>
  <c r="AB843" i="20"/>
  <c r="AB1429" i="20"/>
  <c r="AB1948" i="20"/>
  <c r="AB52" i="20"/>
  <c r="AB62" i="20"/>
  <c r="AB579" i="20"/>
  <c r="AB736" i="20"/>
  <c r="AB7" i="20"/>
  <c r="AB334" i="20"/>
  <c r="AB1844" i="20"/>
  <c r="AB1041" i="20"/>
  <c r="AB164" i="20"/>
  <c r="AB1136" i="20"/>
  <c r="AB477" i="20"/>
  <c r="AB1147" i="20"/>
  <c r="AB1288" i="20"/>
  <c r="AB458" i="20"/>
  <c r="AB1832" i="20"/>
  <c r="N19" i="34"/>
  <c r="O19" i="34" s="1"/>
  <c r="J87" i="34"/>
  <c r="L87" i="34" s="1"/>
  <c r="AB1969" i="20"/>
  <c r="AB1943" i="20"/>
  <c r="AB1921" i="20"/>
  <c r="AB1820" i="20"/>
  <c r="AB1794" i="20"/>
  <c r="AB1641" i="20"/>
  <c r="AB1613" i="20"/>
  <c r="AB1476" i="20"/>
  <c r="AB1386" i="20"/>
  <c r="AB1359" i="20"/>
  <c r="AB1301" i="20"/>
  <c r="AB1266" i="20"/>
  <c r="AB984" i="20"/>
  <c r="AB350" i="20"/>
  <c r="AB281" i="20"/>
  <c r="AB142" i="20"/>
  <c r="S180" i="10"/>
  <c r="T180" i="10" s="1"/>
  <c r="AB514" i="20"/>
  <c r="AB647" i="20"/>
  <c r="AB1356" i="20"/>
  <c r="AB1228" i="20"/>
  <c r="AB1932" i="20"/>
  <c r="AB1009" i="20"/>
  <c r="AB1562" i="20"/>
  <c r="AB656" i="20"/>
  <c r="AB704" i="20"/>
  <c r="AB953" i="20"/>
  <c r="AB1584" i="20"/>
  <c r="AB1750" i="20"/>
  <c r="AB845" i="20"/>
  <c r="AB1196" i="20"/>
  <c r="AB1784" i="20"/>
  <c r="AB746" i="20"/>
  <c r="AB1075" i="20"/>
  <c r="AB596" i="20"/>
  <c r="AB1156" i="20"/>
  <c r="AB536" i="20"/>
  <c r="AB446" i="20"/>
  <c r="AB619" i="20"/>
  <c r="AB954" i="20"/>
  <c r="AB413" i="20"/>
  <c r="AB1603" i="20"/>
  <c r="AB498" i="20"/>
  <c r="AB575" i="20"/>
  <c r="AB1829" i="20"/>
  <c r="AB882" i="20"/>
  <c r="AB352" i="20"/>
  <c r="AB1022" i="20"/>
  <c r="AB1489" i="20"/>
  <c r="AB1293" i="20"/>
  <c r="AB1251" i="20"/>
  <c r="AB272" i="20"/>
  <c r="AB1813" i="20"/>
  <c r="AB1911" i="20"/>
  <c r="AB1709" i="20"/>
  <c r="AB713" i="20"/>
  <c r="AB1271" i="20"/>
  <c r="AB685" i="20"/>
  <c r="AB1162" i="20"/>
  <c r="AB231" i="20"/>
  <c r="AB763" i="20"/>
  <c r="AB1631" i="20"/>
  <c r="AB426" i="20"/>
  <c r="AB93" i="20"/>
  <c r="AB1649" i="20"/>
  <c r="AB588" i="20"/>
  <c r="AB678" i="20"/>
  <c r="AB961" i="20"/>
  <c r="AB1947" i="20"/>
  <c r="AB842" i="20"/>
  <c r="AB1428" i="20"/>
  <c r="AB719" i="20"/>
  <c r="AB1208" i="20"/>
  <c r="AB315" i="20"/>
  <c r="AB401" i="20"/>
  <c r="AB51" i="20"/>
  <c r="AB109" i="20"/>
  <c r="AB345" i="20"/>
  <c r="AB440" i="20"/>
  <c r="AB524" i="20"/>
  <c r="AB580" i="20"/>
  <c r="AB790" i="20"/>
  <c r="AB567" i="20"/>
  <c r="AB735" i="20"/>
  <c r="AB988" i="20"/>
  <c r="AB1244" i="20"/>
  <c r="AB1381" i="20"/>
  <c r="AB925" i="20"/>
  <c r="AB620" i="20"/>
  <c r="AB1294" i="20"/>
  <c r="AB1646" i="20"/>
  <c r="AB1891" i="20"/>
  <c r="AB2110" i="20"/>
  <c r="AB2039" i="20"/>
  <c r="AB1991" i="20"/>
  <c r="AB1968" i="20"/>
  <c r="AB1916" i="20"/>
  <c r="AB1853" i="20"/>
  <c r="AB1731" i="20"/>
  <c r="AB1640" i="20"/>
  <c r="AB1324" i="20"/>
  <c r="AB1265" i="20"/>
  <c r="AB1202" i="20"/>
  <c r="AB1138" i="20"/>
  <c r="AB1049" i="20"/>
  <c r="AB947" i="20"/>
  <c r="AB905" i="20"/>
  <c r="AB784" i="20"/>
  <c r="AB733" i="20"/>
  <c r="AB472" i="20"/>
  <c r="AB407" i="20"/>
  <c r="AB347" i="20"/>
  <c r="AB280" i="20"/>
  <c r="AB211" i="20"/>
  <c r="AB129" i="20"/>
  <c r="AB355" i="20"/>
  <c r="AB356" i="20"/>
  <c r="AB209" i="20"/>
  <c r="AB333" i="20"/>
  <c r="AB182" i="20"/>
  <c r="AB222" i="20"/>
  <c r="AB395" i="20"/>
  <c r="AB233" i="20"/>
  <c r="AB25" i="20"/>
  <c r="AB677" i="20"/>
  <c r="AB1198" i="20"/>
  <c r="AB1442" i="20"/>
  <c r="AB1054" i="20"/>
  <c r="AB981" i="20"/>
  <c r="AB1686" i="20"/>
  <c r="S92" i="10"/>
  <c r="T92" i="10" s="1"/>
  <c r="S125" i="10"/>
  <c r="T125" i="10" s="1"/>
  <c r="S143" i="10"/>
  <c r="T143" i="10" s="1"/>
  <c r="AB762" i="20"/>
  <c r="AB527" i="20"/>
  <c r="AB847" i="20"/>
  <c r="AB666" i="20"/>
  <c r="AB1072" i="20"/>
  <c r="AB1786" i="20"/>
  <c r="AB521" i="20"/>
  <c r="AB749" i="20"/>
  <c r="AB1379" i="20"/>
  <c r="AB1024" i="20"/>
  <c r="AB1335" i="20"/>
  <c r="AB2101" i="20"/>
  <c r="AB1663" i="20"/>
  <c r="AB625" i="20"/>
  <c r="AB1732" i="20"/>
  <c r="AB329" i="20"/>
  <c r="AB982" i="20"/>
  <c r="AB271" i="20"/>
  <c r="AB1708" i="20"/>
  <c r="AB1812" i="20"/>
  <c r="AB714" i="20"/>
  <c r="AB1050" i="20"/>
  <c r="AB1270" i="20"/>
  <c r="AB684" i="20"/>
  <c r="AB1910" i="20"/>
  <c r="AB1827" i="20"/>
  <c r="AB225" i="20"/>
  <c r="AB1608" i="20"/>
  <c r="AB228" i="20"/>
  <c r="AB286" i="20"/>
  <c r="AB342" i="20"/>
  <c r="AB622" i="20"/>
  <c r="AB748" i="20"/>
  <c r="AB973" i="20"/>
  <c r="AB456" i="20"/>
  <c r="AB396" i="20"/>
  <c r="AB461" i="20"/>
  <c r="AB831" i="20"/>
  <c r="AB140" i="20"/>
  <c r="AB980" i="20"/>
  <c r="AB760" i="20"/>
  <c r="AB368" i="20"/>
  <c r="AB410" i="20"/>
  <c r="AB1726" i="20"/>
  <c r="AB1508" i="20"/>
  <c r="AB1626" i="20"/>
  <c r="AB1766" i="20"/>
  <c r="AB234" i="20"/>
  <c r="AB120" i="20"/>
  <c r="AB176" i="20"/>
  <c r="AB199" i="20"/>
  <c r="AB220" i="20"/>
  <c r="AB581" i="20"/>
  <c r="AB1650" i="20"/>
  <c r="AB1382" i="20"/>
  <c r="AB503" i="20"/>
  <c r="AB92" i="20"/>
  <c r="AB1137" i="20"/>
  <c r="AB258" i="20"/>
  <c r="AB1407" i="20"/>
  <c r="AB862" i="20"/>
  <c r="AB279" i="20"/>
  <c r="AB1307" i="20"/>
  <c r="AB105" i="20"/>
  <c r="AB50" i="20"/>
  <c r="AB36" i="20"/>
  <c r="AB1701" i="20"/>
  <c r="AB1841" i="20"/>
  <c r="AB526" i="20"/>
  <c r="AB761" i="20"/>
  <c r="AB1119" i="20"/>
  <c r="AB1182" i="20"/>
  <c r="AB866" i="20"/>
  <c r="AB800" i="20"/>
  <c r="AB1454" i="20"/>
  <c r="AB2099" i="20"/>
  <c r="AB256" i="20"/>
  <c r="AB450" i="20"/>
  <c r="AB1310" i="20"/>
  <c r="AB1370" i="20"/>
  <c r="AB591" i="20"/>
  <c r="AB551" i="20"/>
  <c r="AB314" i="20"/>
  <c r="AB1259" i="20"/>
  <c r="AB1635" i="20"/>
  <c r="AB1858" i="20"/>
  <c r="AB1988" i="20"/>
  <c r="AB443" i="20"/>
  <c r="AB765" i="20"/>
  <c r="AB336" i="20"/>
  <c r="AB599" i="20"/>
  <c r="AB798" i="20"/>
  <c r="AB1652" i="20"/>
  <c r="AB22" i="20"/>
  <c r="AB783" i="20"/>
  <c r="AB1394" i="20"/>
  <c r="AB740" i="20"/>
  <c r="AB1566" i="20"/>
  <c r="AB2117" i="20"/>
  <c r="AB1329" i="20"/>
  <c r="AB1805" i="20"/>
  <c r="AB1997" i="20"/>
  <c r="AB196" i="20"/>
  <c r="AB629" i="20"/>
  <c r="AB2034" i="20"/>
  <c r="AB5" i="20"/>
  <c r="AB776" i="20"/>
  <c r="AB59" i="20"/>
  <c r="AB87" i="20"/>
  <c r="AB728" i="20"/>
  <c r="AB1291" i="20"/>
  <c r="AB1134" i="20"/>
  <c r="AB2057" i="20"/>
  <c r="AB178" i="20"/>
  <c r="AB1885" i="20"/>
  <c r="AB221" i="20"/>
  <c r="AB589" i="20"/>
  <c r="AB983" i="20"/>
  <c r="AB121" i="20"/>
  <c r="N17" i="34"/>
  <c r="O17" i="34" s="1"/>
  <c r="Q17" i="34" s="1"/>
  <c r="Q100" i="34"/>
  <c r="Q72" i="34"/>
  <c r="AB1941" i="20"/>
  <c r="AB1915" i="20"/>
  <c r="AB1852" i="20"/>
  <c r="AB1721" i="20"/>
  <c r="AB1639" i="20"/>
  <c r="AB1610" i="20"/>
  <c r="AB1553" i="20"/>
  <c r="AB1465" i="20"/>
  <c r="AB1438" i="20"/>
  <c r="AB1357" i="20"/>
  <c r="AB1172" i="20"/>
  <c r="AB1048" i="20"/>
  <c r="AB859" i="20"/>
  <c r="AB631" i="20"/>
  <c r="AB471" i="20"/>
  <c r="AB326" i="20"/>
  <c r="AB278" i="20"/>
  <c r="AB210" i="20"/>
  <c r="AB1591" i="20"/>
  <c r="AB513" i="20"/>
  <c r="AB1822" i="20"/>
  <c r="AB1068" i="20"/>
  <c r="AB481" i="20"/>
  <c r="AB300" i="20"/>
  <c r="AB343" i="20"/>
  <c r="AB378" i="20"/>
  <c r="AB1570" i="20"/>
  <c r="AB1894" i="20"/>
  <c r="Q89" i="34"/>
  <c r="V244" i="10"/>
  <c r="V183" i="10"/>
  <c r="V213" i="10"/>
  <c r="V18" i="10"/>
  <c r="V10" i="10"/>
  <c r="AB861" i="20"/>
  <c r="AB1195" i="20"/>
  <c r="AB1440" i="20"/>
  <c r="AB1798" i="20"/>
  <c r="AB1074" i="20"/>
  <c r="AB520" i="20"/>
  <c r="AB2043" i="20"/>
  <c r="AB848" i="20"/>
  <c r="AB1073" i="20"/>
  <c r="AB1194" i="20"/>
  <c r="AB1439" i="20"/>
  <c r="AB1787" i="20"/>
  <c r="AB522" i="20"/>
  <c r="AB428" i="20"/>
  <c r="AB582" i="20"/>
  <c r="AB639" i="20"/>
  <c r="AB1771" i="20"/>
  <c r="AB535" i="20"/>
  <c r="AB311" i="20"/>
  <c r="AB318" i="20"/>
  <c r="AB632" i="20"/>
  <c r="AB893" i="20"/>
  <c r="AB1507" i="20"/>
  <c r="AB1847" i="20"/>
  <c r="AB2119" i="20"/>
  <c r="AB537" i="20"/>
  <c r="AB722" i="20"/>
  <c r="AB1282" i="20"/>
  <c r="AB1546" i="20"/>
  <c r="AB1577" i="20"/>
  <c r="AB1725" i="20"/>
  <c r="AB1012" i="20"/>
  <c r="AB906" i="20"/>
  <c r="AB118" i="20"/>
  <c r="AB1715" i="20"/>
  <c r="AB932" i="20"/>
  <c r="AB2058" i="20"/>
  <c r="AB1486" i="20"/>
  <c r="AB1754" i="20"/>
  <c r="AB600" i="20"/>
  <c r="AB1887" i="20"/>
  <c r="AB648" i="20"/>
  <c r="AB1189" i="20"/>
  <c r="AB173" i="20"/>
  <c r="AB369" i="20"/>
  <c r="AB202" i="20"/>
  <c r="AB90" i="20"/>
  <c r="AB180" i="20"/>
  <c r="AB1888" i="20"/>
  <c r="AB205" i="20"/>
  <c r="AB312" i="20"/>
  <c r="AB359" i="20"/>
  <c r="AB1487" i="20"/>
  <c r="AB207" i="20"/>
  <c r="AB294" i="20"/>
  <c r="AB601" i="20"/>
  <c r="AB99" i="20"/>
  <c r="AB1727" i="20"/>
  <c r="AB1765" i="20"/>
  <c r="AB901" i="20"/>
  <c r="AB1390" i="20"/>
  <c r="AB774" i="20"/>
  <c r="AB2032" i="20"/>
  <c r="AB453" i="20"/>
  <c r="AB1240" i="20"/>
  <c r="AB2086" i="20"/>
  <c r="AB49" i="20"/>
  <c r="AB1874" i="20"/>
  <c r="AB1904" i="20"/>
  <c r="AB896" i="20"/>
  <c r="AB1695" i="20"/>
  <c r="AB560" i="20"/>
  <c r="AB1185" i="20"/>
  <c r="AB743" i="20"/>
  <c r="AB1007" i="20"/>
  <c r="AB1117" i="20"/>
  <c r="AB1179" i="20"/>
  <c r="AB476" i="20"/>
  <c r="AB794" i="20"/>
  <c r="AB1158" i="20"/>
  <c r="AB1328" i="20"/>
  <c r="AB1625" i="20"/>
  <c r="AB1823" i="20"/>
  <c r="AB1110" i="20"/>
  <c r="AB417" i="20"/>
  <c r="AB1493" i="20"/>
  <c r="AB1256" i="20"/>
  <c r="AB1415" i="20"/>
  <c r="AB35" i="20"/>
  <c r="AB917" i="20"/>
  <c r="AB1118" i="20"/>
  <c r="AB1693" i="20"/>
  <c r="AB1181" i="20"/>
  <c r="AB1229" i="20"/>
  <c r="AB1502" i="20"/>
  <c r="AB799" i="20"/>
  <c r="AB130" i="20"/>
  <c r="AB309" i="20"/>
  <c r="AB592" i="20"/>
  <c r="AB957" i="20"/>
  <c r="AB1574" i="20"/>
  <c r="AB1842" i="20"/>
  <c r="AB449" i="20"/>
  <c r="AB1052" i="20"/>
  <c r="AB1473" i="20"/>
  <c r="AB1730" i="20"/>
  <c r="AB1808" i="20"/>
  <c r="AB566" i="20"/>
  <c r="AB371" i="20"/>
  <c r="AB455" i="20"/>
  <c r="AB1757" i="20"/>
  <c r="AB20" i="20"/>
  <c r="AB358" i="20"/>
  <c r="AB610" i="20"/>
  <c r="AB1129" i="20"/>
  <c r="AB1611" i="20"/>
  <c r="AB4" i="20"/>
  <c r="AB57" i="20"/>
  <c r="AB119" i="20"/>
  <c r="AB91" i="20"/>
  <c r="AB223" i="20"/>
  <c r="AB1132" i="20"/>
  <c r="AB292" i="20"/>
  <c r="AB250" i="20"/>
  <c r="AB165" i="20"/>
  <c r="AB63" i="20"/>
  <c r="AB236" i="20"/>
  <c r="AB2132" i="20"/>
  <c r="AB1986" i="20"/>
  <c r="AB1879" i="20"/>
  <c r="AB1850" i="20"/>
  <c r="AB1758" i="20"/>
  <c r="AB1720" i="20"/>
  <c r="AB1670" i="20"/>
  <c r="AB1638" i="20"/>
  <c r="AB1437" i="20"/>
  <c r="AB1383" i="20"/>
  <c r="AB1297" i="20"/>
  <c r="AB1233" i="20"/>
  <c r="AB1171" i="20"/>
  <c r="AB571" i="20"/>
  <c r="AB394" i="20"/>
  <c r="AB276" i="20"/>
  <c r="AB198" i="20"/>
  <c r="AB427" i="20"/>
  <c r="AB1028" i="20"/>
  <c r="AB805" i="20"/>
  <c r="AB910" i="20"/>
  <c r="AB2087" i="20"/>
  <c r="AB252" i="20"/>
  <c r="AB1348" i="20"/>
  <c r="AB1704" i="20"/>
  <c r="AB1746" i="20"/>
  <c r="AB741" i="20"/>
  <c r="AB1509" i="20"/>
  <c r="AB53" i="20"/>
  <c r="AB88" i="20"/>
  <c r="AB153" i="20"/>
  <c r="V208" i="10"/>
  <c r="V186" i="10"/>
  <c r="W186" i="10" s="1"/>
  <c r="V231" i="10"/>
  <c r="W231" i="10" s="1"/>
  <c r="V85" i="10"/>
  <c r="W85" i="10" s="1"/>
  <c r="V79" i="10"/>
  <c r="W79" i="10" s="1"/>
  <c r="V142" i="10"/>
  <c r="V100" i="10"/>
  <c r="W100" i="10" s="1"/>
  <c r="V158" i="10"/>
  <c r="V145" i="10"/>
  <c r="W145" i="10" s="1"/>
  <c r="V174" i="10"/>
  <c r="W174" i="10" s="1"/>
  <c r="V43" i="10"/>
  <c r="W43" i="10" s="1"/>
  <c r="V210" i="10"/>
  <c r="V27" i="10"/>
  <c r="W27" i="10" s="1"/>
  <c r="AA27" i="10" s="1"/>
  <c r="V120" i="10"/>
  <c r="W120" i="10" s="1"/>
  <c r="V222" i="10"/>
  <c r="W222" i="10" s="1"/>
  <c r="V132" i="10"/>
  <c r="W132" i="10" s="1"/>
  <c r="S89" i="10"/>
  <c r="T89" i="10" s="1"/>
  <c r="S186" i="10"/>
  <c r="T186" i="10" s="1"/>
  <c r="S158" i="10"/>
  <c r="T158" i="10" s="1"/>
  <c r="S174" i="10"/>
  <c r="T174" i="10" s="1"/>
  <c r="S210" i="10"/>
  <c r="T210" i="10" s="1"/>
  <c r="S27" i="10"/>
  <c r="T27" i="10" s="1"/>
  <c r="S120" i="10"/>
  <c r="T120" i="10" s="1"/>
  <c r="S222" i="10"/>
  <c r="T222" i="10" s="1"/>
  <c r="S132" i="10"/>
  <c r="T132" i="10" s="1"/>
  <c r="AB1197" i="20"/>
  <c r="AB1687" i="20"/>
  <c r="AB1441" i="20"/>
  <c r="AB676" i="20"/>
  <c r="AB1053" i="20"/>
  <c r="AB855" i="20"/>
  <c r="AB517" i="20"/>
  <c r="AB690" i="20"/>
  <c r="AB721" i="20"/>
  <c r="AB2029" i="20"/>
  <c r="AB720" i="20"/>
  <c r="AB609" i="20"/>
  <c r="AB423" i="20"/>
  <c r="AB1304" i="20"/>
  <c r="AB490" i="20"/>
  <c r="AB595" i="20"/>
  <c r="AB1015" i="20"/>
  <c r="AB1323" i="20"/>
  <c r="AB1463" i="20"/>
  <c r="AB750" i="20"/>
  <c r="AB310" i="20"/>
  <c r="AB943" i="20"/>
  <c r="AB1919" i="20"/>
  <c r="AB898" i="20"/>
  <c r="AB1590" i="20"/>
  <c r="AB1327" i="20"/>
  <c r="AB742" i="20"/>
  <c r="AB1413" i="20"/>
  <c r="AB807" i="20"/>
  <c r="AB273" i="20"/>
  <c r="AB1645" i="20"/>
  <c r="AB1274" i="20"/>
  <c r="AB1724" i="20"/>
  <c r="AB269" i="20"/>
  <c r="AB1166" i="20"/>
  <c r="AB689" i="20"/>
  <c r="AB709" i="20"/>
  <c r="AB1559" i="20"/>
  <c r="AB1223" i="20"/>
  <c r="AB1051" i="20"/>
  <c r="AB1485" i="20"/>
  <c r="AB1828" i="20"/>
  <c r="AB1607" i="20"/>
  <c r="AB561" i="20"/>
  <c r="AB1187" i="20"/>
  <c r="AB497" i="20"/>
  <c r="AB419" i="20"/>
  <c r="AB894" i="20"/>
  <c r="AB138" i="20"/>
  <c r="AB1563" i="20"/>
  <c r="AB185" i="20"/>
  <c r="AB2027" i="20"/>
  <c r="AB1848" i="20"/>
  <c r="AB552" i="20"/>
  <c r="AB463" i="20"/>
  <c r="AB793" i="20"/>
  <c r="AB81" i="20"/>
  <c r="AB540" i="20"/>
  <c r="AB1859" i="20"/>
  <c r="AB338" i="20"/>
  <c r="AB418" i="20"/>
  <c r="AB149" i="20"/>
  <c r="AB107" i="20"/>
  <c r="AB277" i="20"/>
  <c r="AB1999" i="20"/>
  <c r="AB67" i="20"/>
  <c r="AB305" i="20"/>
  <c r="AB48" i="20"/>
  <c r="AB634" i="20"/>
  <c r="AB1637" i="20"/>
  <c r="AB658" i="20"/>
  <c r="AB705" i="20"/>
  <c r="AB34" i="20"/>
  <c r="AB673" i="20"/>
  <c r="AB1685" i="20"/>
  <c r="AB565" i="20"/>
  <c r="AB454" i="20"/>
  <c r="AB19" i="20"/>
  <c r="AB357" i="20"/>
  <c r="AB372" i="20"/>
  <c r="AB835" i="20"/>
  <c r="AB1168" i="20"/>
  <c r="AB1130" i="20"/>
  <c r="AB313" i="20"/>
  <c r="AB18" i="20"/>
  <c r="AB104" i="20"/>
  <c r="AB147" i="20"/>
  <c r="AB217" i="20"/>
  <c r="AB400" i="20"/>
  <c r="AB84" i="20"/>
  <c r="AB248" i="20"/>
  <c r="AB927" i="20"/>
  <c r="AB183" i="20"/>
  <c r="AB555" i="20"/>
  <c r="AB1034" i="20"/>
  <c r="AB2131" i="20"/>
  <c r="AB2107" i="20"/>
  <c r="AB2055" i="20"/>
  <c r="AB2036" i="20"/>
  <c r="AB1939" i="20"/>
  <c r="AB1878" i="20"/>
  <c r="AB1840" i="20"/>
  <c r="AB1781" i="20"/>
  <c r="AB1756" i="20"/>
  <c r="AB1719" i="20"/>
  <c r="AB1633" i="20"/>
  <c r="AB1436" i="20"/>
  <c r="AB1406" i="20"/>
  <c r="AB1317" i="20"/>
  <c r="AB1287" i="20"/>
  <c r="AB1126" i="20"/>
  <c r="AB1011" i="20"/>
  <c r="AB970" i="20"/>
  <c r="AB892" i="20"/>
  <c r="AB725" i="20"/>
  <c r="AB628" i="20"/>
  <c r="AB570" i="20"/>
  <c r="AB465" i="20"/>
  <c r="AB324" i="20"/>
  <c r="AB126" i="20"/>
  <c r="N102" i="34"/>
  <c r="O102" i="34" s="1"/>
  <c r="N42" i="34"/>
  <c r="O42" i="34" s="1"/>
  <c r="N5" i="34"/>
  <c r="O5" i="34" s="1"/>
  <c r="N71" i="34"/>
  <c r="O71" i="34" s="1"/>
  <c r="J75" i="34"/>
  <c r="L75" i="34" s="1"/>
  <c r="L4" i="34"/>
  <c r="L5" i="34"/>
  <c r="N70" i="34"/>
  <c r="O70" i="34" s="1"/>
  <c r="N3" i="34"/>
  <c r="O3" i="34" s="1"/>
  <c r="L3" i="34"/>
  <c r="N105" i="34"/>
  <c r="O105" i="34" s="1"/>
  <c r="Q105" i="34" s="1"/>
  <c r="N91" i="34"/>
  <c r="O91" i="34" s="1"/>
  <c r="N77" i="34"/>
  <c r="O77" i="34" s="1"/>
  <c r="N63" i="34"/>
  <c r="O63" i="34" s="1"/>
  <c r="N49" i="34"/>
  <c r="O49" i="34" s="1"/>
  <c r="N35" i="34"/>
  <c r="O35" i="34" s="1"/>
  <c r="N21" i="34"/>
  <c r="O21" i="34" s="1"/>
  <c r="Q21" i="34" s="1"/>
  <c r="N7" i="34"/>
  <c r="O7" i="34" s="1"/>
  <c r="N99" i="34"/>
  <c r="O99" i="34" s="1"/>
  <c r="N69" i="34"/>
  <c r="O69" i="34" s="1"/>
  <c r="N2" i="34"/>
  <c r="O2" i="34" s="1"/>
  <c r="L46" i="34"/>
  <c r="L2" i="34"/>
  <c r="Q104" i="34"/>
  <c r="N90" i="34"/>
  <c r="O90" i="34" s="1"/>
  <c r="N76" i="34"/>
  <c r="O76" i="34" s="1"/>
  <c r="Q76" i="34" s="1"/>
  <c r="N62" i="34"/>
  <c r="O62" i="34" s="1"/>
  <c r="N48" i="34"/>
  <c r="O48" i="34" s="1"/>
  <c r="N34" i="34"/>
  <c r="O34" i="34" s="1"/>
  <c r="N20" i="34"/>
  <c r="O20" i="34" s="1"/>
  <c r="Q20" i="34" s="1"/>
  <c r="N6" i="34"/>
  <c r="O6" i="34" s="1"/>
  <c r="N98" i="34"/>
  <c r="O98" i="34" s="1"/>
  <c r="M60" i="34"/>
  <c r="N103" i="34"/>
  <c r="O103" i="34" s="1"/>
  <c r="N97" i="34"/>
  <c r="O97" i="34" s="1"/>
  <c r="Q97" i="34" s="1"/>
  <c r="N30" i="34"/>
  <c r="O30" i="34" s="1"/>
  <c r="Q30" i="34" s="1"/>
  <c r="M59" i="34"/>
  <c r="L44" i="34"/>
  <c r="L19" i="34"/>
  <c r="L18" i="34"/>
  <c r="Q88" i="34"/>
  <c r="Q57" i="34"/>
  <c r="N86" i="34"/>
  <c r="O86" i="34" s="1"/>
  <c r="N47" i="34"/>
  <c r="O47" i="34" s="1"/>
  <c r="L88" i="34"/>
  <c r="N117" i="34"/>
  <c r="O117" i="34" s="1"/>
  <c r="N46" i="34"/>
  <c r="O46" i="34" s="1"/>
  <c r="L60" i="34"/>
  <c r="L32" i="34"/>
  <c r="N116" i="34"/>
  <c r="O116" i="34" s="1"/>
  <c r="Q116" i="34" s="1"/>
  <c r="L59" i="34"/>
  <c r="J105" i="34"/>
  <c r="L105" i="34" s="1"/>
  <c r="J91" i="34"/>
  <c r="L91" i="34" s="1"/>
  <c r="J48" i="34"/>
  <c r="L48" i="34" s="1"/>
  <c r="L29" i="34"/>
  <c r="J7" i="34"/>
  <c r="L7" i="34" s="1"/>
  <c r="J109" i="34"/>
  <c r="L109" i="34" s="1"/>
  <c r="N109" i="34"/>
  <c r="O109" i="34" s="1"/>
  <c r="J95" i="34"/>
  <c r="L95" i="34" s="1"/>
  <c r="N95" i="34"/>
  <c r="O95" i="34" s="1"/>
  <c r="J81" i="34"/>
  <c r="L81" i="34" s="1"/>
  <c r="N81" i="34"/>
  <c r="O81" i="34" s="1"/>
  <c r="J67" i="34"/>
  <c r="L67" i="34" s="1"/>
  <c r="N67" i="34"/>
  <c r="O67" i="34" s="1"/>
  <c r="J53" i="34"/>
  <c r="L53" i="34" s="1"/>
  <c r="N53" i="34"/>
  <c r="O53" i="34" s="1"/>
  <c r="J39" i="34"/>
  <c r="L39" i="34" s="1"/>
  <c r="N39" i="34"/>
  <c r="O39" i="34" s="1"/>
  <c r="J25" i="34"/>
  <c r="L25" i="34" s="1"/>
  <c r="N25" i="34"/>
  <c r="O25" i="34" s="1"/>
  <c r="J11" i="34"/>
  <c r="L11" i="34" s="1"/>
  <c r="N11" i="34"/>
  <c r="O11" i="34" s="1"/>
  <c r="J78" i="34"/>
  <c r="L78" i="34" s="1"/>
  <c r="N78" i="34"/>
  <c r="O78" i="34" s="1"/>
  <c r="J64" i="34"/>
  <c r="L64" i="34" s="1"/>
  <c r="N64" i="34"/>
  <c r="O64" i="34" s="1"/>
  <c r="J50" i="34"/>
  <c r="L50" i="34" s="1"/>
  <c r="N50" i="34"/>
  <c r="O50" i="34" s="1"/>
  <c r="J36" i="34"/>
  <c r="L36" i="34" s="1"/>
  <c r="N36" i="34"/>
  <c r="O36" i="34" s="1"/>
  <c r="J22" i="34"/>
  <c r="L22" i="34" s="1"/>
  <c r="N22" i="34"/>
  <c r="O22" i="34" s="1"/>
  <c r="J8" i="34"/>
  <c r="L8" i="34" s="1"/>
  <c r="N8" i="34"/>
  <c r="O8" i="34" s="1"/>
  <c r="J80" i="34"/>
  <c r="L80" i="34" s="1"/>
  <c r="N80" i="34"/>
  <c r="O80" i="34" s="1"/>
  <c r="J108" i="34"/>
  <c r="L108" i="34" s="1"/>
  <c r="N108" i="34"/>
  <c r="O108" i="34" s="1"/>
  <c r="J79" i="34"/>
  <c r="L79" i="34" s="1"/>
  <c r="N79" i="34"/>
  <c r="O79" i="34" s="1"/>
  <c r="Q79" i="34" s="1"/>
  <c r="J37" i="34"/>
  <c r="L37" i="34" s="1"/>
  <c r="N37" i="34"/>
  <c r="O37" i="34" s="1"/>
  <c r="M82" i="34"/>
  <c r="N82" i="34"/>
  <c r="O82" i="34" s="1"/>
  <c r="M68" i="34"/>
  <c r="N68" i="34"/>
  <c r="O68" i="34" s="1"/>
  <c r="M40" i="34"/>
  <c r="N40" i="34"/>
  <c r="O40" i="34" s="1"/>
  <c r="Q40" i="34" s="1"/>
  <c r="M26" i="34"/>
  <c r="N26" i="34"/>
  <c r="O26" i="34" s="1"/>
  <c r="M12" i="34"/>
  <c r="N12" i="34"/>
  <c r="O12" i="34" s="1"/>
  <c r="J94" i="34"/>
  <c r="L94" i="34" s="1"/>
  <c r="N94" i="34"/>
  <c r="O94" i="34" s="1"/>
  <c r="J66" i="34"/>
  <c r="L66" i="34" s="1"/>
  <c r="N66" i="34"/>
  <c r="O66" i="34" s="1"/>
  <c r="J24" i="34"/>
  <c r="L24" i="34" s="1"/>
  <c r="N24" i="34"/>
  <c r="O24" i="34" s="1"/>
  <c r="J107" i="34"/>
  <c r="L107" i="34" s="1"/>
  <c r="N107" i="34"/>
  <c r="O107" i="34" s="1"/>
  <c r="J51" i="34"/>
  <c r="L51" i="34" s="1"/>
  <c r="N51" i="34"/>
  <c r="O51" i="34" s="1"/>
  <c r="J9" i="34"/>
  <c r="L9" i="34" s="1"/>
  <c r="N9" i="34"/>
  <c r="O9" i="34" s="1"/>
  <c r="L97" i="34"/>
  <c r="L69" i="34"/>
  <c r="L41" i="34"/>
  <c r="L13" i="34"/>
  <c r="M110" i="34"/>
  <c r="N110" i="34"/>
  <c r="O110" i="34" s="1"/>
  <c r="M96" i="34"/>
  <c r="N96" i="34"/>
  <c r="O96" i="34" s="1"/>
  <c r="M54" i="34"/>
  <c r="N54" i="34"/>
  <c r="O54" i="34" s="1"/>
  <c r="R10" i="34"/>
  <c r="N112" i="34"/>
  <c r="O112" i="34" s="1"/>
  <c r="N84" i="34"/>
  <c r="O84" i="34" s="1"/>
  <c r="Q84" i="34" s="1"/>
  <c r="N56" i="34"/>
  <c r="O56" i="34" s="1"/>
  <c r="Q56" i="34" s="1"/>
  <c r="N28" i="34"/>
  <c r="O28" i="34" s="1"/>
  <c r="J103" i="34"/>
  <c r="L103" i="34" s="1"/>
  <c r="J35" i="34"/>
  <c r="L35" i="34" s="1"/>
  <c r="J23" i="34"/>
  <c r="L23" i="34" s="1"/>
  <c r="N23" i="34"/>
  <c r="O23" i="34" s="1"/>
  <c r="Q37" i="34"/>
  <c r="R37" i="34"/>
  <c r="N111" i="34"/>
  <c r="O111" i="34" s="1"/>
  <c r="N83" i="34"/>
  <c r="O83" i="34" s="1"/>
  <c r="N55" i="34"/>
  <c r="O55" i="34" s="1"/>
  <c r="N27" i="34"/>
  <c r="O27" i="34" s="1"/>
  <c r="Q27" i="34" s="1"/>
  <c r="J77" i="34"/>
  <c r="L77" i="34" s="1"/>
  <c r="L58" i="34"/>
  <c r="J34" i="34"/>
  <c r="L34" i="34" s="1"/>
  <c r="J65" i="34"/>
  <c r="L65" i="34" s="1"/>
  <c r="N65" i="34"/>
  <c r="O65" i="34" s="1"/>
  <c r="L111" i="34"/>
  <c r="L83" i="34"/>
  <c r="L55" i="34"/>
  <c r="L27" i="34"/>
  <c r="L101" i="34"/>
  <c r="J76" i="34"/>
  <c r="L76" i="34" s="1"/>
  <c r="L57" i="34"/>
  <c r="L15" i="34"/>
  <c r="L110" i="34"/>
  <c r="L82" i="34"/>
  <c r="L54" i="34"/>
  <c r="L26" i="34"/>
  <c r="L100" i="34"/>
  <c r="L14" i="34"/>
  <c r="L112" i="34"/>
  <c r="L98" i="34"/>
  <c r="L84" i="34"/>
  <c r="L70" i="34"/>
  <c r="L56" i="34"/>
  <c r="L42" i="34"/>
  <c r="J38" i="34"/>
  <c r="L38" i="34" s="1"/>
  <c r="N38" i="34"/>
  <c r="O38" i="34" s="1"/>
  <c r="J106" i="34"/>
  <c r="L106" i="34" s="1"/>
  <c r="N106" i="34"/>
  <c r="O106" i="34" s="1"/>
  <c r="L96" i="34"/>
  <c r="L68" i="34"/>
  <c r="L40" i="34"/>
  <c r="L12" i="34"/>
  <c r="J62" i="34"/>
  <c r="L62" i="34" s="1"/>
  <c r="L99" i="34"/>
  <c r="L31" i="34"/>
  <c r="L28" i="34"/>
  <c r="J52" i="34"/>
  <c r="L52" i="34" s="1"/>
  <c r="N52" i="34"/>
  <c r="O52" i="34" s="1"/>
  <c r="J10" i="34"/>
  <c r="L10" i="34" s="1"/>
  <c r="N10" i="34"/>
  <c r="O10" i="34" s="1"/>
  <c r="Q10" i="34" s="1"/>
  <c r="J93" i="34"/>
  <c r="L93" i="34" s="1"/>
  <c r="N93" i="34"/>
  <c r="O93" i="34" s="1"/>
  <c r="J92" i="34"/>
  <c r="L92" i="34" s="1"/>
  <c r="N92" i="34"/>
  <c r="O92" i="34" s="1"/>
  <c r="N113" i="34"/>
  <c r="O113" i="34" s="1"/>
  <c r="J104" i="34"/>
  <c r="L104" i="34" s="1"/>
  <c r="Q108" i="34"/>
  <c r="R108" i="34"/>
  <c r="L73" i="34"/>
  <c r="J49" i="34"/>
  <c r="L49" i="34" s="1"/>
  <c r="L30" i="34"/>
  <c r="M136" i="10"/>
  <c r="N136" i="10" s="1"/>
  <c r="O136" i="10" s="1"/>
  <c r="S167" i="10"/>
  <c r="T167" i="10" s="1"/>
  <c r="Y183" i="10"/>
  <c r="Y113" i="10"/>
  <c r="Z113" i="10" s="1"/>
  <c r="W65" i="10"/>
  <c r="AA65" i="10" s="1"/>
  <c r="S44" i="10"/>
  <c r="T44" i="10" s="1"/>
  <c r="P234" i="10"/>
  <c r="W158" i="10"/>
  <c r="X158" i="10" s="1"/>
  <c r="Y203" i="10"/>
  <c r="Z203" i="10" s="1"/>
  <c r="Y224" i="10"/>
  <c r="Z224" i="10" s="1"/>
  <c r="P82" i="10"/>
  <c r="M105" i="10"/>
  <c r="N105" i="10" s="1"/>
  <c r="O105" i="10" s="1"/>
  <c r="P193" i="10"/>
  <c r="Z26" i="10"/>
  <c r="Y136" i="10"/>
  <c r="Z136" i="10" s="1"/>
  <c r="Y121" i="10"/>
  <c r="Z121" i="10" s="1"/>
  <c r="M242" i="10"/>
  <c r="N242" i="10" s="1"/>
  <c r="O242" i="10" s="1"/>
  <c r="Y19" i="10"/>
  <c r="Z19" i="10" s="1"/>
  <c r="T238" i="10"/>
  <c r="T111" i="10"/>
  <c r="T136" i="10"/>
  <c r="S246" i="10"/>
  <c r="T246" i="10" s="1"/>
  <c r="S176" i="10"/>
  <c r="T176" i="10" s="1"/>
  <c r="S58" i="10"/>
  <c r="T58" i="10" s="1"/>
  <c r="S29" i="10"/>
  <c r="T29" i="10" s="1"/>
  <c r="P93" i="10"/>
  <c r="W133" i="10"/>
  <c r="X133" i="10" s="1"/>
  <c r="S137" i="10"/>
  <c r="T137" i="10" s="1"/>
  <c r="S205" i="10"/>
  <c r="T205" i="10" s="1"/>
  <c r="Y93" i="10"/>
  <c r="Z93" i="10" s="1"/>
  <c r="V111" i="10"/>
  <c r="V136" i="10"/>
  <c r="W136" i="10" s="1"/>
  <c r="V47" i="10"/>
  <c r="W47" i="10" s="1"/>
  <c r="V113" i="10"/>
  <c r="W113" i="10" s="1"/>
  <c r="X113" i="10" s="1"/>
  <c r="P92" i="10"/>
  <c r="P105" i="10"/>
  <c r="P19" i="10"/>
  <c r="Z72" i="10"/>
  <c r="W72" i="10"/>
  <c r="AA72" i="10" s="1"/>
  <c r="Z34" i="10"/>
  <c r="W34" i="10"/>
  <c r="AA34" i="10" s="1"/>
  <c r="X206" i="10"/>
  <c r="AA206" i="10"/>
  <c r="S90" i="10"/>
  <c r="T90" i="10" s="1"/>
  <c r="Y80" i="10"/>
  <c r="Z80" i="10" s="1"/>
  <c r="S80" i="10"/>
  <c r="T80" i="10" s="1"/>
  <c r="Y160" i="10"/>
  <c r="Z160" i="10" s="1"/>
  <c r="Y71" i="10"/>
  <c r="Z71" i="10" s="1"/>
  <c r="S56" i="10"/>
  <c r="T56" i="10" s="1"/>
  <c r="Y56" i="10"/>
  <c r="Z56" i="10" s="1"/>
  <c r="S28" i="10"/>
  <c r="T28" i="10" s="1"/>
  <c r="Y28" i="10"/>
  <c r="W28" i="10" s="1"/>
  <c r="S97" i="10"/>
  <c r="T97" i="10" s="1"/>
  <c r="S151" i="10"/>
  <c r="T151" i="10" s="1"/>
  <c r="Y151" i="10"/>
  <c r="Z151" i="10" s="1"/>
  <c r="S46" i="10"/>
  <c r="T46" i="10" s="1"/>
  <c r="S191" i="10"/>
  <c r="T191" i="10" s="1"/>
  <c r="Y191" i="10"/>
  <c r="Z191" i="10" s="1"/>
  <c r="Z234" i="10"/>
  <c r="Y125" i="10"/>
  <c r="Z125" i="10" s="1"/>
  <c r="T138" i="10"/>
  <c r="S11" i="10"/>
  <c r="T11" i="10" s="1"/>
  <c r="Y11" i="10"/>
  <c r="Z11" i="10" s="1"/>
  <c r="Y176" i="10"/>
  <c r="Z176" i="10" s="1"/>
  <c r="Y137" i="10"/>
  <c r="Z137" i="10" s="1"/>
  <c r="V93" i="10"/>
  <c r="S197" i="10"/>
  <c r="T197" i="10" s="1"/>
  <c r="S9" i="10"/>
  <c r="T9" i="10" s="1"/>
  <c r="Y187" i="10"/>
  <c r="Z187" i="10" s="1"/>
  <c r="S227" i="10"/>
  <c r="T227" i="10" s="1"/>
  <c r="S45" i="10"/>
  <c r="T45" i="10" s="1"/>
  <c r="Z171" i="10"/>
  <c r="Y244" i="10"/>
  <c r="W244" i="10" s="1"/>
  <c r="AA244" i="10" s="1"/>
  <c r="V81" i="10"/>
  <c r="Y81" i="10"/>
  <c r="Z81" i="10" s="1"/>
  <c r="S109" i="10"/>
  <c r="T109" i="10" s="1"/>
  <c r="Y109" i="10"/>
  <c r="Z109" i="10" s="1"/>
  <c r="S116" i="10"/>
  <c r="T116" i="10" s="1"/>
  <c r="S155" i="10"/>
  <c r="T155" i="10" s="1"/>
  <c r="Y155" i="10"/>
  <c r="Z155" i="10" s="1"/>
  <c r="V88" i="10"/>
  <c r="W88" i="10" s="1"/>
  <c r="AA88" i="10" s="1"/>
  <c r="W242" i="10"/>
  <c r="X242" i="10" s="1"/>
  <c r="Z248" i="10"/>
  <c r="Z58" i="10"/>
  <c r="Y193" i="10"/>
  <c r="Z193" i="10" s="1"/>
  <c r="X198" i="10"/>
  <c r="V192" i="10"/>
  <c r="V75" i="10"/>
  <c r="V137" i="10"/>
  <c r="W137" i="10" s="1"/>
  <c r="V45" i="10"/>
  <c r="V205" i="10"/>
  <c r="V128" i="10"/>
  <c r="S244" i="10"/>
  <c r="T244" i="10" s="1"/>
  <c r="S95" i="10"/>
  <c r="T95" i="10" s="1"/>
  <c r="S124" i="10"/>
  <c r="T124" i="10" s="1"/>
  <c r="Y124" i="10"/>
  <c r="Z124" i="10" s="1"/>
  <c r="S183" i="10"/>
  <c r="T183" i="10" s="1"/>
  <c r="Z183" i="10"/>
  <c r="Y213" i="10"/>
  <c r="Z213" i="10" s="1"/>
  <c r="Y116" i="10"/>
  <c r="Z116" i="10" s="1"/>
  <c r="W210" i="10"/>
  <c r="X210" i="10" s="1"/>
  <c r="V90" i="10"/>
  <c r="W90" i="10" s="1"/>
  <c r="AA90" i="10" s="1"/>
  <c r="V191" i="10"/>
  <c r="V107" i="10"/>
  <c r="W107" i="10" s="1"/>
  <c r="V80" i="10"/>
  <c r="V114" i="10"/>
  <c r="W114" i="10" s="1"/>
  <c r="V160" i="10"/>
  <c r="V71" i="10"/>
  <c r="V155" i="10"/>
  <c r="V56" i="10"/>
  <c r="V44" i="10"/>
  <c r="V197" i="10"/>
  <c r="V97" i="10"/>
  <c r="W97" i="10" s="1"/>
  <c r="V9" i="10"/>
  <c r="W9" i="10" s="1"/>
  <c r="V224" i="10"/>
  <c r="S88" i="10"/>
  <c r="T88" i="10" s="1"/>
  <c r="Y87" i="10"/>
  <c r="Z87" i="10" s="1"/>
  <c r="S130" i="10"/>
  <c r="T130" i="10" s="1"/>
  <c r="Y130" i="10"/>
  <c r="Z130" i="10" s="1"/>
  <c r="S91" i="10"/>
  <c r="T91" i="10" s="1"/>
  <c r="V91" i="10"/>
  <c r="S234" i="10"/>
  <c r="T234" i="10" s="1"/>
  <c r="W217" i="10"/>
  <c r="AA217" i="10" s="1"/>
  <c r="S160" i="10"/>
  <c r="T160" i="10" s="1"/>
  <c r="Y149" i="10"/>
  <c r="Z149" i="10" s="1"/>
  <c r="S149" i="10"/>
  <c r="T149" i="10" s="1"/>
  <c r="S150" i="10"/>
  <c r="T150" i="10" s="1"/>
  <c r="Y150" i="10"/>
  <c r="Z150" i="10" s="1"/>
  <c r="S4" i="10"/>
  <c r="T4" i="10" s="1"/>
  <c r="Y4" i="10"/>
  <c r="W225" i="10"/>
  <c r="AA225" i="10" s="1"/>
  <c r="Z225" i="10"/>
  <c r="AA62" i="10"/>
  <c r="X62" i="10"/>
  <c r="S213" i="10"/>
  <c r="T213" i="10" s="1"/>
  <c r="Y247" i="10"/>
  <c r="Z247" i="10" s="1"/>
  <c r="V248" i="10"/>
  <c r="W248" i="10" s="1"/>
  <c r="X248" i="10" s="1"/>
  <c r="W139" i="10"/>
  <c r="X139" i="10" s="1"/>
  <c r="W104" i="10"/>
  <c r="W189" i="10"/>
  <c r="X189" i="10" s="1"/>
  <c r="W77" i="10"/>
  <c r="AA77" i="10" s="1"/>
  <c r="W74" i="10"/>
  <c r="AA74" i="10" s="1"/>
  <c r="Y75" i="10"/>
  <c r="S10" i="10"/>
  <c r="T10" i="10" s="1"/>
  <c r="Y10" i="10"/>
  <c r="Z10" i="10" s="1"/>
  <c r="Y92" i="10"/>
  <c r="Z92" i="10" s="1"/>
  <c r="Y143" i="10"/>
  <c r="Z143" i="10" s="1"/>
  <c r="W115" i="10"/>
  <c r="AA115" i="10" s="1"/>
  <c r="V247" i="10"/>
  <c r="V116" i="10"/>
  <c r="W116" i="10" s="1"/>
  <c r="S187" i="10"/>
  <c r="T187" i="10" s="1"/>
  <c r="S214" i="10"/>
  <c r="T214" i="10" s="1"/>
  <c r="Y214" i="10"/>
  <c r="Z214" i="10" s="1"/>
  <c r="S239" i="10"/>
  <c r="Y239" i="10"/>
  <c r="Z239" i="10" s="1"/>
  <c r="Y218" i="10"/>
  <c r="Z218" i="10" s="1"/>
  <c r="S218" i="10"/>
  <c r="T218" i="10" s="1"/>
  <c r="Y64" i="10"/>
  <c r="Z64" i="10"/>
  <c r="Z48" i="10"/>
  <c r="S119" i="10"/>
  <c r="T119" i="10" s="1"/>
  <c r="Y119" i="10"/>
  <c r="Z119" i="10" s="1"/>
  <c r="S13" i="10"/>
  <c r="T13" i="10" s="1"/>
  <c r="Y13" i="10"/>
  <c r="Z178" i="10"/>
  <c r="S178" i="10"/>
  <c r="T178" i="10" s="1"/>
  <c r="Y134" i="10"/>
  <c r="Z134" i="10" s="1"/>
  <c r="V134" i="10"/>
  <c r="S192" i="10"/>
  <c r="T192" i="10" s="1"/>
  <c r="Y192" i="10"/>
  <c r="Z192" i="10" s="1"/>
  <c r="Y205" i="10"/>
  <c r="Z205" i="10" s="1"/>
  <c r="Y91" i="10"/>
  <c r="Z91" i="10" s="1"/>
  <c r="Y46" i="10"/>
  <c r="Z46" i="10" s="1"/>
  <c r="Y18" i="10"/>
  <c r="Z18" i="10" s="1"/>
  <c r="V109" i="10"/>
  <c r="W109" i="10" s="1"/>
  <c r="V151" i="10"/>
  <c r="W151" i="10" s="1"/>
  <c r="X151" i="10" s="1"/>
  <c r="W185" i="10"/>
  <c r="AA185" i="10" s="1"/>
  <c r="W60" i="10"/>
  <c r="AA60" i="10" s="1"/>
  <c r="S86" i="10"/>
  <c r="T86" i="10" s="1"/>
  <c r="S102" i="10"/>
  <c r="T102" i="10" s="1"/>
  <c r="S193" i="10"/>
  <c r="T193" i="10" s="1"/>
  <c r="S82" i="10"/>
  <c r="T82" i="10" s="1"/>
  <c r="S171" i="10"/>
  <c r="T171" i="10" s="1"/>
  <c r="S236" i="10"/>
  <c r="T236" i="10" s="1"/>
  <c r="Z226" i="10"/>
  <c r="S226" i="10"/>
  <c r="T226" i="10" s="1"/>
  <c r="S93" i="10"/>
  <c r="T93" i="10" s="1"/>
  <c r="S203" i="10"/>
  <c r="T203" i="10" s="1"/>
  <c r="S242" i="10"/>
  <c r="T242" i="10" s="1"/>
  <c r="Z242" i="10"/>
  <c r="V238" i="10"/>
  <c r="Z217" i="10"/>
  <c r="S217" i="10"/>
  <c r="T217" i="10" s="1"/>
  <c r="S184" i="10"/>
  <c r="T184" i="10" s="1"/>
  <c r="S57" i="10"/>
  <c r="T57" i="10" s="1"/>
  <c r="S105" i="10"/>
  <c r="T105" i="10" s="1"/>
  <c r="V127" i="10"/>
  <c r="S127" i="10"/>
  <c r="T127" i="10" s="1"/>
  <c r="S12" i="10"/>
  <c r="T12" i="10" s="1"/>
  <c r="V233" i="10"/>
  <c r="S233" i="10"/>
  <c r="T233" i="10" s="1"/>
  <c r="P252" i="10"/>
  <c r="M252" i="10"/>
  <c r="N252" i="10" s="1"/>
  <c r="O252" i="10" s="1"/>
  <c r="P220" i="10"/>
  <c r="M220" i="10"/>
  <c r="N220" i="10" s="1"/>
  <c r="O220" i="10" s="1"/>
  <c r="Y184" i="10"/>
  <c r="Z184" i="10" s="1"/>
  <c r="Y127" i="10"/>
  <c r="Z127" i="10" s="1"/>
  <c r="Y233" i="10"/>
  <c r="Z233" i="10" s="1"/>
  <c r="W163" i="10"/>
  <c r="AA163" i="10" s="1"/>
  <c r="W23" i="10"/>
  <c r="AA23" i="10" s="1"/>
  <c r="W3" i="10"/>
  <c r="AA3" i="10" s="1"/>
  <c r="W161" i="10"/>
  <c r="W15" i="10"/>
  <c r="AA15" i="10" s="1"/>
  <c r="S94" i="10"/>
  <c r="T94" i="10" s="1"/>
  <c r="S26" i="10"/>
  <c r="T26" i="10" s="1"/>
  <c r="S146" i="10"/>
  <c r="T146" i="10" s="1"/>
  <c r="S206" i="10"/>
  <c r="T206" i="10" s="1"/>
  <c r="S133" i="10"/>
  <c r="T133" i="10" s="1"/>
  <c r="S231" i="10"/>
  <c r="T231" i="10" s="1"/>
  <c r="S79" i="10"/>
  <c r="T79" i="10" s="1"/>
  <c r="S142" i="10"/>
  <c r="T142" i="10" s="1"/>
  <c r="S100" i="10"/>
  <c r="T100" i="10" s="1"/>
  <c r="S145" i="10"/>
  <c r="T145" i="10" s="1"/>
  <c r="S43" i="10"/>
  <c r="T43" i="10" s="1"/>
  <c r="P91" i="10"/>
  <c r="P238" i="10"/>
  <c r="P111" i="10"/>
  <c r="P47" i="10"/>
  <c r="Y238" i="10"/>
  <c r="Z238" i="10" s="1"/>
  <c r="S253" i="10"/>
  <c r="T253" i="10" s="1"/>
  <c r="S139" i="10"/>
  <c r="T139" i="10" s="1"/>
  <c r="S104" i="10"/>
  <c r="T104" i="10" s="1"/>
  <c r="S196" i="10"/>
  <c r="T196" i="10" s="1"/>
  <c r="S189" i="10"/>
  <c r="T189" i="10" s="1"/>
  <c r="S156" i="10"/>
  <c r="T156" i="10" s="1"/>
  <c r="S212" i="10"/>
  <c r="T212" i="10" s="1"/>
  <c r="S77" i="10"/>
  <c r="T77" i="10" s="1"/>
  <c r="S74" i="10"/>
  <c r="T74" i="10" s="1"/>
  <c r="S69" i="10"/>
  <c r="T69" i="10" s="1"/>
  <c r="S62" i="10"/>
  <c r="T62" i="10" s="1"/>
  <c r="S55" i="10"/>
  <c r="T55" i="10" s="1"/>
  <c r="S41" i="10"/>
  <c r="T41" i="10" s="1"/>
  <c r="S36" i="10"/>
  <c r="T36" i="10" s="1"/>
  <c r="S25" i="10"/>
  <c r="T25" i="10" s="1"/>
  <c r="S17" i="10"/>
  <c r="T17" i="10" s="1"/>
  <c r="S182" i="10"/>
  <c r="T182" i="10" s="1"/>
  <c r="S117" i="10"/>
  <c r="T117" i="10" s="1"/>
  <c r="V201" i="10"/>
  <c r="Y57" i="10"/>
  <c r="Z57" i="10" s="1"/>
  <c r="S251" i="10"/>
  <c r="T251" i="10" s="1"/>
  <c r="S177" i="10"/>
  <c r="T177" i="10" s="1"/>
  <c r="S225" i="10"/>
  <c r="T225" i="10" s="1"/>
  <c r="S161" i="10"/>
  <c r="T161" i="10" s="1"/>
  <c r="S185" i="10"/>
  <c r="T185" i="10" s="1"/>
  <c r="S163" i="10"/>
  <c r="T163" i="10" s="1"/>
  <c r="S98" i="10"/>
  <c r="T98" i="10" s="1"/>
  <c r="S115" i="10"/>
  <c r="T115" i="10" s="1"/>
  <c r="S72" i="10"/>
  <c r="T72" i="10" s="1"/>
  <c r="S68" i="10"/>
  <c r="T68" i="10" s="1"/>
  <c r="S60" i="10"/>
  <c r="T60" i="10" s="1"/>
  <c r="S53" i="10"/>
  <c r="T53" i="10" s="1"/>
  <c r="S39" i="10"/>
  <c r="T39" i="10" s="1"/>
  <c r="T34" i="10"/>
  <c r="T23" i="10"/>
  <c r="T15" i="10"/>
  <c r="T7" i="10"/>
  <c r="T3" i="10"/>
  <c r="S162" i="10"/>
  <c r="T162" i="10" s="1"/>
  <c r="S220" i="10"/>
  <c r="T220" i="10" s="1"/>
  <c r="S188" i="10"/>
  <c r="T188" i="10" s="1"/>
  <c r="S170" i="10"/>
  <c r="T170" i="10" s="1"/>
  <c r="V73" i="10"/>
  <c r="M113" i="10"/>
  <c r="N113" i="10" s="1"/>
  <c r="O113" i="10" s="1"/>
  <c r="Y101" i="10"/>
  <c r="W101" i="10" s="1"/>
  <c r="AA101" i="10" s="1"/>
  <c r="W7" i="10"/>
  <c r="AA7" i="10" s="1"/>
  <c r="M226" i="10"/>
  <c r="N226" i="10" s="1"/>
  <c r="O226" i="10" s="1"/>
  <c r="Y111" i="10"/>
  <c r="Y12" i="10"/>
  <c r="W12" i="10" s="1"/>
  <c r="V204" i="10"/>
  <c r="W204" i="10" s="1"/>
  <c r="AA204" i="10" s="1"/>
  <c r="V246" i="10"/>
  <c r="W246" i="10" s="1"/>
  <c r="AA246" i="10" s="1"/>
  <c r="V187" i="10"/>
  <c r="V176" i="10"/>
  <c r="W176" i="10" s="1"/>
  <c r="AA176" i="10" s="1"/>
  <c r="V214" i="10"/>
  <c r="V239" i="10"/>
  <c r="V95" i="10"/>
  <c r="W95" i="10" s="1"/>
  <c r="AA95" i="10" s="1"/>
  <c r="V126" i="10"/>
  <c r="V64" i="10"/>
  <c r="V58" i="10"/>
  <c r="W58" i="10" s="1"/>
  <c r="AA58" i="10" s="1"/>
  <c r="V48" i="10"/>
  <c r="W48" i="10" s="1"/>
  <c r="AA48" i="10" s="1"/>
  <c r="V29" i="10"/>
  <c r="W29" i="10" s="1"/>
  <c r="V20" i="10"/>
  <c r="W20" i="10" s="1"/>
  <c r="AA20" i="10" s="1"/>
  <c r="V13" i="10"/>
  <c r="V178" i="10"/>
  <c r="W178" i="10" s="1"/>
  <c r="AA178" i="10" s="1"/>
  <c r="S166" i="10"/>
  <c r="T166" i="10" s="1"/>
  <c r="S245" i="10"/>
  <c r="T245" i="10" s="1"/>
  <c r="S165" i="10"/>
  <c r="T165" i="10" s="1"/>
  <c r="S169" i="10"/>
  <c r="T169" i="10" s="1"/>
  <c r="S122" i="10"/>
  <c r="T122" i="10" s="1"/>
  <c r="P242" i="10"/>
  <c r="M57" i="10"/>
  <c r="N57" i="10" s="1"/>
  <c r="O57" i="10" s="1"/>
  <c r="Z94" i="10"/>
  <c r="M203" i="10"/>
  <c r="N203" i="10" s="1"/>
  <c r="O203" i="10" s="1"/>
  <c r="M126" i="10"/>
  <c r="N126" i="10" s="1"/>
  <c r="O126" i="10" s="1"/>
  <c r="V149" i="10"/>
  <c r="V92" i="10"/>
  <c r="V102" i="10"/>
  <c r="W102" i="10" s="1"/>
  <c r="V193" i="10"/>
  <c r="V87" i="10"/>
  <c r="V82" i="10"/>
  <c r="W82" i="10" s="1"/>
  <c r="V171" i="10"/>
  <c r="W171" i="10" s="1"/>
  <c r="V234" i="10"/>
  <c r="W234" i="10" s="1"/>
  <c r="V150" i="10"/>
  <c r="V125" i="10"/>
  <c r="V236" i="10"/>
  <c r="W236" i="10" s="1"/>
  <c r="V46" i="10"/>
  <c r="V130" i="10"/>
  <c r="V124" i="10"/>
  <c r="V167" i="10"/>
  <c r="W167" i="10" s="1"/>
  <c r="AA167" i="10" s="1"/>
  <c r="V11" i="10"/>
  <c r="V4" i="10"/>
  <c r="V143" i="10"/>
  <c r="P244" i="10"/>
  <c r="P86" i="10"/>
  <c r="P184" i="10"/>
  <c r="W251" i="10"/>
  <c r="AA251" i="10" s="1"/>
  <c r="V86" i="10"/>
  <c r="W86" i="10" s="1"/>
  <c r="V227" i="10"/>
  <c r="W227" i="10" s="1"/>
  <c r="X227" i="10" s="1"/>
  <c r="P208" i="10"/>
  <c r="P119" i="10"/>
  <c r="M29" i="10"/>
  <c r="N29" i="10" s="1"/>
  <c r="O29" i="10" s="1"/>
  <c r="W129" i="10"/>
  <c r="Z66" i="10"/>
  <c r="W66" i="10"/>
  <c r="AA54" i="10"/>
  <c r="X54" i="10"/>
  <c r="S173" i="10"/>
  <c r="T173" i="10" s="1"/>
  <c r="AA68" i="10"/>
  <c r="AA156" i="10"/>
  <c r="X156" i="10"/>
  <c r="X132" i="10"/>
  <c r="AA132" i="10"/>
  <c r="S252" i="10"/>
  <c r="T252" i="10" s="1"/>
  <c r="S76" i="10"/>
  <c r="T76" i="10" s="1"/>
  <c r="V76" i="10"/>
  <c r="Y8" i="10"/>
  <c r="Z8" i="10" s="1"/>
  <c r="S8" i="10"/>
  <c r="T8" i="10" s="1"/>
  <c r="P84" i="10"/>
  <c r="M84" i="10"/>
  <c r="N84" i="10" s="1"/>
  <c r="O84" i="10" s="1"/>
  <c r="Y84" i="10"/>
  <c r="W177" i="10"/>
  <c r="AA161" i="10"/>
  <c r="W39" i="10"/>
  <c r="P250" i="10"/>
  <c r="M250" i="10"/>
  <c r="N250" i="10" s="1"/>
  <c r="O250" i="10" s="1"/>
  <c r="Y250" i="10"/>
  <c r="Z250" i="10" s="1"/>
  <c r="P175" i="10"/>
  <c r="M175" i="10"/>
  <c r="N175" i="10" s="1"/>
  <c r="O175" i="10" s="1"/>
  <c r="P232" i="10"/>
  <c r="M232" i="10"/>
  <c r="N232" i="10" s="1"/>
  <c r="O232" i="10" s="1"/>
  <c r="Y232" i="10"/>
  <c r="T232" i="10"/>
  <c r="P199" i="10"/>
  <c r="M199" i="10"/>
  <c r="N199" i="10" s="1"/>
  <c r="O199" i="10" s="1"/>
  <c r="Y199" i="10"/>
  <c r="Z199" i="10" s="1"/>
  <c r="P219" i="10"/>
  <c r="M219" i="10"/>
  <c r="N219" i="10" s="1"/>
  <c r="O219" i="10" s="1"/>
  <c r="Y219" i="10"/>
  <c r="Z219" i="10" s="1"/>
  <c r="P83" i="10"/>
  <c r="M83" i="10"/>
  <c r="N83" i="10" s="1"/>
  <c r="O83" i="10" s="1"/>
  <c r="Y83" i="10"/>
  <c r="P118" i="10"/>
  <c r="M118" i="10"/>
  <c r="N118" i="10" s="1"/>
  <c r="O118" i="10" s="1"/>
  <c r="Y118" i="10"/>
  <c r="Z118" i="10" s="1"/>
  <c r="P157" i="10"/>
  <c r="M157" i="10"/>
  <c r="N157" i="10" s="1"/>
  <c r="O157" i="10" s="1"/>
  <c r="P159" i="10"/>
  <c r="M159" i="10"/>
  <c r="N159" i="10" s="1"/>
  <c r="O159" i="10" s="1"/>
  <c r="P172" i="10"/>
  <c r="M172" i="10"/>
  <c r="N172" i="10" s="1"/>
  <c r="O172" i="10" s="1"/>
  <c r="Y172" i="10"/>
  <c r="Z172" i="10" s="1"/>
  <c r="P59" i="10"/>
  <c r="M59" i="10"/>
  <c r="N59" i="10" s="1"/>
  <c r="O59" i="10" s="1"/>
  <c r="Y59" i="10"/>
  <c r="Z59" i="10" s="1"/>
  <c r="P51" i="10"/>
  <c r="M51" i="10"/>
  <c r="N51" i="10" s="1"/>
  <c r="O51" i="10" s="1"/>
  <c r="Y51" i="10"/>
  <c r="Z51" i="10" s="1"/>
  <c r="P37" i="10"/>
  <c r="Y37" i="10"/>
  <c r="Z37" i="10" s="1"/>
  <c r="P32" i="10"/>
  <c r="Y32" i="10"/>
  <c r="Z32" i="10" s="1"/>
  <c r="M32" i="10"/>
  <c r="N32" i="10" s="1"/>
  <c r="O32" i="10" s="1"/>
  <c r="T32" i="10"/>
  <c r="P228" i="10"/>
  <c r="M228" i="10"/>
  <c r="N228" i="10" s="1"/>
  <c r="O228" i="10" s="1"/>
  <c r="P14" i="10"/>
  <c r="M14" i="10"/>
  <c r="N14" i="10" s="1"/>
  <c r="O14" i="10" s="1"/>
  <c r="P181" i="10"/>
  <c r="M181" i="10"/>
  <c r="N181" i="10" s="1"/>
  <c r="O181" i="10" s="1"/>
  <c r="Y181" i="10"/>
  <c r="Z181" i="10" s="1"/>
  <c r="P2" i="10"/>
  <c r="Y2" i="10"/>
  <c r="M2" i="10"/>
  <c r="N2" i="10" s="1"/>
  <c r="O2" i="10" s="1"/>
  <c r="Y188" i="10"/>
  <c r="Z188" i="10" s="1"/>
  <c r="S16" i="10"/>
  <c r="T16" i="10" s="1"/>
  <c r="Y16" i="10"/>
  <c r="Z16" i="10"/>
  <c r="P223" i="10"/>
  <c r="M223" i="10"/>
  <c r="N223" i="10" s="1"/>
  <c r="O223" i="10" s="1"/>
  <c r="P165" i="10"/>
  <c r="M165" i="10"/>
  <c r="N165" i="10" s="1"/>
  <c r="O165" i="10" s="1"/>
  <c r="Y165" i="10"/>
  <c r="Z165" i="10" s="1"/>
  <c r="P169" i="10"/>
  <c r="M169" i="10"/>
  <c r="N169" i="10" s="1"/>
  <c r="O169" i="10" s="1"/>
  <c r="P148" i="10"/>
  <c r="M148" i="10"/>
  <c r="N148" i="10" s="1"/>
  <c r="O148" i="10" s="1"/>
  <c r="P38" i="10"/>
  <c r="M38" i="10"/>
  <c r="N38" i="10" s="1"/>
  <c r="O38" i="10" s="1"/>
  <c r="Y38" i="10"/>
  <c r="P22" i="10"/>
  <c r="M22" i="10"/>
  <c r="N22" i="10" s="1"/>
  <c r="O22" i="10" s="1"/>
  <c r="T22" i="10"/>
  <c r="P215" i="10"/>
  <c r="M215" i="10"/>
  <c r="N215" i="10" s="1"/>
  <c r="O215" i="10" s="1"/>
  <c r="Y215" i="10"/>
  <c r="Z215" i="10" s="1"/>
  <c r="Y162" i="10"/>
  <c r="Z162" i="10" s="1"/>
  <c r="Y148" i="10"/>
  <c r="Z148" i="10" s="1"/>
  <c r="W240" i="10"/>
  <c r="T223" i="10"/>
  <c r="T159" i="10"/>
  <c r="P249" i="10"/>
  <c r="M249" i="10"/>
  <c r="N249" i="10" s="1"/>
  <c r="O249" i="10" s="1"/>
  <c r="Y249" i="10"/>
  <c r="P179" i="10"/>
  <c r="M179" i="10"/>
  <c r="N179" i="10" s="1"/>
  <c r="O179" i="10" s="1"/>
  <c r="P129" i="10"/>
  <c r="T129" i="10"/>
  <c r="M129" i="10"/>
  <c r="N129" i="10" s="1"/>
  <c r="O129" i="10" s="1"/>
  <c r="P164" i="10"/>
  <c r="M164" i="10"/>
  <c r="N164" i="10" s="1"/>
  <c r="O164" i="10" s="1"/>
  <c r="Y164" i="10"/>
  <c r="Z164" i="10" s="1"/>
  <c r="P230" i="10"/>
  <c r="M230" i="10"/>
  <c r="N230" i="10" s="1"/>
  <c r="O230" i="10" s="1"/>
  <c r="Y230" i="10"/>
  <c r="P240" i="10"/>
  <c r="M240" i="10"/>
  <c r="N240" i="10" s="1"/>
  <c r="O240" i="10" s="1"/>
  <c r="P138" i="10"/>
  <c r="M138" i="10"/>
  <c r="N138" i="10" s="1"/>
  <c r="O138" i="10" s="1"/>
  <c r="P154" i="10"/>
  <c r="M154" i="10"/>
  <c r="N154" i="10" s="1"/>
  <c r="O154" i="10" s="1"/>
  <c r="Y154" i="10"/>
  <c r="P153" i="10"/>
  <c r="M153" i="10"/>
  <c r="N153" i="10" s="1"/>
  <c r="O153" i="10" s="1"/>
  <c r="P66" i="10"/>
  <c r="M66" i="10"/>
  <c r="N66" i="10" s="1"/>
  <c r="O66" i="10" s="1"/>
  <c r="P209" i="10"/>
  <c r="M209" i="10"/>
  <c r="N209" i="10" s="1"/>
  <c r="O209" i="10" s="1"/>
  <c r="Y209" i="10"/>
  <c r="Z209" i="10" s="1"/>
  <c r="P50" i="10"/>
  <c r="M50" i="10"/>
  <c r="N50" i="10" s="1"/>
  <c r="O50" i="10" s="1"/>
  <c r="Y50" i="10"/>
  <c r="P123" i="10"/>
  <c r="M123" i="10"/>
  <c r="N123" i="10" s="1"/>
  <c r="O123" i="10" s="1"/>
  <c r="Y123" i="10"/>
  <c r="Z123" i="10" s="1"/>
  <c r="P31" i="10"/>
  <c r="M31" i="10"/>
  <c r="N31" i="10" s="1"/>
  <c r="O31" i="10" s="1"/>
  <c r="Y31" i="10"/>
  <c r="P21" i="10"/>
  <c r="M21" i="10"/>
  <c r="N21" i="10" s="1"/>
  <c r="O21" i="10" s="1"/>
  <c r="Y21" i="10"/>
  <c r="P211" i="10"/>
  <c r="M211" i="10"/>
  <c r="N211" i="10" s="1"/>
  <c r="O211" i="10" s="1"/>
  <c r="P6" i="10"/>
  <c r="M6" i="10"/>
  <c r="N6" i="10" s="1"/>
  <c r="O6" i="10" s="1"/>
  <c r="Y6" i="10"/>
  <c r="P147" i="10"/>
  <c r="M147" i="10"/>
  <c r="N147" i="10" s="1"/>
  <c r="O147" i="10" s="1"/>
  <c r="Y147" i="10"/>
  <c r="Z147" i="10" s="1"/>
  <c r="S195" i="10"/>
  <c r="T195" i="10" s="1"/>
  <c r="Y195" i="10"/>
  <c r="Z195" i="10" s="1"/>
  <c r="V195" i="10"/>
  <c r="S61" i="10"/>
  <c r="T61" i="10" s="1"/>
  <c r="Y61" i="10"/>
  <c r="Z61" i="10" s="1"/>
  <c r="S24" i="10"/>
  <c r="T24" i="10" s="1"/>
  <c r="V24" i="10"/>
  <c r="W24" i="10" s="1"/>
  <c r="S141" i="10"/>
  <c r="T141" i="10" s="1"/>
  <c r="V141" i="10"/>
  <c r="Y141" i="10"/>
  <c r="Z141" i="10" s="1"/>
  <c r="P166" i="10"/>
  <c r="M166" i="10"/>
  <c r="N166" i="10" s="1"/>
  <c r="O166" i="10" s="1"/>
  <c r="Y166" i="10"/>
  <c r="W166" i="10" s="1"/>
  <c r="P245" i="10"/>
  <c r="M245" i="10"/>
  <c r="N245" i="10" s="1"/>
  <c r="O245" i="10" s="1"/>
  <c r="Y245" i="10"/>
  <c r="Z245" i="10" s="1"/>
  <c r="P207" i="10"/>
  <c r="M207" i="10"/>
  <c r="N207" i="10" s="1"/>
  <c r="O207" i="10" s="1"/>
  <c r="Y207" i="10"/>
  <c r="W207" i="10" s="1"/>
  <c r="P122" i="10"/>
  <c r="M122" i="10"/>
  <c r="N122" i="10" s="1"/>
  <c r="O122" i="10" s="1"/>
  <c r="P67" i="10"/>
  <c r="M67" i="10"/>
  <c r="N67" i="10" s="1"/>
  <c r="O67" i="10" s="1"/>
  <c r="Y67" i="10"/>
  <c r="Z67" i="10" s="1"/>
  <c r="P135" i="10"/>
  <c r="M135" i="10"/>
  <c r="N135" i="10" s="1"/>
  <c r="O135" i="10" s="1"/>
  <c r="Y135" i="10"/>
  <c r="Z135" i="10" s="1"/>
  <c r="P52" i="10"/>
  <c r="M52" i="10"/>
  <c r="N52" i="10" s="1"/>
  <c r="O52" i="10" s="1"/>
  <c r="Y52" i="10"/>
  <c r="P33" i="10"/>
  <c r="M33" i="10"/>
  <c r="N33" i="10" s="1"/>
  <c r="O33" i="10" s="1"/>
  <c r="P235" i="10"/>
  <c r="M235" i="10"/>
  <c r="N235" i="10" s="1"/>
  <c r="O235" i="10" s="1"/>
  <c r="Y235" i="10"/>
  <c r="Z235" i="10" s="1"/>
  <c r="T235" i="10"/>
  <c r="P106" i="10"/>
  <c r="M106" i="10"/>
  <c r="N106" i="10" s="1"/>
  <c r="O106" i="10" s="1"/>
  <c r="Y106" i="10"/>
  <c r="Y76" i="10"/>
  <c r="Z76" i="10" s="1"/>
  <c r="Y22" i="10"/>
  <c r="W157" i="10"/>
  <c r="W14" i="10"/>
  <c r="M200" i="10"/>
  <c r="N200" i="10" s="1"/>
  <c r="O200" i="10" s="1"/>
  <c r="P200" i="10"/>
  <c r="M221" i="10"/>
  <c r="N221" i="10" s="1"/>
  <c r="O221" i="10" s="1"/>
  <c r="P221" i="10"/>
  <c r="Y221" i="10"/>
  <c r="P216" i="10"/>
  <c r="M216" i="10"/>
  <c r="N216" i="10" s="1"/>
  <c r="O216" i="10" s="1"/>
  <c r="P194" i="10"/>
  <c r="M194" i="10"/>
  <c r="N194" i="10" s="1"/>
  <c r="O194" i="10" s="1"/>
  <c r="Y194" i="10"/>
  <c r="M112" i="10"/>
  <c r="N112" i="10" s="1"/>
  <c r="O112" i="10" s="1"/>
  <c r="P112" i="10"/>
  <c r="Y112" i="10"/>
  <c r="T112" i="10"/>
  <c r="M110" i="10"/>
  <c r="N110" i="10" s="1"/>
  <c r="O110" i="10" s="1"/>
  <c r="P110" i="10"/>
  <c r="Y110" i="10"/>
  <c r="Z110" i="10" s="1"/>
  <c r="M78" i="10"/>
  <c r="N78" i="10" s="1"/>
  <c r="O78" i="10" s="1"/>
  <c r="P78" i="10"/>
  <c r="Y78" i="10"/>
  <c r="P152" i="10"/>
  <c r="Y152" i="10"/>
  <c r="T152" i="10"/>
  <c r="M152" i="10"/>
  <c r="N152" i="10" s="1"/>
  <c r="O152" i="10" s="1"/>
  <c r="P65" i="10"/>
  <c r="M65" i="10"/>
  <c r="N65" i="10" s="1"/>
  <c r="O65" i="10" s="1"/>
  <c r="T65" i="10"/>
  <c r="M108" i="10"/>
  <c r="N108" i="10" s="1"/>
  <c r="O108" i="10" s="1"/>
  <c r="P108" i="10"/>
  <c r="Y108" i="10"/>
  <c r="Z108" i="10" s="1"/>
  <c r="M49" i="10"/>
  <c r="N49" i="10" s="1"/>
  <c r="O49" i="10" s="1"/>
  <c r="P49" i="10"/>
  <c r="Y49" i="10"/>
  <c r="Z49" i="10" s="1"/>
  <c r="P144" i="10"/>
  <c r="M144" i="10"/>
  <c r="N144" i="10" s="1"/>
  <c r="O144" i="10" s="1"/>
  <c r="Y144" i="10"/>
  <c r="Z144" i="10" s="1"/>
  <c r="P30" i="10"/>
  <c r="M30" i="10"/>
  <c r="N30" i="10" s="1"/>
  <c r="O30" i="10" s="1"/>
  <c r="T30" i="10"/>
  <c r="M121" i="10"/>
  <c r="N121" i="10" s="1"/>
  <c r="O121" i="10" s="1"/>
  <c r="P121" i="10"/>
  <c r="M202" i="10"/>
  <c r="N202" i="10" s="1"/>
  <c r="O202" i="10" s="1"/>
  <c r="P202" i="10"/>
  <c r="T202" i="10"/>
  <c r="Y202" i="10"/>
  <c r="P5" i="10"/>
  <c r="M5" i="10"/>
  <c r="N5" i="10" s="1"/>
  <c r="O5" i="10" s="1"/>
  <c r="M99" i="10"/>
  <c r="N99" i="10" s="1"/>
  <c r="O99" i="10" s="1"/>
  <c r="P99" i="10"/>
  <c r="Y99" i="10"/>
  <c r="T99" i="10"/>
  <c r="V220" i="10"/>
  <c r="Y220" i="10"/>
  <c r="Z220" i="10" s="1"/>
  <c r="Y175" i="10"/>
  <c r="Z175" i="10" s="1"/>
  <c r="Z79" i="10"/>
  <c r="Y153" i="10"/>
  <c r="Y228" i="10"/>
  <c r="Z228" i="10" s="1"/>
  <c r="V162" i="10"/>
  <c r="V8" i="10"/>
  <c r="T118" i="10"/>
  <c r="M37" i="10"/>
  <c r="N37" i="10" s="1"/>
  <c r="O37" i="10" s="1"/>
  <c r="S73" i="10"/>
  <c r="T73" i="10" s="1"/>
  <c r="Y73" i="10"/>
  <c r="Z73" i="10" s="1"/>
  <c r="S35" i="10"/>
  <c r="T35" i="10" s="1"/>
  <c r="Y35" i="10"/>
  <c r="Z35" i="10" s="1"/>
  <c r="Z24" i="10"/>
  <c r="Y252" i="10"/>
  <c r="Z252" i="10" s="1"/>
  <c r="Z86" i="10"/>
  <c r="Y173" i="10"/>
  <c r="W173" i="10" s="1"/>
  <c r="Y33" i="10"/>
  <c r="Z47" i="10"/>
  <c r="Z9" i="10"/>
  <c r="AA98" i="10"/>
  <c r="Z30" i="10"/>
  <c r="W30" i="10"/>
  <c r="AA227" i="10"/>
  <c r="W44" i="10"/>
  <c r="W103" i="10"/>
  <c r="S168" i="10"/>
  <c r="T168" i="10" s="1"/>
  <c r="Y168" i="10"/>
  <c r="Z168" i="10" s="1"/>
  <c r="Y223" i="10"/>
  <c r="Y169" i="10"/>
  <c r="Z169" i="10" s="1"/>
  <c r="AA133" i="10"/>
  <c r="V16" i="10"/>
  <c r="X82" i="10"/>
  <c r="AA82" i="10"/>
  <c r="T38" i="10"/>
  <c r="T49" i="10"/>
  <c r="Z190" i="10"/>
  <c r="Y200" i="10"/>
  <c r="Z200" i="10" s="1"/>
  <c r="Y138" i="10"/>
  <c r="Z138" i="10" s="1"/>
  <c r="T37" i="10"/>
  <c r="T148" i="10"/>
  <c r="S54" i="10"/>
  <c r="T54" i="10" s="1"/>
  <c r="Z54" i="10"/>
  <c r="Z212" i="10"/>
  <c r="W212" i="10"/>
  <c r="Y170" i="10"/>
  <c r="Z170" i="10" s="1"/>
  <c r="V252" i="10"/>
  <c r="V190" i="10"/>
  <c r="W190" i="10" s="1"/>
  <c r="W211" i="10"/>
  <c r="T144" i="10"/>
  <c r="S190" i="10"/>
  <c r="T190" i="10" s="1"/>
  <c r="S40" i="10"/>
  <c r="T40" i="10" s="1"/>
  <c r="Y40" i="10"/>
  <c r="Z40" i="10" s="1"/>
  <c r="Y122" i="10"/>
  <c r="Z122" i="10" s="1"/>
  <c r="V170" i="10"/>
  <c r="AA189" i="10"/>
  <c r="Y208" i="10"/>
  <c r="Z208" i="10" s="1"/>
  <c r="S208" i="10"/>
  <c r="T208" i="10" s="1"/>
  <c r="Y89" i="10"/>
  <c r="Z89" i="10" s="1"/>
  <c r="P180" i="10"/>
  <c r="Y254" i="10"/>
  <c r="Z254" i="10" s="1"/>
  <c r="S254" i="10"/>
  <c r="T254" i="10" s="1"/>
  <c r="V254" i="10"/>
  <c r="S140" i="10"/>
  <c r="T140" i="10" s="1"/>
  <c r="Y140" i="10"/>
  <c r="Z140" i="10" s="1"/>
  <c r="Y131" i="10"/>
  <c r="Z131" i="10" s="1"/>
  <c r="S131" i="10"/>
  <c r="T131" i="10" s="1"/>
  <c r="V131" i="10"/>
  <c r="Y243" i="10"/>
  <c r="Z243" i="10" s="1"/>
  <c r="S243" i="10"/>
  <c r="T243" i="10" s="1"/>
  <c r="Y241" i="10"/>
  <c r="Z241" i="10" s="1"/>
  <c r="S241" i="10"/>
  <c r="T241" i="10" s="1"/>
  <c r="V241" i="10"/>
  <c r="S237" i="10"/>
  <c r="T237" i="10" s="1"/>
  <c r="Y237" i="10"/>
  <c r="Z237" i="10" s="1"/>
  <c r="V237" i="10"/>
  <c r="Y229" i="10"/>
  <c r="Z229" i="10" s="1"/>
  <c r="S229" i="10"/>
  <c r="T229" i="10" s="1"/>
  <c r="V229" i="10"/>
  <c r="Y96" i="10"/>
  <c r="Z96" i="10" s="1"/>
  <c r="S96" i="10"/>
  <c r="T96" i="10" s="1"/>
  <c r="S70" i="10"/>
  <c r="T70" i="10" s="1"/>
  <c r="Y70" i="10"/>
  <c r="Z70" i="10" s="1"/>
  <c r="V70" i="10"/>
  <c r="Y63" i="10"/>
  <c r="Z63" i="10" s="1"/>
  <c r="V63" i="10"/>
  <c r="S63" i="10"/>
  <c r="T63" i="10" s="1"/>
  <c r="S201" i="10"/>
  <c r="T201" i="10" s="1"/>
  <c r="Y201" i="10"/>
  <c r="Z201" i="10" s="1"/>
  <c r="Y42" i="10"/>
  <c r="Z42" i="10" s="1"/>
  <c r="V42" i="10"/>
  <c r="S42" i="10"/>
  <c r="T42" i="10" s="1"/>
  <c r="T78" i="10"/>
  <c r="Z68" i="10"/>
  <c r="T199" i="10"/>
  <c r="T157" i="10"/>
  <c r="T172" i="10"/>
  <c r="T59" i="10"/>
  <c r="T51" i="10"/>
  <c r="T14" i="10"/>
  <c r="T181" i="10"/>
  <c r="T2" i="10"/>
  <c r="T135" i="10"/>
  <c r="T215" i="10"/>
  <c r="T249" i="10"/>
  <c r="T209" i="10"/>
  <c r="T147" i="10"/>
  <c r="T221" i="10"/>
  <c r="T194" i="10"/>
  <c r="W94" i="10"/>
  <c r="V89" i="10"/>
  <c r="V140" i="10"/>
  <c r="T108" i="10"/>
  <c r="W180" i="10"/>
  <c r="W45" i="10"/>
  <c r="W164" i="10"/>
  <c r="V188" i="10"/>
  <c r="V168" i="10"/>
  <c r="V61" i="10"/>
  <c r="V40" i="10"/>
  <c r="V35" i="10"/>
  <c r="T179" i="10"/>
  <c r="T84" i="10"/>
  <c r="T240" i="10"/>
  <c r="T52" i="10"/>
  <c r="T106" i="10"/>
  <c r="V96" i="10"/>
  <c r="T154" i="10"/>
  <c r="T50" i="10"/>
  <c r="S198" i="10"/>
  <c r="T198" i="10" s="1"/>
  <c r="P13" i="10"/>
  <c r="M214" i="10"/>
  <c r="N214" i="10" s="1"/>
  <c r="O214" i="10" s="1"/>
  <c r="M251" i="10"/>
  <c r="N251" i="10" s="1"/>
  <c r="O251" i="10" s="1"/>
  <c r="P251" i="10"/>
  <c r="M177" i="10"/>
  <c r="N177" i="10" s="1"/>
  <c r="O177" i="10" s="1"/>
  <c r="P177" i="10"/>
  <c r="M225" i="10"/>
  <c r="N225" i="10" s="1"/>
  <c r="O225" i="10" s="1"/>
  <c r="P225" i="10"/>
  <c r="M161" i="10"/>
  <c r="N161" i="10" s="1"/>
  <c r="O161" i="10" s="1"/>
  <c r="P161" i="10"/>
  <c r="M185" i="10"/>
  <c r="N185" i="10" s="1"/>
  <c r="O185" i="10" s="1"/>
  <c r="P185" i="10"/>
  <c r="M163" i="10"/>
  <c r="N163" i="10" s="1"/>
  <c r="O163" i="10" s="1"/>
  <c r="X163" i="10" s="1"/>
  <c r="P163" i="10"/>
  <c r="M98" i="10"/>
  <c r="N98" i="10" s="1"/>
  <c r="O98" i="10" s="1"/>
  <c r="X98" i="10" s="1"/>
  <c r="P98" i="10"/>
  <c r="M115" i="10"/>
  <c r="N115" i="10" s="1"/>
  <c r="O115" i="10" s="1"/>
  <c r="P115" i="10"/>
  <c r="M72" i="10"/>
  <c r="N72" i="10" s="1"/>
  <c r="O72" i="10" s="1"/>
  <c r="X72" i="10" s="1"/>
  <c r="P72" i="10"/>
  <c r="M68" i="10"/>
  <c r="N68" i="10" s="1"/>
  <c r="O68" i="10" s="1"/>
  <c r="X68" i="10" s="1"/>
  <c r="P68" i="10"/>
  <c r="M60" i="10"/>
  <c r="N60" i="10" s="1"/>
  <c r="O60" i="10" s="1"/>
  <c r="P60" i="10"/>
  <c r="M53" i="10"/>
  <c r="N53" i="10" s="1"/>
  <c r="O53" i="10" s="1"/>
  <c r="P53" i="10"/>
  <c r="M39" i="10"/>
  <c r="N39" i="10" s="1"/>
  <c r="O39" i="10" s="1"/>
  <c r="P39" i="10"/>
  <c r="M34" i="10"/>
  <c r="N34" i="10" s="1"/>
  <c r="O34" i="10" s="1"/>
  <c r="X34" i="10" s="1"/>
  <c r="P34" i="10"/>
  <c r="M23" i="10"/>
  <c r="N23" i="10" s="1"/>
  <c r="O23" i="10" s="1"/>
  <c r="P23" i="10"/>
  <c r="M15" i="10"/>
  <c r="N15" i="10" s="1"/>
  <c r="O15" i="10" s="1"/>
  <c r="P15" i="10"/>
  <c r="M7" i="10"/>
  <c r="N7" i="10" s="1"/>
  <c r="O7" i="10" s="1"/>
  <c r="P7" i="10"/>
  <c r="M3" i="10"/>
  <c r="N3" i="10" s="1"/>
  <c r="O3" i="10" s="1"/>
  <c r="P3" i="10"/>
  <c r="P187" i="10"/>
  <c r="M187" i="10"/>
  <c r="N187" i="10" s="1"/>
  <c r="O187" i="10" s="1"/>
  <c r="P176" i="10"/>
  <c r="M176" i="10"/>
  <c r="N176" i="10" s="1"/>
  <c r="O176" i="10" s="1"/>
  <c r="M218" i="10"/>
  <c r="N218" i="10" s="1"/>
  <c r="O218" i="10" s="1"/>
  <c r="P218" i="10"/>
  <c r="M95" i="10"/>
  <c r="N95" i="10" s="1"/>
  <c r="O95" i="10" s="1"/>
  <c r="P95" i="10"/>
  <c r="M58" i="10"/>
  <c r="N58" i="10" s="1"/>
  <c r="O58" i="10" s="1"/>
  <c r="P58" i="10"/>
  <c r="P178" i="10"/>
  <c r="M178" i="10"/>
  <c r="N178" i="10" s="1"/>
  <c r="O178" i="10" s="1"/>
  <c r="P134" i="10"/>
  <c r="M134" i="10"/>
  <c r="N134" i="10" s="1"/>
  <c r="O134" i="10" s="1"/>
  <c r="T230" i="10"/>
  <c r="T239" i="10"/>
  <c r="T66" i="10"/>
  <c r="T211" i="10"/>
  <c r="T164" i="10"/>
  <c r="T153" i="10"/>
  <c r="T31" i="10"/>
  <c r="S87" i="10"/>
  <c r="T87" i="10" s="1"/>
  <c r="P48" i="10"/>
  <c r="S81" i="10"/>
  <c r="T81" i="10" s="1"/>
  <c r="M204" i="10"/>
  <c r="N204" i="10" s="1"/>
  <c r="O204" i="10" s="1"/>
  <c r="T123" i="10"/>
  <c r="S114" i="10"/>
  <c r="T114" i="10" s="1"/>
  <c r="P246" i="10"/>
  <c r="M20" i="10"/>
  <c r="N20" i="10" s="1"/>
  <c r="O20" i="10" s="1"/>
  <c r="M64" i="10"/>
  <c r="N64" i="10" s="1"/>
  <c r="O64" i="10" s="1"/>
  <c r="T6" i="10"/>
  <c r="S250" i="10"/>
  <c r="T250" i="10" s="1"/>
  <c r="S175" i="10"/>
  <c r="T175" i="10" s="1"/>
  <c r="T21" i="10"/>
  <c r="P248" i="10"/>
  <c r="P75" i="10"/>
  <c r="P18" i="10"/>
  <c r="M101" i="10"/>
  <c r="N101" i="10" s="1"/>
  <c r="O101" i="10" s="1"/>
  <c r="M233" i="10"/>
  <c r="N233" i="10" s="1"/>
  <c r="O233" i="10" s="1"/>
  <c r="P192" i="10"/>
  <c r="P217" i="10"/>
  <c r="P109" i="10"/>
  <c r="P128" i="10"/>
  <c r="P227" i="10"/>
  <c r="P213" i="10"/>
  <c r="X85" i="10" l="1"/>
  <c r="AA85" i="10"/>
  <c r="X222" i="10"/>
  <c r="AA222" i="10"/>
  <c r="X120" i="10"/>
  <c r="AA120" i="10"/>
  <c r="Q81" i="34"/>
  <c r="X146" i="10"/>
  <c r="X216" i="10"/>
  <c r="X27" i="10"/>
  <c r="Z98" i="10"/>
  <c r="W93" i="10"/>
  <c r="X93" i="10" s="1"/>
  <c r="P49" i="34"/>
  <c r="R49" i="34" s="1"/>
  <c r="P113" i="34"/>
  <c r="R113" i="34" s="1"/>
  <c r="P3" i="34"/>
  <c r="R3" i="34" s="1"/>
  <c r="P60" i="34"/>
  <c r="P34" i="34"/>
  <c r="R34" i="34" s="1"/>
  <c r="P81" i="34"/>
  <c r="R81" i="34" s="1"/>
  <c r="X60" i="10"/>
  <c r="AA26" i="10"/>
  <c r="W10" i="10"/>
  <c r="X10" i="10" s="1"/>
  <c r="P92" i="34"/>
  <c r="R92" i="34" s="1"/>
  <c r="W216" i="10"/>
  <c r="AA216" i="10" s="1"/>
  <c r="W75" i="10"/>
  <c r="X75" i="10" s="1"/>
  <c r="X90" i="10"/>
  <c r="AA158" i="10"/>
  <c r="W193" i="10"/>
  <c r="W11" i="10"/>
  <c r="X11" i="10" s="1"/>
  <c r="W105" i="10"/>
  <c r="AA105" i="10" s="1"/>
  <c r="W53" i="10"/>
  <c r="AA53" i="10" s="1"/>
  <c r="Q5" i="34"/>
  <c r="X15" i="10"/>
  <c r="W215" i="10"/>
  <c r="W179" i="10"/>
  <c r="AA179" i="10" s="1"/>
  <c r="X48" i="10"/>
  <c r="W159" i="10"/>
  <c r="AA159" i="10" s="1"/>
  <c r="Q52" i="34"/>
  <c r="Q34" i="34"/>
  <c r="Q49" i="34"/>
  <c r="W183" i="10"/>
  <c r="X183" i="10" s="1"/>
  <c r="Q113" i="34"/>
  <c r="W150" i="10"/>
  <c r="Q9" i="34"/>
  <c r="X88" i="10"/>
  <c r="AA139" i="10"/>
  <c r="X95" i="10"/>
  <c r="X115" i="10"/>
  <c r="W89" i="10"/>
  <c r="Q111" i="34"/>
  <c r="Q63" i="34"/>
  <c r="X100" i="10"/>
  <c r="AA100" i="10"/>
  <c r="X23" i="10"/>
  <c r="X178" i="10"/>
  <c r="X65" i="10"/>
  <c r="W87" i="10"/>
  <c r="X87" i="10" s="1"/>
  <c r="W203" i="10"/>
  <c r="AA203" i="10" s="1"/>
  <c r="P64" i="34"/>
  <c r="R64" i="34" s="1"/>
  <c r="P80" i="34"/>
  <c r="R80" i="34" s="1"/>
  <c r="P96" i="34"/>
  <c r="R96" i="34" s="1"/>
  <c r="P112" i="34"/>
  <c r="R112" i="34" s="1"/>
  <c r="P48" i="34"/>
  <c r="R48" i="34" s="1"/>
  <c r="X20" i="10"/>
  <c r="P22" i="34"/>
  <c r="R22" i="34" s="1"/>
  <c r="P106" i="34"/>
  <c r="P13" i="34"/>
  <c r="P42" i="34"/>
  <c r="P74" i="34"/>
  <c r="P58" i="34"/>
  <c r="P90" i="34"/>
  <c r="R90" i="34" s="1"/>
  <c r="P32" i="34"/>
  <c r="W197" i="10"/>
  <c r="X197" i="10" s="1"/>
  <c r="P93" i="34"/>
  <c r="R93" i="34" s="1"/>
  <c r="P25" i="34"/>
  <c r="R25" i="34" s="1"/>
  <c r="P109" i="34"/>
  <c r="R109" i="34" s="1"/>
  <c r="P6" i="34"/>
  <c r="R6" i="34" s="1"/>
  <c r="P77" i="34"/>
  <c r="R77" i="34" s="1"/>
  <c r="P45" i="34"/>
  <c r="P61" i="34"/>
  <c r="P35" i="34"/>
  <c r="R35" i="34" s="1"/>
  <c r="W142" i="10"/>
  <c r="P69" i="34"/>
  <c r="R69" i="34" s="1"/>
  <c r="P53" i="34"/>
  <c r="R53" i="34" s="1"/>
  <c r="P85" i="34"/>
  <c r="P117" i="34"/>
  <c r="R117" i="34" s="1"/>
  <c r="P101" i="34"/>
  <c r="P8" i="34"/>
  <c r="R8" i="34" s="1"/>
  <c r="P38" i="34"/>
  <c r="R38" i="34" s="1"/>
  <c r="P54" i="34"/>
  <c r="R54" i="34" s="1"/>
  <c r="P28" i="34"/>
  <c r="R28" i="34" s="1"/>
  <c r="P70" i="34"/>
  <c r="P15" i="34"/>
  <c r="P18" i="34"/>
  <c r="P86" i="34"/>
  <c r="R86" i="34" s="1"/>
  <c r="P102" i="34"/>
  <c r="X167" i="10"/>
  <c r="W141" i="10"/>
  <c r="AA141" i="10" s="1"/>
  <c r="P23" i="34"/>
  <c r="R23" i="34" s="1"/>
  <c r="P107" i="34"/>
  <c r="R107" i="34" s="1"/>
  <c r="P14" i="34"/>
  <c r="P43" i="34"/>
  <c r="P75" i="34"/>
  <c r="P59" i="34"/>
  <c r="P91" i="34"/>
  <c r="R91" i="34" s="1"/>
  <c r="P33" i="34"/>
  <c r="X217" i="10"/>
  <c r="W184" i="10"/>
  <c r="AA184" i="10" s="1"/>
  <c r="AA248" i="10"/>
  <c r="W218" i="10"/>
  <c r="AA218" i="10" s="1"/>
  <c r="Q47" i="34"/>
  <c r="Q69" i="34"/>
  <c r="Q44" i="34"/>
  <c r="R44" i="34"/>
  <c r="X161" i="10"/>
  <c r="W8" i="10"/>
  <c r="AA8" i="10" s="1"/>
  <c r="X204" i="10"/>
  <c r="W123" i="10"/>
  <c r="AA123" i="10" s="1"/>
  <c r="W126" i="10"/>
  <c r="AA126" i="10" s="1"/>
  <c r="P11" i="34"/>
  <c r="R11" i="34" s="1"/>
  <c r="P39" i="34"/>
  <c r="R39" i="34" s="1"/>
  <c r="P55" i="34"/>
  <c r="R55" i="34" s="1"/>
  <c r="P29" i="34"/>
  <c r="P71" i="34"/>
  <c r="R71" i="34" s="1"/>
  <c r="P16" i="34"/>
  <c r="P19" i="34"/>
  <c r="P87" i="34"/>
  <c r="P103" i="34"/>
  <c r="R103" i="34" s="1"/>
  <c r="W13" i="10"/>
  <c r="X13" i="10" s="1"/>
  <c r="W71" i="10"/>
  <c r="X71" i="10" s="1"/>
  <c r="Q65" i="34"/>
  <c r="Q68" i="34"/>
  <c r="X7" i="10"/>
  <c r="W160" i="10"/>
  <c r="X160" i="10" s="1"/>
  <c r="Q24" i="34"/>
  <c r="W143" i="10"/>
  <c r="P36" i="34"/>
  <c r="R36" i="34" s="1"/>
  <c r="P78" i="34"/>
  <c r="R78" i="34" s="1"/>
  <c r="P94" i="34"/>
  <c r="R94" i="34" s="1"/>
  <c r="P26" i="34"/>
  <c r="R26" i="34" s="1"/>
  <c r="P110" i="34"/>
  <c r="R110" i="34" s="1"/>
  <c r="P7" i="34"/>
  <c r="R7" i="34" s="1"/>
  <c r="P46" i="34"/>
  <c r="R46" i="34" s="1"/>
  <c r="P62" i="34"/>
  <c r="R62" i="34" s="1"/>
  <c r="W224" i="10"/>
  <c r="P4" i="34"/>
  <c r="W239" i="10"/>
  <c r="AA239" i="10" s="1"/>
  <c r="Q95" i="34"/>
  <c r="AA210" i="10"/>
  <c r="Z101" i="10"/>
  <c r="W80" i="10"/>
  <c r="Q28" i="34"/>
  <c r="W128" i="10"/>
  <c r="X128" i="10" s="1"/>
  <c r="P50" i="34"/>
  <c r="R50" i="34" s="1"/>
  <c r="P66" i="34"/>
  <c r="P12" i="34"/>
  <c r="P82" i="34"/>
  <c r="R82" i="34" s="1"/>
  <c r="P98" i="34"/>
  <c r="P114" i="34"/>
  <c r="P2" i="34"/>
  <c r="R2" i="34" s="1"/>
  <c r="X58" i="10"/>
  <c r="W233" i="10"/>
  <c r="AA233" i="10" s="1"/>
  <c r="Q35" i="34"/>
  <c r="W117" i="10"/>
  <c r="P51" i="34"/>
  <c r="R51" i="34" s="1"/>
  <c r="P83" i="34"/>
  <c r="R83" i="34" s="1"/>
  <c r="P67" i="34"/>
  <c r="P99" i="34"/>
  <c r="R99" i="34" s="1"/>
  <c r="P115" i="34"/>
  <c r="AA47" i="10"/>
  <c r="X47" i="10"/>
  <c r="W168" i="10"/>
  <c r="X168" i="10" s="1"/>
  <c r="W125" i="10"/>
  <c r="AA125" i="10" s="1"/>
  <c r="Z13" i="10"/>
  <c r="W213" i="10"/>
  <c r="X213" i="10" s="1"/>
  <c r="W18" i="10"/>
  <c r="Z244" i="10"/>
  <c r="AA183" i="10"/>
  <c r="X251" i="10"/>
  <c r="W57" i="10"/>
  <c r="AA57" i="10" s="1"/>
  <c r="W127" i="10"/>
  <c r="W229" i="10"/>
  <c r="X229" i="10" s="1"/>
  <c r="X246" i="10"/>
  <c r="Z173" i="10"/>
  <c r="W119" i="10"/>
  <c r="X119" i="10" s="1"/>
  <c r="W42" i="10"/>
  <c r="X42" i="10" s="1"/>
  <c r="W110" i="10"/>
  <c r="X110" i="10" s="1"/>
  <c r="W208" i="10"/>
  <c r="X208" i="10" s="1"/>
  <c r="X174" i="10"/>
  <c r="AA174" i="10"/>
  <c r="W121" i="10"/>
  <c r="X121" i="10" s="1"/>
  <c r="X105" i="10"/>
  <c r="X226" i="10"/>
  <c r="W16" i="10"/>
  <c r="AA16" i="10" s="1"/>
  <c r="W124" i="10"/>
  <c r="W205" i="10"/>
  <c r="X205" i="10" s="1"/>
  <c r="X3" i="10"/>
  <c r="W64" i="10"/>
  <c r="AA64" i="10" s="1"/>
  <c r="W61" i="10"/>
  <c r="AA61" i="10" s="1"/>
  <c r="W19" i="10"/>
  <c r="AA224" i="10"/>
  <c r="X224" i="10"/>
  <c r="AA9" i="10"/>
  <c r="X9" i="10"/>
  <c r="X28" i="10"/>
  <c r="AA28" i="10"/>
  <c r="X12" i="10"/>
  <c r="AA12" i="10"/>
  <c r="W252" i="10"/>
  <c r="AA252" i="10" s="1"/>
  <c r="W235" i="10"/>
  <c r="X235" i="10" s="1"/>
  <c r="X244" i="10"/>
  <c r="X74" i="10"/>
  <c r="W46" i="10"/>
  <c r="Z75" i="10"/>
  <c r="W155" i="10"/>
  <c r="W122" i="10"/>
  <c r="X122" i="10" s="1"/>
  <c r="W238" i="10"/>
  <c r="X17" i="10"/>
  <c r="AA17" i="10"/>
  <c r="AA114" i="10"/>
  <c r="X114" i="10"/>
  <c r="W51" i="10"/>
  <c r="AA51" i="10" s="1"/>
  <c r="X234" i="10"/>
  <c r="AA234" i="10"/>
  <c r="W214" i="10"/>
  <c r="AA214" i="10" s="1"/>
  <c r="AA41" i="10"/>
  <c r="X41" i="10"/>
  <c r="X80" i="10"/>
  <c r="AA80" i="10"/>
  <c r="Z28" i="10"/>
  <c r="AA171" i="10"/>
  <c r="X171" i="10"/>
  <c r="X55" i="10"/>
  <c r="AA55" i="10"/>
  <c r="X203" i="10"/>
  <c r="W187" i="10"/>
  <c r="AA187" i="10" s="1"/>
  <c r="Z12" i="10"/>
  <c r="AA69" i="10"/>
  <c r="X69" i="10"/>
  <c r="W191" i="10"/>
  <c r="X176" i="10"/>
  <c r="X182" i="10"/>
  <c r="W63" i="10"/>
  <c r="X63" i="10" s="1"/>
  <c r="AA113" i="10"/>
  <c r="W247" i="10"/>
  <c r="X185" i="10"/>
  <c r="W201" i="10"/>
  <c r="X201" i="10" s="1"/>
  <c r="W4" i="10"/>
  <c r="W67" i="10"/>
  <c r="X67" i="10" s="1"/>
  <c r="AA151" i="10"/>
  <c r="W76" i="10"/>
  <c r="X76" i="10" s="1"/>
  <c r="W92" i="10"/>
  <c r="W111" i="10"/>
  <c r="Z111" i="10"/>
  <c r="AA104" i="10"/>
  <c r="X104" i="10"/>
  <c r="AA97" i="10"/>
  <c r="X97" i="10"/>
  <c r="W140" i="10"/>
  <c r="AA140" i="10" s="1"/>
  <c r="W149" i="10"/>
  <c r="X29" i="10"/>
  <c r="AA29" i="10"/>
  <c r="W192" i="10"/>
  <c r="Z4" i="10"/>
  <c r="X101" i="10"/>
  <c r="AA242" i="10"/>
  <c r="W73" i="10"/>
  <c r="AA73" i="10" s="1"/>
  <c r="W118" i="10"/>
  <c r="AA118" i="10" s="1"/>
  <c r="X239" i="10"/>
  <c r="X77" i="10"/>
  <c r="X225" i="10"/>
  <c r="W35" i="10"/>
  <c r="X35" i="10" s="1"/>
  <c r="W131" i="10"/>
  <c r="AA131" i="10" s="1"/>
  <c r="X5" i="10"/>
  <c r="W199" i="10"/>
  <c r="AA199" i="10" s="1"/>
  <c r="W130" i="10"/>
  <c r="W134" i="10"/>
  <c r="W91" i="10"/>
  <c r="W56" i="10"/>
  <c r="W81" i="10"/>
  <c r="X166" i="10"/>
  <c r="AA166" i="10"/>
  <c r="AA173" i="10"/>
  <c r="X173" i="10"/>
  <c r="AA197" i="10"/>
  <c r="W223" i="10"/>
  <c r="Z223" i="10"/>
  <c r="W99" i="10"/>
  <c r="Z99" i="10"/>
  <c r="X157" i="10"/>
  <c r="AA157" i="10"/>
  <c r="W154" i="10"/>
  <c r="Z154" i="10"/>
  <c r="AA177" i="10"/>
  <c r="X177" i="10"/>
  <c r="AA76" i="10"/>
  <c r="AA10" i="10"/>
  <c r="X137" i="10"/>
  <c r="AA137" i="10"/>
  <c r="Z152" i="10"/>
  <c r="W152" i="10"/>
  <c r="AA207" i="10"/>
  <c r="X207" i="10"/>
  <c r="AA24" i="10"/>
  <c r="X24" i="10"/>
  <c r="AA208" i="10"/>
  <c r="X116" i="10"/>
  <c r="AA116" i="10"/>
  <c r="W40" i="10"/>
  <c r="AA36" i="10"/>
  <c r="X36" i="10"/>
  <c r="X107" i="10"/>
  <c r="AA107" i="10"/>
  <c r="W241" i="10"/>
  <c r="W254" i="10"/>
  <c r="AA11" i="10"/>
  <c r="W37" i="10"/>
  <c r="W162" i="10"/>
  <c r="X199" i="10"/>
  <c r="AA240" i="10"/>
  <c r="X240" i="10"/>
  <c r="Z2" i="10"/>
  <c r="W2" i="10"/>
  <c r="Z232" i="10"/>
  <c r="W232" i="10"/>
  <c r="W172" i="10"/>
  <c r="X61" i="10"/>
  <c r="W70" i="10"/>
  <c r="W209" i="10"/>
  <c r="W78" i="10"/>
  <c r="Z78" i="10"/>
  <c r="W175" i="10"/>
  <c r="W148" i="10"/>
  <c r="W138" i="10"/>
  <c r="X89" i="10"/>
  <c r="AA89" i="10"/>
  <c r="Z207" i="10"/>
  <c r="AA253" i="10"/>
  <c r="X253" i="10"/>
  <c r="Z153" i="10"/>
  <c r="W153" i="10"/>
  <c r="W221" i="10"/>
  <c r="Z221" i="10"/>
  <c r="W243" i="10"/>
  <c r="W52" i="10"/>
  <c r="Z52" i="10"/>
  <c r="Z6" i="10"/>
  <c r="W6" i="10"/>
  <c r="W50" i="10"/>
  <c r="Z50" i="10"/>
  <c r="Z249" i="10"/>
  <c r="W249" i="10"/>
  <c r="AA66" i="10"/>
  <c r="X66" i="10"/>
  <c r="X25" i="10"/>
  <c r="AA25" i="10"/>
  <c r="W188" i="10"/>
  <c r="AA94" i="10"/>
  <c r="X94" i="10"/>
  <c r="AA236" i="10"/>
  <c r="X236" i="10"/>
  <c r="X79" i="10"/>
  <c r="AA79" i="10"/>
  <c r="W202" i="10"/>
  <c r="Z202" i="10"/>
  <c r="AA121" i="10"/>
  <c r="W195" i="10"/>
  <c r="X164" i="10"/>
  <c r="AA164" i="10"/>
  <c r="W49" i="10"/>
  <c r="X103" i="10"/>
  <c r="AA103" i="10"/>
  <c r="Z22" i="10"/>
  <c r="W22" i="10"/>
  <c r="Z83" i="10"/>
  <c r="W83" i="10"/>
  <c r="AA215" i="10"/>
  <c r="X215" i="10"/>
  <c r="X184" i="10"/>
  <c r="AA136" i="10"/>
  <c r="X136" i="10"/>
  <c r="AA150" i="10"/>
  <c r="X150" i="10"/>
  <c r="AA44" i="10"/>
  <c r="X44" i="10"/>
  <c r="W230" i="10"/>
  <c r="Z230" i="10"/>
  <c r="X129" i="10"/>
  <c r="AA129" i="10"/>
  <c r="X45" i="10"/>
  <c r="AA45" i="10"/>
  <c r="X211" i="10"/>
  <c r="AA211" i="10"/>
  <c r="X212" i="10"/>
  <c r="AA212" i="10"/>
  <c r="Z33" i="10"/>
  <c r="W33" i="10"/>
  <c r="Z106" i="10"/>
  <c r="W106" i="10"/>
  <c r="Z84" i="10"/>
  <c r="W84" i="10"/>
  <c r="W250" i="10"/>
  <c r="W181" i="10"/>
  <c r="Z21" i="10"/>
  <c r="W21" i="10"/>
  <c r="W96" i="10"/>
  <c r="X180" i="10"/>
  <c r="AA180" i="10"/>
  <c r="X186" i="10"/>
  <c r="AA186" i="10"/>
  <c r="W170" i="10"/>
  <c r="X193" i="10"/>
  <c r="AA193" i="10"/>
  <c r="X231" i="10"/>
  <c r="AA231" i="10"/>
  <c r="X86" i="10"/>
  <c r="AA86" i="10"/>
  <c r="Z112" i="10"/>
  <c r="W112" i="10"/>
  <c r="X14" i="10"/>
  <c r="AA14" i="10"/>
  <c r="W135" i="10"/>
  <c r="Z166" i="10"/>
  <c r="W245" i="10"/>
  <c r="W200" i="10"/>
  <c r="X109" i="10"/>
  <c r="AA109" i="10"/>
  <c r="W144" i="10"/>
  <c r="AA102" i="10"/>
  <c r="X102" i="10"/>
  <c r="X145" i="10"/>
  <c r="AA145" i="10"/>
  <c r="W220" i="10"/>
  <c r="W228" i="10"/>
  <c r="W165" i="10"/>
  <c r="X39" i="10"/>
  <c r="AA39" i="10"/>
  <c r="AA196" i="10"/>
  <c r="X196" i="10"/>
  <c r="X43" i="10"/>
  <c r="AA43" i="10"/>
  <c r="AA190" i="10"/>
  <c r="X190" i="10"/>
  <c r="W32" i="10"/>
  <c r="W219" i="10"/>
  <c r="Z31" i="10"/>
  <c r="W31" i="10"/>
  <c r="W169" i="10"/>
  <c r="W38" i="10"/>
  <c r="Z38" i="10"/>
  <c r="AA160" i="10"/>
  <c r="W108" i="10"/>
  <c r="W237" i="10"/>
  <c r="X30" i="10"/>
  <c r="AA30" i="10"/>
  <c r="W147" i="10"/>
  <c r="Z194" i="10"/>
  <c r="W194" i="10"/>
  <c r="W59" i="10"/>
  <c r="X141" i="10"/>
  <c r="Q54" i="34" l="1"/>
  <c r="AA110" i="10"/>
  <c r="Q91" i="34"/>
  <c r="AA13" i="10"/>
  <c r="Q64" i="34"/>
  <c r="X53" i="10"/>
  <c r="X179" i="10"/>
  <c r="AA128" i="10"/>
  <c r="Q94" i="34"/>
  <c r="Q103" i="34"/>
  <c r="AA71" i="10"/>
  <c r="Q82" i="34"/>
  <c r="Q112" i="34"/>
  <c r="X57" i="10"/>
  <c r="AA93" i="10"/>
  <c r="Q99" i="34"/>
  <c r="X16" i="10"/>
  <c r="AA75" i="10"/>
  <c r="Q86" i="34"/>
  <c r="Q92" i="34"/>
  <c r="Q3" i="34"/>
  <c r="R60" i="34"/>
  <c r="Q60" i="34"/>
  <c r="X159" i="10"/>
  <c r="Q55" i="34"/>
  <c r="X252" i="10"/>
  <c r="X123" i="10"/>
  <c r="AA235" i="10"/>
  <c r="AA205" i="10"/>
  <c r="Q39" i="34"/>
  <c r="Q45" i="34"/>
  <c r="R45" i="34"/>
  <c r="Q66" i="34"/>
  <c r="R66" i="34"/>
  <c r="R19" i="34"/>
  <c r="Q19" i="34"/>
  <c r="R75" i="34"/>
  <c r="Q75" i="34"/>
  <c r="R61" i="34"/>
  <c r="Q61" i="34"/>
  <c r="R106" i="34"/>
  <c r="Q106" i="34"/>
  <c r="R43" i="34"/>
  <c r="Q43" i="34"/>
  <c r="R14" i="34"/>
  <c r="Q14" i="34"/>
  <c r="R16" i="34"/>
  <c r="Q16" i="34"/>
  <c r="Q50" i="34"/>
  <c r="Q23" i="34"/>
  <c r="AA87" i="10"/>
  <c r="Q107" i="34"/>
  <c r="R102" i="34"/>
  <c r="Q102" i="34"/>
  <c r="X142" i="10"/>
  <c r="AA142" i="10"/>
  <c r="Q48" i="34"/>
  <c r="Q36" i="34"/>
  <c r="Q117" i="34"/>
  <c r="AA67" i="10"/>
  <c r="X125" i="10"/>
  <c r="X143" i="10"/>
  <c r="AA143" i="10"/>
  <c r="Q38" i="34"/>
  <c r="R101" i="34"/>
  <c r="Q101" i="34"/>
  <c r="Q71" i="34"/>
  <c r="R85" i="34"/>
  <c r="Q85" i="34"/>
  <c r="X117" i="10"/>
  <c r="AA117" i="10"/>
  <c r="AA201" i="10"/>
  <c r="Q25" i="34"/>
  <c r="Q8" i="34"/>
  <c r="X233" i="10"/>
  <c r="R15" i="34"/>
  <c r="Q15" i="34"/>
  <c r="Q11" i="34"/>
  <c r="Q78" i="34"/>
  <c r="X218" i="10"/>
  <c r="R98" i="34"/>
  <c r="Q98" i="34"/>
  <c r="Q6" i="34"/>
  <c r="R70" i="34"/>
  <c r="Q70" i="34"/>
  <c r="R74" i="34"/>
  <c r="Q74" i="34"/>
  <c r="Q93" i="34"/>
  <c r="Q83" i="34"/>
  <c r="X8" i="10"/>
  <c r="AA213" i="10"/>
  <c r="Q77" i="34"/>
  <c r="Q53" i="34"/>
  <c r="Q26" i="34"/>
  <c r="R42" i="34"/>
  <c r="Q42" i="34"/>
  <c r="R29" i="34"/>
  <c r="Q29" i="34"/>
  <c r="Q110" i="34"/>
  <c r="Q22" i="34"/>
  <c r="AA122" i="10"/>
  <c r="Q46" i="34"/>
  <c r="R32" i="34"/>
  <c r="Q32" i="34"/>
  <c r="Q2" i="34"/>
  <c r="Q96" i="34"/>
  <c r="R18" i="34"/>
  <c r="Q18" i="34"/>
  <c r="Q109" i="34"/>
  <c r="Q90" i="34"/>
  <c r="AA168" i="10"/>
  <c r="R114" i="34"/>
  <c r="Q114" i="34"/>
  <c r="Q7" i="34"/>
  <c r="R58" i="34"/>
  <c r="Q58" i="34"/>
  <c r="Q51" i="34"/>
  <c r="X126" i="10"/>
  <c r="R115" i="34"/>
  <c r="Q115" i="34"/>
  <c r="R33" i="34"/>
  <c r="Q33" i="34"/>
  <c r="Q80" i="34"/>
  <c r="R67" i="34"/>
  <c r="Q67" i="34"/>
  <c r="R12" i="34"/>
  <c r="Q12" i="34"/>
  <c r="R4" i="34"/>
  <c r="Q4" i="34"/>
  <c r="R87" i="34"/>
  <c r="Q87" i="34"/>
  <c r="R59" i="34"/>
  <c r="Q59" i="34"/>
  <c r="R13" i="34"/>
  <c r="Q13" i="34"/>
  <c r="Q62" i="34"/>
  <c r="X140" i="10"/>
  <c r="AA63" i="10"/>
  <c r="X18" i="10"/>
  <c r="AA18" i="10"/>
  <c r="X127" i="10"/>
  <c r="AA127" i="10"/>
  <c r="AA229" i="10"/>
  <c r="AA42" i="10"/>
  <c r="AA119" i="10"/>
  <c r="X118" i="10"/>
  <c r="AA35" i="10"/>
  <c r="AA124" i="10"/>
  <c r="X124" i="10"/>
  <c r="X64" i="10"/>
  <c r="AA19" i="10"/>
  <c r="X19" i="10"/>
  <c r="X111" i="10"/>
  <c r="AA111" i="10"/>
  <c r="AA46" i="10"/>
  <c r="X46" i="10"/>
  <c r="X56" i="10"/>
  <c r="AA56" i="10"/>
  <c r="X91" i="10"/>
  <c r="AA91" i="10"/>
  <c r="AA191" i="10"/>
  <c r="X191" i="10"/>
  <c r="X214" i="10"/>
  <c r="X81" i="10"/>
  <c r="AA81" i="10"/>
  <c r="AA134" i="10"/>
  <c r="X134" i="10"/>
  <c r="X51" i="10"/>
  <c r="X149" i="10"/>
  <c r="AA149" i="10"/>
  <c r="X4" i="10"/>
  <c r="AA4" i="10"/>
  <c r="AA92" i="10"/>
  <c r="X92" i="10"/>
  <c r="X130" i="10"/>
  <c r="AA130" i="10"/>
  <c r="X131" i="10"/>
  <c r="X73" i="10"/>
  <c r="X192" i="10"/>
  <c r="AA192" i="10"/>
  <c r="AA247" i="10"/>
  <c r="X247" i="10"/>
  <c r="AA238" i="10"/>
  <c r="X238" i="10"/>
  <c r="X187" i="10"/>
  <c r="X155" i="10"/>
  <c r="AA155" i="10"/>
  <c r="X106" i="10"/>
  <c r="AA106" i="10"/>
  <c r="AA220" i="10"/>
  <c r="X220" i="10"/>
  <c r="AA188" i="10"/>
  <c r="X188" i="10"/>
  <c r="X148" i="10"/>
  <c r="AA148" i="10"/>
  <c r="X175" i="10"/>
  <c r="AA175" i="10"/>
  <c r="X78" i="10"/>
  <c r="AA78" i="10"/>
  <c r="AA162" i="10"/>
  <c r="X162" i="10"/>
  <c r="X144" i="10"/>
  <c r="AA144" i="10"/>
  <c r="X249" i="10"/>
  <c r="AA249" i="10"/>
  <c r="AA70" i="10"/>
  <c r="X70" i="10"/>
  <c r="X96" i="10"/>
  <c r="AA96" i="10"/>
  <c r="X152" i="10"/>
  <c r="AA152" i="10"/>
  <c r="AA237" i="10"/>
  <c r="X237" i="10"/>
  <c r="AA83" i="10"/>
  <c r="X83" i="10"/>
  <c r="AA40" i="10"/>
  <c r="X40" i="10"/>
  <c r="AA108" i="10"/>
  <c r="X108" i="10"/>
  <c r="X22" i="10"/>
  <c r="AA22" i="10"/>
  <c r="AA59" i="10"/>
  <c r="X59" i="10"/>
  <c r="X194" i="10"/>
  <c r="AA194" i="10"/>
  <c r="X169" i="10"/>
  <c r="AA169" i="10"/>
  <c r="X245" i="10"/>
  <c r="AA245" i="10"/>
  <c r="AA170" i="10"/>
  <c r="X170" i="10"/>
  <c r="X6" i="10"/>
  <c r="AA6" i="10"/>
  <c r="X147" i="10"/>
  <c r="AA147" i="10"/>
  <c r="AA31" i="10"/>
  <c r="X31" i="10"/>
  <c r="AA172" i="10"/>
  <c r="X172" i="10"/>
  <c r="AA112" i="10"/>
  <c r="X112" i="10"/>
  <c r="AA84" i="10"/>
  <c r="X84" i="10"/>
  <c r="AA195" i="10"/>
  <c r="X195" i="10"/>
  <c r="AA221" i="10"/>
  <c r="X221" i="10"/>
  <c r="X223" i="10"/>
  <c r="AA223" i="10"/>
  <c r="AA21" i="10"/>
  <c r="X21" i="10"/>
  <c r="X209" i="10"/>
  <c r="AA209" i="10"/>
  <c r="AA33" i="10"/>
  <c r="X33" i="10"/>
  <c r="X181" i="10"/>
  <c r="AA181" i="10"/>
  <c r="AA230" i="10"/>
  <c r="X230" i="10"/>
  <c r="AA37" i="10"/>
  <c r="X37" i="10"/>
  <c r="X250" i="10"/>
  <c r="AA250" i="10"/>
  <c r="X154" i="10"/>
  <c r="AA154" i="10"/>
  <c r="X38" i="10"/>
  <c r="AA38" i="10"/>
  <c r="X200" i="10"/>
  <c r="AA200" i="10"/>
  <c r="AA50" i="10"/>
  <c r="X50" i="10"/>
  <c r="AA49" i="10"/>
  <c r="X49" i="10"/>
  <c r="AA232" i="10"/>
  <c r="X232" i="10"/>
  <c r="X254" i="10"/>
  <c r="AA254" i="10"/>
  <c r="AA219" i="10"/>
  <c r="X219" i="10"/>
  <c r="AA165" i="10"/>
  <c r="X165" i="10"/>
  <c r="AA135" i="10"/>
  <c r="X135" i="10"/>
  <c r="X52" i="10"/>
  <c r="AA52" i="10"/>
  <c r="X241" i="10"/>
  <c r="AA241" i="10"/>
  <c r="X153" i="10"/>
  <c r="AA153" i="10"/>
  <c r="X202" i="10"/>
  <c r="AA202" i="10"/>
  <c r="AA99" i="10"/>
  <c r="X99" i="10"/>
  <c r="X32" i="10"/>
  <c r="AA32" i="10"/>
  <c r="AA228" i="10"/>
  <c r="X228" i="10"/>
  <c r="AA243" i="10"/>
  <c r="X243" i="10"/>
  <c r="AA138" i="10"/>
  <c r="X138" i="10"/>
  <c r="AA2" i="10"/>
  <c r="X2" i="10"/>
  <c r="K469" i="23" l="1"/>
  <c r="J456" i="23"/>
  <c r="AH139" i="41"/>
  <c r="J470" i="23" l="1"/>
  <c r="AH142" i="41"/>
  <c r="H67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K86" i="41"/>
  <c r="C81" i="41"/>
  <c r="K83" i="41"/>
  <c r="K85" i="41"/>
  <c r="C82" i="41"/>
  <c r="G75" i="41"/>
  <c r="AG516" i="38"/>
  <c r="G67" i="41"/>
  <c r="K87" i="41"/>
  <c r="C84" i="41"/>
  <c r="F67" i="41"/>
  <c r="C83" i="41"/>
  <c r="F75" i="41"/>
  <c r="E75" i="41"/>
  <c r="K81" i="41"/>
  <c r="D75" i="41"/>
  <c r="K82" i="41"/>
  <c r="C67" i="41"/>
  <c r="H75" i="41"/>
  <c r="E67" i="41"/>
  <c r="C75" i="41"/>
  <c r="K92" i="41"/>
  <c r="K88" i="41"/>
  <c r="D67" i="41"/>
  <c r="K91" i="41"/>
  <c r="K84" i="41"/>
  <c r="K89" i="41"/>
  <c r="K90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2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C588" i="23"/>
  <c r="E586" i="23"/>
  <c r="D587" i="23"/>
  <c r="D588" i="23"/>
  <c r="AI472" i="23" l="1"/>
  <c r="J454" i="23"/>
  <c r="J455" i="23"/>
  <c r="E587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<sst xmlns="http://schemas.openxmlformats.org/spreadsheetml/2006/main" count="15838" uniqueCount="2006">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</sst>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9" fontId="0" fillId="0" borderId="0" xfId="3" applyNumberFormat="1" applyFont="1"/>
    <xf numFmtId="0" fontId="0" fillId="0" borderId="0" xfId="0" applyFill="1"/>
    <xf numFmtId="0" fontId="0" fillId="0" borderId="0" xfId="0" applyFill="1" applyAlignment="1">
      <alignment horizontal="left"/>
    </xf>
    <xf numFmtId="167" fontId="0" fillId="0" borderId="0" xfId="0" applyNumberFormat="1" applyFill="1"/>
    <xf numFmtId="9" fontId="0" fillId="0" borderId="0" xfId="0" applyNumberFormat="1" applyFill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6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0.13064328575771395</c:v>
                </c:pt>
                <c:pt idx="1">
                  <c:v>0.869356714242286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0.10742187500000001</c:v>
                </c:pt>
                <c:pt idx="1">
                  <c:v>0.892578125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0.13064328575771395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859502177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8.407523331813346E-3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858686488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865056055.54450238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930000000.00000012"/>
          <c:min val="509999999.9999999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55313096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59387674.495699987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55313096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310331723</c:v>
                </c:pt>
                <c:pt idx="1">
                  <c:v>548354765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27096.715799999944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65574.236199999985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0.13064328575771395</c:v>
                </c:pt>
                <c:pt idx="1">
                  <c:v>0.869356714242286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0.13064328575771395</c:v>
                </c:pt>
                <c:pt idx="1">
                  <c:v>0.869356714242286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0.10742187500000001</c:v>
                </c:pt>
                <c:pt idx="1">
                  <c:v>0.892578125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FISICO'!$F$4:$F$13</c:f>
              <c:multiLvlStrCache>
                <c:ptCount val="8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  <c:pt idx="7">
                    <c:v>24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FISICO'!$G$4:$G$13</c:f>
              <c:numCache>
                <c:formatCode>General</c:formatCode>
                <c:ptCount val="8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  <c:pt idx="6">
                  <c:v>6</c:v>
                </c:pt>
                <c:pt idx="7">
                  <c:v>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FISICO'!$F$4:$F$13</c:f>
              <c:multiLvlStrCache>
                <c:ptCount val="8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  <c:pt idx="7">
                    <c:v>24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FISICO'!$H$4:$H$13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0</c:v>
                </c:pt>
                <c:pt idx="6">
                  <c:v>10</c:v>
                </c:pt>
                <c:pt idx="7">
                  <c:v>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7</c:v>
                </c:pt>
                <c:pt idx="1">
                  <c:v>5</c:v>
                </c:pt>
                <c:pt idx="2">
                  <c:v>7</c:v>
                </c:pt>
                <c:pt idx="3">
                  <c:v>10</c:v>
                </c:pt>
                <c:pt idx="4">
                  <c:v>22</c:v>
                </c:pt>
                <c:pt idx="5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FISICO'!$C$4:$C$43</c:f>
              <c:numCache>
                <c:formatCode>0</c:formatCode>
                <c:ptCount val="39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96</c:v>
                </c:pt>
                <c:pt idx="32">
                  <c:v>98</c:v>
                </c:pt>
                <c:pt idx="33">
                  <c:v>100</c:v>
                </c:pt>
                <c:pt idx="34">
                  <c:v>102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FISICO'!$D$4:$D$43</c:f>
              <c:numCache>
                <c:formatCode>0</c:formatCode>
                <c:ptCount val="39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87</c:v>
                </c:pt>
                <c:pt idx="32">
                  <c:v>87</c:v>
                </c:pt>
                <c:pt idx="33">
                  <c:v>89</c:v>
                </c:pt>
                <c:pt idx="34">
                  <c:v>91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FISICO'!$C$504:$C$543</c:f>
              <c:numCache>
                <c:formatCode>General</c:formatCode>
                <c:ptCount val="39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56</c:v>
                </c:pt>
                <c:pt idx="32">
                  <c:v>56</c:v>
                </c:pt>
                <c:pt idx="33">
                  <c:v>57</c:v>
                </c:pt>
                <c:pt idx="34">
                  <c:v>57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FISICO'!$D$504:$D$543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23</c:v>
                </c:pt>
                <c:pt idx="32">
                  <c:v>23</c:v>
                </c:pt>
                <c:pt idx="33">
                  <c:v>23</c:v>
                </c:pt>
                <c:pt idx="34">
                  <c:v>24</c:v>
                </c:pt>
                <c:pt idx="35">
                  <c:v>26</c:v>
                </c:pt>
                <c:pt idx="36">
                  <c:v>26</c:v>
                </c:pt>
                <c:pt idx="37">
                  <c:v>26</c:v>
                </c:pt>
                <c:pt idx="38">
                  <c:v>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2277.2316641789403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310.5694716766252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0.11477603483454386</c:v>
                </c:pt>
                <c:pt idx="1">
                  <c:v>0.88522396516545609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13.897031680889413</c:v>
                </c:pt>
                <c:pt idx="5">
                  <c:v>43.763440860215042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121.5873015873016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88.942176870748298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75.678271308523421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4.816764229803841E-2</c:v>
                </c:pt>
                <c:pt idx="1">
                  <c:v>3.5769637527674314E-2</c:v>
                </c:pt>
                <c:pt idx="2">
                  <c:v>2.1689579634907571E-2</c:v>
                </c:pt>
                <c:pt idx="3">
                  <c:v>5.8983309327774267E-3</c:v>
                </c:pt>
                <c:pt idx="4">
                  <c:v>1.9414797953221465E-2</c:v>
                </c:pt>
                <c:pt idx="5">
                  <c:v>4.924885532941313E-2</c:v>
                </c:pt>
                <c:pt idx="6">
                  <c:v>4.0325535813716548E-2</c:v>
                </c:pt>
                <c:pt idx="7">
                  <c:v>1.5873133634408676E-2</c:v>
                </c:pt>
                <c:pt idx="8">
                  <c:v>3.1059262961408221E-2</c:v>
                </c:pt>
                <c:pt idx="9">
                  <c:v>1.2377213513374938E-2</c:v>
                </c:pt>
                <c:pt idx="10">
                  <c:v>2.751216067432663E-2</c:v>
                </c:pt>
                <c:pt idx="11">
                  <c:v>5.0459722512993035E-2</c:v>
                </c:pt>
                <c:pt idx="12">
                  <c:v>6.1147452472119862E-2</c:v>
                </c:pt>
                <c:pt idx="13">
                  <c:v>5.7518340339408391E-2</c:v>
                </c:pt>
                <c:pt idx="14">
                  <c:v>3.6926511215222044E-2</c:v>
                </c:pt>
                <c:pt idx="15">
                  <c:v>4.8928612831185513E-2</c:v>
                </c:pt>
                <c:pt idx="16">
                  <c:v>6.2468161153151222E-2</c:v>
                </c:pt>
                <c:pt idx="17">
                  <c:v>4.5542672884234525E-2</c:v>
                </c:pt>
                <c:pt idx="18">
                  <c:v>5.8952549282030524E-2</c:v>
                </c:pt>
                <c:pt idx="19">
                  <c:v>3.5278499713225012E-2</c:v>
                </c:pt>
                <c:pt idx="20">
                  <c:v>0</c:v>
                </c:pt>
                <c:pt idx="21">
                  <c:v>4.5071645090522576E-2</c:v>
                </c:pt>
                <c:pt idx="22">
                  <c:v>4.2355790467654635E-2</c:v>
                </c:pt>
                <c:pt idx="23">
                  <c:v>3.3565263282410628E-2</c:v>
                </c:pt>
                <c:pt idx="24">
                  <c:v>3.2583704803031348E-2</c:v>
                </c:pt>
                <c:pt idx="25">
                  <c:v>3.6545783826307937E-2</c:v>
                </c:pt>
                <c:pt idx="26">
                  <c:v>4.5319139853235366E-2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AISLAN GLASS 90MM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CONSUMO'!$C$755:$C$763</c:f>
              <c:numCache>
                <c:formatCode>General</c:formatCode>
                <c:ptCount val="8"/>
                <c:pt idx="0">
                  <c:v>3462</c:v>
                </c:pt>
                <c:pt idx="1">
                  <c:v>3669</c:v>
                </c:pt>
                <c:pt idx="2">
                  <c:v>3690</c:v>
                </c:pt>
                <c:pt idx="3">
                  <c:v>4210</c:v>
                </c:pt>
                <c:pt idx="4">
                  <c:v>4641</c:v>
                </c:pt>
                <c:pt idx="5">
                  <c:v>5148</c:v>
                </c:pt>
                <c:pt idx="6">
                  <c:v>5887</c:v>
                </c:pt>
                <c:pt idx="7">
                  <c:v>6156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AISLAN GLASS 90MM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CONSUMO'!$D$755:$D$763</c:f>
              <c:numCache>
                <c:formatCode>General</c:formatCode>
                <c:ptCount val="8"/>
                <c:pt idx="0">
                  <c:v>55.96639075035803</c:v>
                </c:pt>
                <c:pt idx="1">
                  <c:v>59.201997771414788</c:v>
                </c:pt>
                <c:pt idx="2">
                  <c:v>59.201997771414788</c:v>
                </c:pt>
                <c:pt idx="3">
                  <c:v>67.85164030295266</c:v>
                </c:pt>
                <c:pt idx="4">
                  <c:v>74.338872201606065</c:v>
                </c:pt>
                <c:pt idx="5">
                  <c:v>82.988514733143944</c:v>
                </c:pt>
                <c:pt idx="6">
                  <c:v>95.098014277296969</c:v>
                </c:pt>
                <c:pt idx="7">
                  <c:v>99.422835543065915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858686488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865056055.54450238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55313096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59387674.495699987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55313096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310331723</c:v>
                </c:pt>
                <c:pt idx="1">
                  <c:v>548354765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310331723</c:v>
                </c:pt>
                <c:pt idx="1">
                  <c:v>548354765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27096.715799999944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65574.236199999985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13.897031680889413</c:v>
                </c:pt>
                <c:pt idx="5">
                  <c:v>43.763440860215042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121.5873015873016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88.942176870748298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75.678271308523421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4.816764229803841E-2</c:v>
                </c:pt>
                <c:pt idx="1">
                  <c:v>3.5769637527674314E-2</c:v>
                </c:pt>
                <c:pt idx="2">
                  <c:v>2.1689579634907571E-2</c:v>
                </c:pt>
                <c:pt idx="3">
                  <c:v>5.8983309327774267E-3</c:v>
                </c:pt>
                <c:pt idx="4">
                  <c:v>1.9414797953221465E-2</c:v>
                </c:pt>
                <c:pt idx="5">
                  <c:v>4.924885532941313E-2</c:v>
                </c:pt>
                <c:pt idx="6">
                  <c:v>4.0325535813716548E-2</c:v>
                </c:pt>
                <c:pt idx="7">
                  <c:v>1.5873133634408676E-2</c:v>
                </c:pt>
                <c:pt idx="8">
                  <c:v>3.1059262961408221E-2</c:v>
                </c:pt>
                <c:pt idx="9">
                  <c:v>1.2377213513374938E-2</c:v>
                </c:pt>
                <c:pt idx="10">
                  <c:v>2.751216067432663E-2</c:v>
                </c:pt>
                <c:pt idx="11">
                  <c:v>5.0459722512993035E-2</c:v>
                </c:pt>
                <c:pt idx="12">
                  <c:v>6.1147452472119862E-2</c:v>
                </c:pt>
                <c:pt idx="13">
                  <c:v>5.7518340339408391E-2</c:v>
                </c:pt>
                <c:pt idx="14">
                  <c:v>3.6926511215222044E-2</c:v>
                </c:pt>
                <c:pt idx="15">
                  <c:v>4.8928612831185513E-2</c:v>
                </c:pt>
                <c:pt idx="16">
                  <c:v>6.2468161153151222E-2</c:v>
                </c:pt>
                <c:pt idx="17">
                  <c:v>4.5542672884234525E-2</c:v>
                </c:pt>
                <c:pt idx="18">
                  <c:v>5.8952549282030524E-2</c:v>
                </c:pt>
                <c:pt idx="19">
                  <c:v>3.5278499713225012E-2</c:v>
                </c:pt>
                <c:pt idx="20">
                  <c:v>0</c:v>
                </c:pt>
                <c:pt idx="21">
                  <c:v>4.5071645090522576E-2</c:v>
                </c:pt>
                <c:pt idx="22">
                  <c:v>4.2355790467654635E-2</c:v>
                </c:pt>
                <c:pt idx="23">
                  <c:v>3.3565263282410628E-2</c:v>
                </c:pt>
                <c:pt idx="24">
                  <c:v>3.2583704803031348E-2</c:v>
                </c:pt>
                <c:pt idx="25">
                  <c:v>3.6545783826307937E-2</c:v>
                </c:pt>
                <c:pt idx="26">
                  <c:v>4.5319139853235366E-2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27425" y="1273542"/>
          <a:ext cx="3944125" cy="4743084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266340" y="1300757"/>
          <a:ext cx="3948661" cy="4811120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2933589" y="1259934"/>
          <a:ext cx="3948660" cy="4743084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01571" y="6339089"/>
          <a:ext cx="3944125" cy="364175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76113</xdr:rowOff>
    </xdr:from>
    <xdr:to>
      <xdr:col>59</xdr:col>
      <xdr:colOff>405135</xdr:colOff>
      <xdr:row>58</xdr:row>
      <xdr:rowOff>0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502189" y="1232720"/>
          <a:ext cx="3948660" cy="4743084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879"/>
            <a:chOff x="16410214" y="1455964"/>
            <a:chExt cx="3924131" cy="3924879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0049"/>
              <a:ext cx="3333750" cy="1214585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969B2F4E-E556-48F8-BCFA-103A34AD2A2E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-0,28%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0777"/>
              <a:ext cx="3333750" cy="1200066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	DESVIACIÓN </a:t>
              </a:r>
              <a:fld id="{8160FD02-EC06-422D-877E-B99EBECFBA65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-$6.369.568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181293" y="6419173"/>
          <a:ext cx="4101536" cy="372382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2954001" y="6345477"/>
          <a:ext cx="4094614" cy="3732882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64076"/>
          <a:ext cx="2913063" cy="2967718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13,06%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832257"/>
          <a:ext cx="2794000" cy="426386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631881"/>
              <a:chOff x="16410214" y="1455964"/>
              <a:chExt cx="3924131" cy="263188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405928"/>
                <a:ext cx="3335130" cy="93444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798256"/>
                <a:ext cx="3789713" cy="28958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fld id="{2753B05C-398B-4D8A-84A3-8E12428ECEAB}" type="TxLink">
                  <a:rPr lang="en-US" sz="1100" b="0" i="0" u="none" strike="noStrike">
                    <a:solidFill>
                      <a:srgbClr val="000000"/>
                    </a:solidFill>
                    <a:effectLst/>
                    <a:latin typeface="Aptos Narrow"/>
                    <a:ea typeface="+mn-ea"/>
                    <a:cs typeface="+mn-cs"/>
                  </a:rPr>
                  <a:t> $859.502.177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6113855"/>
            <a:ext cx="2357436" cy="8436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A9D8A9A4-9DD0-4F9E-8491-FFB707C807B4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88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301141"/>
              <a:ext cx="2925990" cy="972003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7219496"/>
          <a:ext cx="2953202" cy="2899683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33438"/>
          <a:ext cx="3653897" cy="3240000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287145" y="1154906"/>
          <a:ext cx="9076761" cy="8334375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41240" y="1162029"/>
          <a:ext cx="9206977" cy="8201046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51832"/>
          <a:ext cx="3108857" cy="2308388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0732"/>
            <a:ext cx="3143249" cy="112032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851E1350-DDCE-4300-B080-EE70230C50A2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12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3" y="4932074"/>
            <a:ext cx="3452815" cy="112032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</a:t>
            </a:r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DE TERMINO </a:t>
            </a:r>
            <a:fld id="{9587586A-66E3-4BE5-B5FB-5DB4F312CF29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31</a:t>
            </a:fld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13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88805"/>
          <a:ext cx="3439583" cy="978694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707983"/>
          <a:ext cx="3451488" cy="2636043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39644" y="9953625"/>
          <a:ext cx="9277616" cy="6024563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4619071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11,48%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229671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166184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149073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113354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201085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433109259262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859502177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3064328575771395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0742187500000001"/>
    </cacheField>
    <cacheField name="%AVANCE FISICO MENSUAL" numFmtId="10">
      <sharedItems containsString="0" containsBlank="1" containsNumber="1" minValue="1.6129032258064512E-2" maxValue="5.6048987086711299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433112615741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ILICONA SELLADOR ACRILICO PINTABLE COLOR BLANCA 300 ml"/>
        <s v="PERFIL ESQUINERO INTERIOR PVC 8MM BLANCO"/>
        <s v="PERFIL ESQUINERO ENCUENTRO PVC 8MM BLANCO"/>
        <s v="PLANCHA YESO CARTON RF 1.22x2.44x15 BORDE CUADRADO S/PAPEL ( 2,9768 M2 X PL=70 PLX PQTE) SKU 5001097"/>
        <s v="ESQUINERO CORNIZA EXTERIOR PVC COLOR BLANCO"/>
        <s v="CONECTOR DENTADO SIMPSON DE 3&quot; X 6&quot; (AS36B / CAJA 232 UND)"/>
        <s v="SOPORTE DE TINA STANDARD D25 H13 ( SB004819130100)"/>
        <s v="Geotextil No Tejido 0,20x500Mts 40Grs Altec"/>
        <s v="TYPAR VOLCANWRAP ROLLO DE 2,743 x 45,72 MTS ( 125 M2 x ROLLO ) SKU 7000031"/>
        <s v="CLAVO HELICOIDAL PROFIX GALV 3.1X65MMX217X18R"/>
        <s v="PUNTA PARA PUNTILLERA DE 30 MM CAJA DE 5.000 UNIDADES"/>
        <s v="PINO NACIONAL CEPILLADO 4/CARAS SECO DE 2&quot; X 2&quot; X 3.20 MT (41 X 41 mm) IMPREGNADO"/>
        <s v="CEERRADURA BAÑO 815 TUBULAR DAP DUCASSE US32D 45MM ACERO INOX 304"/>
        <s v="COLA FRIA ARTICOL MADERA BALDE 20 KG."/>
        <s v="BUTILLO ROLLO DE 3.2 x 19 x 15.25  MTS"/>
        <s v="GUARDAPOLVO PARA RETORNO PISO VINILICO PVC 50 x 3.000 COLOR BLANCO"/>
        <s v="TORNILLO ZINCADO 8 x 3&quot; CRS."/>
        <s v="FIBROCEMENTO LISO 1.2 x 2.40 x 22 MM (VOLCAN)"/>
        <s v="TORNILLO CABEZA PLANA 7,7MM X 85MM (250 X CAJA) (SDW22338MB)"/>
        <s v="CLAVO HELICOIDAL 31/4 x 80 N-80 (CAJA 4.500 UNIDADES)"/>
        <s v="BURLETE DE TERMINACION PARA PLATO DUCHA Y BAÑERAS TIRA DE 3 MTS. PVC"/>
        <s v="PLACA OSB STANDARD DE 1.22 x 2.44 x 11.1 MM ( 72 X PAQUETE )"/>
        <s v="ADHESIVO GEXAFLEX 60 ENVASE GALON ( 3.75 LTS)"/>
        <s v="PINO NACIONAL GRADO C-16/C-24 IMPREGNADO DE 2&quot; X 6&quot; X 4,00 m (VIVIENDAS SOCIALES)"/>
        <s v="LLAVE DE BOLA JARDIN/LAVAD 1/2&quot; MANGO ROJO"/>
        <s v="PINO NACIONAL SECO  CEPILLADO DE 1 x 4 x 3.20 MTS (264 PZA X PQTE) IMPREGNADO"/>
        <s v="PLANCHA YESO CARTON VOLCAN RF 1.22 x 3.40 x 15MM WHITE BORDE CUADRADO (40PLXPQ) SKU 5002142"/>
        <s v="LLAVE DE BOLA JARDIN/LAVAD 1/2&quot; MANGO AZUL"/>
        <s v="PINO SYP GRADO 2 PRIME IMPREGNADO DE  3&quot; x 8&quot; x 10' (63x184 mm)"/>
        <s v="ESQUINERO CORNIZA INTERIOR PVC COLOR BLANCO"/>
        <s v="GRAPA 14X35 T-50 (10.000 X CAJA)"/>
        <s v="ESQUINERO GUARDAPOLVO EXTERIOR PVC COLOR BLANCO"/>
        <s v="HOLDOWN ALTA CARGA HDQ8 CON TORNILLOS SDS 3&quot;-DHQ8"/>
        <s v="PLACA LP OSB STANDAR 1.22 x2.44 x 9.5 MM APA PT-OECA095  (84 PL.xPAQ)"/>
        <s v="AISLAN  GLASS 90 MM 0.375x12 MTS . DENSIDAD 11 KG/M3 (13.5 M2 X BOLSA) SKU 4000147"/>
        <s v="CONECTOR DENTADO SIMPSON DE  6&quot; X 8&quot;  (AS68B / 88 UND POR CAJA)"/>
        <s v="TORNILLO BASTON MURO TRA. 8 X 13/4"/>
        <s v="TORNILLO PARA CONECTORES 5MM X 50MM (CAJA 250 UN) (CODIGO SIMPSON: CSA5.0X50)"/>
        <s v="TORNILLOS SDS PARA CONECTORES ¼ X 4 1/2&quot; - VASTAGO LARGO (100 UN X CAJA) (SDS25412MB)"/>
        <s v="FORRO FRENTE E:05mm L:3140mm ALUZINC"/>
        <s v="FORRO LATERAL E:05mm L:3140mm ALUZINC"/>
        <s v="PLACA SMART SIDE R-4 SPC-M111 DE 1.220X2.440X11.1 MM (72 PL.POR PALLET )"/>
        <s v="VOLCOGLASS X RH 1,20 x 2,40 x 15MM BORDE"/>
        <s v="TERCIADO FENOLICO CD DE 1,22 X 2,44 X 15 mm (65 PL X PQTE)"/>
        <s v="CINTA POLIESTER DE 2&quot; COLOR VERDE (ROLLO= 100 mt=15 kg)"/>
        <s v="ESCUADRA REFORZADA 105 X 150 X 90 E:3MM (COD: ABR105)"/>
        <s v="PLACA FIBROCEMENTO SIMPLISIMA CENIA BEIGE 2400 MM x 1200 MM x 6 MM"/>
        <s v="TORNILLO SIMPSON ESTRUCTURAL SDWS22600DB DE 6&quot; (500 TORN.XPQTE.)"/>
        <s v="PINO NACIONAL GRADO C-16/C-24 IMPREGNADO DE 2&quot; X 6&quot; X 3,20 m (41x138mm)"/>
        <s v="IMPRIMANTE 4G"/>
        <s v="SOPORTE BARRA CORTINA ECONOMICO BLANCO COD:1511110022050"/>
        <s v="HOLDOWN SUJECIÓN DE SERVICIO PESADO, 14&quot; ALTO INCLUYE 30 TORNILLOS SDS25212 -HHDQ14"/>
        <s v="GOLILLA PVC BLANCA PARA TECHO 27 MM C/TAPA"/>
        <s v="ESMALTE AL AGUA RAL 8011"/>
        <s v="TORNILLO PARA FIBROCEMENTO PUNTA ESPEDA DE 10 x 13/4&quot;  COD: K20TFCW (CAJA 1.000 UND )"/>
        <s v="PISO VINILICO SAFETRED UNIVERSAL 2M VENUS (2 x 20 M)"/>
        <s v="V05-VENTANA LIVING-COMEDOR CORREDERA BALCONERA (2050 mm X 1600 mm)"/>
        <s v="AISLAN GLASS 140 MM R100/349 0.375x7.20 MTS DENSIDAD 13 KG/M3 (8.1 M2) COD:4000724"/>
        <s v="ESPEJO RECTO AL. BLANCO DE 50x70 CMS"/>
        <s v="PLANCHA YESO CARTON VOLCAN RF 122 x 2.44 x 15 LINEN GREY BORDE CUADRADO 70 PLXPALLET SKU 5002205"/>
        <s v="ESMALTE AL AGUA RAL 8001"/>
        <s v="PORTA ROLLO BENTON CROMO (21BE0000100)"/>
        <s v="CUADRADILLO EXPANSION 8X8X70MM"/>
        <s v="V01-VENTANA DORMITORIOS 2 PAÑOS.INFERIOR FIJO Y SUPERIOR PROYECTANTE (2050mm X 700 mm)"/>
        <s v="PERCHA SIMPLE YORK 21PL0000104"/>
        <s v="ARGOLLA TOALLA BENTON CROMO (21BE0000101)"/>
        <s v="MANILLA JUEGO 2816-C 19MM REVERSIBLE SIN BOC."/>
        <s v="PLANCHA YESO CARTON RH DE 1.20 x 2.40 x 12.5 MM BORDE REBAJADO (70PLXPQT)"/>
        <s v="MANILLON C SPAGNA 19X200X300 MM (SKU: 041420)"/>
        <s v="CELOSÍA ALUMINIO BLANCO 805X2446 QUIEBRAVISTA GRANDE Y ANGULO PERIMETRAL"/>
        <s v="V03- VENTANA BAÑO PROYECTANTE (550X550 MM)"/>
        <s v="MEMBRANA PVC NEGRA DE 0.8 MM ESPESOR TERMOFUSIONADA (4,1 ANCHO X 13 MT LARGO) MOD TIPO QB"/>
        <s v="CUBREJUNTA MDF WHITE  DE 5.5 x 40 x 3.600 MM  (VOLCAN) SKU: 1500015"/>
        <s v="PILASTRA MDF FOLIO COLOR BLANCO DE 12 x 57 x 2,440  mm"/>
        <s v="EXTRACTOR VENTILACION PASIVA JONAS 4 VERSION CUADRADA F C/CELOSIA #150 BLANCO 100MM (COD: 250729)"/>
        <s v="CILINDRO 03 LLAVE/LLAVE 70MM (35X35) AI"/>
        <s v="TINA DE ACERO ESMALTADA BLANCA ANTIDESLIZANTE 130x70"/>
        <s v="BOCALLAVE B1 800 ACCESO SATINADO (PAR)"/>
        <s v="SIFON PARA LAVAPLATO DE 1 1/2&quot; VINILIT SALIDA RECTA DE 50"/>
        <s v="CERRADURA DE EMB 85000 MULTIPLE C/REC"/>
        <s v="CAVE POLFLEX IMPERMEABILIZANTE , COPD: LCPIMM10020601 BALDE 20 KG"/>
        <s v="KIT DESAGÜE Y SIFÓN C/REBALSE PARA TINAS (SC1015690001BS)"/>
        <s v="BARANDA METALICA  3140X1050 MM- SOLUCION BALCON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ASTA RETAPE NEUTRA WET-PROOF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PINO NACIONAL GRADO C-16/C-24 IMPREGNADO DE 2&quot; x 4&quot; x x 3,20 m (41x90mm)"/>
        <s v="MUEBLE BASE LAVAPLATOS 80X50X86,5 CM EN MELAMINA BLANCA 15 MM"/>
        <s v="NUEVO ASIENTO Y TAPA WC AURA P.P. CIERRE ESTÁNDAR"/>
        <s v="AISLAN  GLASS 50 MM 0.375x12 MTS . DENSIDAD 14 KG/M3 (13.5 M2 X BOLSA) SKU 4000147"/>
        <s v="CELOSIA ALUMINIO MATE 25 x 25 CMS"/>
        <s v="GUARDAPOLVO MDF FOLIO COLOR BLANCO DE 12 x 57 x 3.660"/>
        <s v="SELLO INSTALACION WC AURA HORIZONTAL"/>
        <s v="TERMINACION TOP COAT 4G"/>
        <s v="GRAPA 145X35 T-40 (10.000 X CAJA)"/>
        <s v="AISLAN ROCA 90 MM D: 32 KG/M3 DE 0.375x1.200 MM (5.4 M2) SKU 3000481"/>
        <s v="EXTRACTOR DVP4 12W 4 C/SENDOR DE HUMEDAD – HST 220VOLT"/>
        <s v="FORRO LATERAL E:05mm L:1000mm ALUZINC"/>
        <s v="ADHESIVO VINILICO GEXAFLEX TINETA 20 KG"/>
        <s v="TORNILLO PARA VOLCANITA CRS 6 x2 1/4 NEGRO DRYWALL"/>
        <s v="CORNIZA MDF FOLIO COLOR BLANCO MC-8 DE LARGO 3.660"/>
        <s v="CUBREJUNTA MDF DE  5.5 x 40 x 2.440 MM.LINEN GREY (VOLCAN SKU 213041)"/>
        <s v="TOPE DE PUERTA IMPORTADO MODELO 26D"/>
        <s v="KIT PRECOLGADO PTA PREPINTADA 750X2040+M.P.FINGER 38X120 C/CELOSÍA PVC-DERECHA"/>
        <s v="TORNILLO DOBLE ROSCA 8MM X 330 MM (50 UNID X CAJA) SWD"/>
        <s v="ESQUINERO PILASTRA PVC COLOR BLANCO"/>
        <s v="CALEFON 10 LITROS GAS LICUADO TIRO FORZADO"/>
        <s v="KIT DUCTO 60/100MM TIF CAM ABIER-5961599 (5961599)"/>
        <s v="KIT PREC.PTA.CARA ACERO GALV.LISA 1/2 C.BLANCA 45X850X2050 V.TERMOPANEL,M.P.FINGER 38X120-DERECHA (LOGIA)"/>
        <s v="CERRADURA ACCESO 815 TUBULAR CILINDRO 3 LLAVES DAP DUCASSE US32D 45MM ACERO INOX 304"/>
        <s v="NARIZ GRADA ALUMINIO 5367 DE 53 x 28 x 924 MM (casas Chacra)"/>
        <s v="LAVAPLATOS DE SOBREPONER 80X50 CM PARA MONOMANDO C/SECADOR DERECHO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ESPUMA POLIURETANO EXPANSIVA 750 ml"/>
        <s v="CLAVO R20 34X100 BK BEA (NAILS - 1.500 UND X CAJA N°BEA 10400470)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PERFIL ESQUINERO INTERIOR"/>
        <s v="PERFIL ESQUINERO ENCUENTRO"/>
        <s v="ESQUINERO CORNIZA EXTERIOR"/>
        <s v="CONECTOR DENTADO"/>
        <s v="SOPORTE TINA"/>
        <s v="CLAVO HELICOIDAL PROFIX"/>
        <s v="CEERRADURA BAÑO 815 TUBULAR"/>
        <s v="COLA FRIA"/>
        <s v="FIBROCEMENTO BALCON"/>
        <s v="CLAVO HELICOIDAL"/>
        <s v="BURLETE PVC"/>
        <s v="OSB 11MM"/>
        <s v="LLAVE DE BOLA AC"/>
        <s v="VOLCANITA EMPAPELADA CIELO"/>
        <s v="LLAVE DE BOLA AF"/>
        <s v="PINO 3X8X320"/>
        <s v="ESQUINERO CORNIZA INTERIOR"/>
        <s v="GRAPA T50"/>
        <s v="ESQUINERO GUARDAPOLVO EXTERIOR"/>
        <s v="PB2"/>
        <s v="OSB 9.5"/>
        <s v="AISLAN GLASS 90MM"/>
        <s v="E"/>
        <s v="SMARTPANEL"/>
        <s v="VOLCOGLASS"/>
        <s v="TERCIADO FENOLICO"/>
        <s v="SIMPLISIMA"/>
        <s v="TORNILLO SIMPSON 6&quot;"/>
        <s v="PINO 2X6X320"/>
        <s v="PB1"/>
        <s v="PISO TARKET"/>
        <s v="VENTANA V.05"/>
        <s v="AISLAN GLASS 140MM"/>
        <s v="VOCANITA EMPAPELADA MURO"/>
        <s v="PORTA ROLLO BENTON"/>
        <s v="CUADRADILLO EXPANSION 8X"/>
        <s v="VENTANA V-01"/>
        <s v="PERCHA SIMPLE YORK"/>
        <s v="ARGOLLA TOALLA BENTON"/>
        <s v="MANILLA JUEGO"/>
        <s v="VOLCANITA RH"/>
        <s v="MEMBRANA PVC"/>
        <s v="VENTILACIÓN PASIVA"/>
        <s v="CILINDRO 03 LLAVE/LLAVE"/>
        <s v="TINA DE ACERO"/>
        <s v="BOCALLAVE B1 800 ACCESO"/>
        <s v="SIFON LAVAPLATO"/>
        <s v="CERRADURA DE EMB"/>
        <s v="KIT DESAGUE TINA"/>
        <s v="BARANDA BALCON"/>
        <s v="LAVAMANOS DS THEOS"/>
        <s v="NEW TS2024022)"/>
        <s v="PASTA RETAPE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PINO 2X4X320"/>
        <s v="MUEBLE LAVAPLATOS"/>
        <s v="NUEVA"/>
        <s v="AISLAN DENSIDAD 14 KG/M3 (13.5 M2 X BOLSA) SKU 4000147"/>
        <s v="CELOSIA ALUMINIO 25X25"/>
        <s v="GUARDAPOLVO BLANCO"/>
        <s v="SELLO INSTALACION WC"/>
        <s v="TERMINACION TOP COAT"/>
        <s v="GRAPA T40"/>
        <s v="AISLAN ROCA 90MM"/>
        <s v="EXTRT"/>
        <s v="TORNILLO CRS 6X2 1/4"/>
        <s v="CORNIZA BLANCA"/>
        <s v="CUBREJUNTA"/>
        <s v="TOPE DE PUERTA"/>
        <s v="ESQUINERO PILASTRA PVC"/>
        <s v="KIT PREC"/>
        <s v="CERRADURA INOX 304"/>
        <s v="NARIZ GRADA ALUMINIO"/>
        <s v="LAVAPLATOS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28">
        <s v=""/>
        <s v="OSB 11MM"/>
        <s v="PINO 2X6X400"/>
        <s v="VOLCANITA EMPAPELADA CIELO"/>
        <s v="PINO 3X8X320"/>
        <s v="HOLDOWN PB2"/>
        <s v="OSB 9.5"/>
        <s v="AISLAN GLASS 90MM"/>
        <s v="SMARTPANEL"/>
        <s v="VOLCOGLASS"/>
        <s v="TERCIADO FENOLICO"/>
        <s v="TORNILLO SIMPSON 6&quot;"/>
        <s v="PINO 2X6X320"/>
        <s v="HOLDOWN PB1"/>
        <s v="PISO TARKET"/>
        <s v="VENTANA V.05"/>
        <s v="AISLAN GLASS 140MM"/>
        <s v="VOCANITA EMPAPELADA MURO"/>
        <s v="VENTANA V-01"/>
        <n v="0"/>
        <s v="MEMBRANA PVC"/>
        <s v="PINO 2X4X320"/>
        <s v="AISLAN ROCA 90MM"/>
        <s v="CUBREJUNTA"/>
        <s v="PUERTA INTERIOR"/>
        <s v="PINO 2X8X4"/>
        <s v="CLAVO R20"/>
        <s v="ESPUMA EXPANSIVA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29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29658"/>
    </cacheField>
    <cacheField name="AVANCE TEORICO MODULO" numFmtId="168">
      <sharedItems containsMixedTypes="1" containsNumber="1" minValue="0" maxValue="9458.2445302445303"/>
    </cacheField>
    <cacheField name="PRECIO DE COMPRA" numFmtId="168">
      <sharedItems containsSemiMixedTypes="0" containsString="0" containsNumber="1" containsInteger="1" minValue="0" maxValue="67793288"/>
    </cacheField>
    <cacheField name="PRECIO COMPRA UNITARIO" numFmtId="168">
      <sharedItems containsMixedTypes="1" containsNumber="1" minValue="0" maxValue="381877.78048780491"/>
    </cacheField>
    <cacheField name="PROYECCION COMPRA" numFmtId="168">
      <sharedItems containsMixedTypes="1" containsNumber="1" minValue="-727267.50512501202" maxValue="3662962179.6054978"/>
    </cacheField>
    <cacheField name="%VARIACION" numFmtId="10">
      <sharedItems containsMixedTypes="1" containsNumber="1" minValue="-13.557505143847587" maxValue="0.46819315112938265"/>
    </cacheField>
    <cacheField name="PPTO FALTANTE" numFmtId="168">
      <sharedItems containsMixedTypes="1" containsNumber="1" minValue="-212564" maxValue="550082"/>
    </cacheField>
    <cacheField name="%AVANCE PEDIDOS" numFmtId="10">
      <sharedItems containsMixedTypes="1" containsNumber="1" minValue="-6.6513761467889934" maxValue="10.574112734864281"/>
    </cacheField>
    <cacheField name="SALDO DE COMPRA" numFmtId="168">
      <sharedItems containsMixedTypes="1" containsNumber="1" minValue="-733296609.00521135" maxValue="37787457.890170224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433117129629" createdVersion="8" refreshedVersion="8" minRefreshableVersion="3" recordCount="11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09T00:00:00" count="9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9841"/>
    </cacheField>
    <cacheField name="CANT X MODULO" numFmtId="0">
      <sharedItems containsSemiMixedTypes="0" containsString="0" containsNumber="1" minValue="0" maxValue="52.5"/>
    </cacheField>
    <cacheField name="STOCK FISICO" numFmtId="0">
      <sharedItems containsSemiMixedTypes="0" containsString="0" containsNumber="1" containsInteger="1" minValue="0" maxValue="583"/>
    </cacheField>
    <cacheField name="DESCRIPCION" numFmtId="0">
      <sharedItems containsMixedTypes="1" containsNumber="1" containsInteger="1" minValue="0" maxValue="0" count="16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</sharedItems>
    </cacheField>
    <cacheField name="SOLICITADO A TF" numFmtId="0">
      <sharedItems containsSemiMixedTypes="0" containsString="0" containsNumber="1" containsInteger="1" minValue="51" maxValue="9841"/>
    </cacheField>
    <cacheField name="CONSUMO" numFmtId="0">
      <sharedItems containsSemiMixedTypes="0" containsString="0" containsNumber="1" containsInteger="1" minValue="31" maxValue="9459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0.724946695095952" maxValue="202.84780578898221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25.131485429992896" maxValue="246.26517273576093"/>
    </cacheField>
    <cacheField name="PERDIDA O EN PROCESO" numFmtId="168">
      <sharedItems containsMixedTypes="1" containsNumber="1" minValue="-441.96723933463176" maxValue="62.913162159631426"/>
    </cacheField>
    <cacheField name="VALOR UNITARIO" numFmtId="168">
      <sharedItems containsSemiMixedTypes="0" containsString="0" containsNumber="1" minValue="706.42250000000001" maxValue="150732.2183908046"/>
    </cacheField>
    <cacheField name="VALOR PERDIDA" numFmtId="168">
      <sharedItems containsMixedTypes="1" containsNumber="1" minValue="-66618702.440968722" maxValue="1554149.2769237889"/>
    </cacheField>
    <cacheField name="VALOR STOCK" numFmtId="168">
      <sharedItems containsSemiMixedTypes="0" containsString="0" containsNumber="1" minValue="0" maxValue="11782170.861803355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433117824075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93">
        <n v="0.99999999999999989"/>
        <n v="0.98499999999999988"/>
        <n v="0.97999999999999965"/>
        <n v="0.96999999999999986"/>
        <n v="0.95999999999999985"/>
        <n v="0.96499999999999986"/>
        <n v="0.81"/>
        <n v="0.97499999999999987"/>
        <n v="0.71"/>
        <n v="0.78"/>
        <n v="0.96999999999999964"/>
        <n v="0.83499999999999996"/>
        <n v="0.83999999999999986"/>
        <n v="0.95499999999999985"/>
        <n v="0.88499999999999979"/>
        <n v="0.7649999999999999"/>
        <n v="0.86499999999999999"/>
        <n v="0.94999999999999984"/>
        <n v="0.74499999999999988"/>
        <n v="0.8"/>
        <n v="0.94"/>
        <n v="0.65999999999999992"/>
        <n v="0.75"/>
        <n v="0.92"/>
        <n v="0.59"/>
        <n v="0.69"/>
        <n v="0.8999999999999998"/>
        <n v="0.63"/>
        <n v="0.85999999999999988"/>
        <n v="0.83499999999999985"/>
        <n v="0.57999999999999996"/>
        <n v="0.64"/>
        <n v="0.8949999999999998"/>
        <n v="0.41999999999999993"/>
        <n v="0.54999999999999993"/>
        <n v="0.56999999999999995"/>
        <n v="0.55999999999999994"/>
        <n v="0.39"/>
        <n v="0.41"/>
        <n v="0.42999999999999994"/>
        <n v="0.80500000000000005"/>
        <n v="0.12"/>
        <n v="0"/>
        <n v="0.93499999999999983" u="1"/>
        <n v="0.93999999999999984" u="1"/>
        <n v="0.7749999999999998" u="1"/>
        <n v="0.7599999999999999" u="1"/>
        <n v="0.73999999999999988" u="1"/>
        <n v="0.73499999999999988" u="1"/>
        <n v="0.66" u="1"/>
        <n v="0.58999999999999986" u="1"/>
        <n v="0.7699999999999998" u="1"/>
        <n v="0.49999999999999994" u="1"/>
        <n v="0.99499999999999988" u="1"/>
        <n v="0.87999999999999989" u="1"/>
        <n v="0.74" u="1"/>
        <n v="0.86999999999999988" u="1"/>
        <n v="0.61999999999999988" u="1"/>
        <n v="0.53999999999999992" u="1"/>
        <n v="0.8899999999999999" u="1"/>
        <n v="0.53" u="1"/>
        <n v="0.92499999999999982" u="1"/>
        <n v="0.82499999999999984" u="1"/>
        <n v="0.92999999999999983" u="1"/>
        <n v="0.64999999999999991" u="1"/>
        <n v="0.66500000000000004" u="1"/>
        <n v="0.8849999999999999" u="1"/>
        <n v="0.86499999999999988" u="1"/>
        <n v="0.5099999999999999" u="1"/>
        <n v="0.81999999999999984" u="1"/>
        <n v="0.94499999999999984" u="1"/>
        <n v="0.72" u="1"/>
        <n v="0.65500000000000003" u="1"/>
        <n v="0.6" u="1"/>
        <n v="0.78500000000000003" u="1"/>
        <n v="0.48" u="1"/>
        <n v="0.43999999999999995" u="1"/>
        <n v="0.74999999999999989" u="1"/>
        <n v="0.79500000000000004" u="1"/>
        <n v="0.67999999999999994" u="1"/>
        <n v="0.85499999999999987" u="1"/>
        <n v="0.72999999999999987" u="1"/>
        <n v="0.66999999999999993" u="1"/>
        <n v="0.84499999999999997" u="1"/>
        <n v="0.57999999999999985" u="1"/>
        <n v="0.91499999999999981" u="1"/>
        <n v="0.91999999999999982" u="1"/>
        <n v="0.70499999999999985" u="1"/>
        <n v="0.70999999999999985" u="1"/>
        <n v="0.68999999999999984" u="1"/>
        <n v="0.60999999999999988" u="1"/>
        <n v="0.61499999999999999" u="1"/>
        <n v="0.81499999999999995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09T00:00:00" count="60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m/>
        <d v="2026-06-04T00:00:00"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09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81"/>
    </cacheField>
    <cacheField name="FECHA TERMINO" numFmtId="14">
      <sharedItems containsNonDate="0" containsDate="1" containsString="0" containsBlank="1" minDate="2026-05-08T00:00:00" maxDate="2026-06-09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40-49%"/>
        <s v="30-3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2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09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9-06-2026"/>
        </groupItems>
      </fieldGroup>
    </cacheField>
    <cacheField name="Meses (FECHA INICIO REAL)" numFmtId="0" databaseField="0">
      <fieldGroup base="6">
        <rangePr groupBy="months" startDate="2026-02-17T00:00:00" endDate="2026-06-09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9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433127430559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94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29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3352272727272727" maxValue="1"/>
    </cacheField>
    <cacheField name="%TERMINO" numFmtId="9">
      <sharedItems containsMixedTypes="1" containsNumber="1" minValue="0" maxValue="0.48333333333333334"/>
    </cacheField>
    <cacheField name="GAP INICIO" numFmtId="0">
      <sharedItems containsSemiMixedTypes="0" containsString="0" containsNumber="1" containsInteger="1" minValue="0" maxValue="610"/>
    </cacheField>
    <cacheField name="GAP TERMINO" numFmtId="0">
      <sharedItems containsSemiMixedTypes="0" containsString="0" containsNumber="1" containsInteger="1" minValue="0" maxValue="675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3352272727272727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4.1193181818181816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433133333332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074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277.2316641789403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433136111111" createdVersion="8" refreshedVersion="8" minRefreshableVersion="3" recordCount="2133" xr:uid="{B2854F62-F04A-4B16-8820-693E19AF167B}">
  <cacheSource type="worksheet">
    <worksheetSource name="DETALLE_GD_1"/>
  </cacheSource>
  <cacheFields count="35">
    <cacheField name="FECHA GUIA" numFmtId="14">
      <sharedItems containsSemiMixedTypes="0" containsNonDate="0" containsDate="1" containsString="0" minDate="2025-10-08T00:00:00" maxDate="2026-06-09T00:00:00"/>
    </cacheField>
    <cacheField name="FECHA SOLICITUD" numFmtId="14">
      <sharedItems containsSemiMixedTypes="0" containsNonDate="0" containsDate="1" containsString="0" minDate="2025-10-08T00:00:00" maxDate="2026-06-09T00:00:00" count="121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</sharedItems>
      <fieldGroup par="34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3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m u="1"/>
        <s v=""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237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09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9-06-2026"/>
        </groupItems>
      </fieldGroup>
    </cacheField>
    <cacheField name="Trimestres (FECHA SOLICITUD)" numFmtId="0" databaseField="0">
      <fieldGroup base="1">
        <rangePr groupBy="quarters" startDate="2025-10-08T00:00:00" endDate="2026-06-09T00:00:00"/>
        <groupItems count="6">
          <s v="&lt;08-10-2025"/>
          <s v="Trim.1"/>
          <s v="Trim.2"/>
          <s v="Trim.3"/>
          <s v="Trim.4"/>
          <s v="&gt;09-06-2026"/>
        </groupItems>
      </fieldGroup>
    </cacheField>
    <cacheField name="Años (FECHA SOLICITUD)" numFmtId="0" databaseField="0">
      <fieldGroup base="1">
        <rangePr groupBy="years" startDate="2025-10-08T00:00:00" endDate="2026-06-09T00:00:00"/>
        <groupItems count="4">
          <s v="&lt;08-10-2025"/>
          <s v="2025"/>
          <s v="2026"/>
          <s v="&gt;09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129032258064512E-2"/>
    <n v="1.6129032258064512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6820312499999996E-2"/>
    <n v="3.0691280241935483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0367867867867857E-2"/>
    <n v="4.967658762593237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0572557471264367"/>
    <n v="5.6048987086711299E-2"/>
    <n v="2.3300414321049061E-2"/>
  </r>
  <r>
    <x v="5"/>
    <n v="55313096"/>
    <n v="859502177"/>
    <n v="1173013527.8693182"/>
    <n v="3177786568.6031523"/>
    <n v="8.407523331813346E-3"/>
    <n v="0.13064328575771395"/>
    <n v="8.5227272727272721E-2"/>
    <n v="0.22765909090909087"/>
    <n v="0.10742187500000001"/>
    <n v="5.1372887913288715E-2"/>
    <n v="7.681974939545938E-2"/>
  </r>
  <r>
    <x v="6"/>
    <m/>
    <n v="859502177"/>
    <n v="1173013527.8693182"/>
    <n v="4350800096.4724703"/>
    <m/>
    <n v="0.13064328575771395"/>
    <n v="8.5227272727272721E-2"/>
    <n v="0.31288636363636357"/>
    <n v="0.10742187500000001"/>
    <m/>
    <n v="8.5227272727272721E-2"/>
  </r>
  <r>
    <x v="7"/>
    <m/>
    <n v="859502177"/>
    <n v="1173013527.8693182"/>
    <n v="5523813624.3417883"/>
    <m/>
    <n v="0.13064328575771395"/>
    <n v="8.5227272727272721E-2"/>
    <n v="0.39811363636363628"/>
    <n v="0.10742187500000001"/>
    <m/>
    <n v="8.5227272727272721E-2"/>
  </r>
  <r>
    <x v="8"/>
    <m/>
    <n v="859502177"/>
    <n v="1173013527.8693182"/>
    <n v="6696827152.2111063"/>
    <m/>
    <n v="0.13064328575771395"/>
    <n v="8.5227272727272721E-2"/>
    <n v="0.48334090909090899"/>
    <n v="0.10742187500000001"/>
    <m/>
    <n v="8.5227272727272721E-2"/>
  </r>
  <r>
    <x v="9"/>
    <m/>
    <n v="859502177"/>
    <n v="1173013527.8693182"/>
    <n v="7869840680.0804243"/>
    <m/>
    <n v="0.13064328575771395"/>
    <n v="8.5227272727272721E-2"/>
    <n v="0.56856818181818169"/>
    <n v="0.10742187500000001"/>
    <m/>
    <n v="8.5227272727272721E-2"/>
  </r>
  <r>
    <x v="10"/>
    <m/>
    <n v="859502177"/>
    <n v="1173013527.8693182"/>
    <n v="9042854207.9497433"/>
    <m/>
    <n v="0.13064328575771395"/>
    <n v="8.5227272727272721E-2"/>
    <n v="0.6537954545454544"/>
    <n v="0.10742187500000001"/>
    <m/>
    <n v="8.5227272727272721E-2"/>
  </r>
  <r>
    <x v="11"/>
    <m/>
    <n v="859502177"/>
    <n v="1173013527.8693182"/>
    <n v="10215867735.819061"/>
    <m/>
    <n v="0.13064328575771395"/>
    <n v="8.5227272727272721E-2"/>
    <n v="0.73902272727272711"/>
    <n v="0.10742187500000001"/>
    <m/>
    <n v="8.522727272727272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101"/>
    <n v="0"/>
    <n v="101"/>
    <s v=""/>
    <n v="219342"/>
    <n v="2171.7029702970299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106"/>
    <n v="0"/>
    <n v="106"/>
    <s v=""/>
    <n v="238561"/>
    <n v="2250.5754716981132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0"/>
    <x v="0"/>
    <s v=""/>
    <s v=""/>
    <s v=""/>
    <s v=""/>
    <s v=""/>
    <n v="2382"/>
    <n v="0"/>
    <n v="2382"/>
    <s v=""/>
    <n v="32585483"/>
    <n v="13679.883711167087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4"/>
    <n v="0"/>
    <n v="14"/>
    <s v=""/>
    <n v="693798"/>
    <n v="49557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3"/>
    <n v="0"/>
    <n v="43"/>
    <s v=""/>
    <n v="55825"/>
    <n v="1298.25581395348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193"/>
    <n v="0"/>
    <n v="193"/>
    <s v=""/>
    <n v="552729"/>
    <n v="2863.8808290155439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194"/>
    <n v="0"/>
    <n v="194"/>
    <s v=""/>
    <n v="361287"/>
    <n v="1862.3041237113403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65"/>
    <n v="0"/>
    <n v="65"/>
    <s v=""/>
    <n v="159515"/>
    <n v="2454.0769230769229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7"/>
    <n v="0"/>
    <n v="247"/>
    <s v=""/>
    <n v="363526"/>
    <n v="1471.7651821862348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17"/>
    <n v="0"/>
    <n v="117"/>
    <s v=""/>
    <n v="91514"/>
    <n v="782.17094017094018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11"/>
    <n v="0"/>
    <n v="111"/>
    <s v=""/>
    <n v="80551"/>
    <n v="725.68468468468473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032"/>
    <n v="0"/>
    <n v="1032"/>
    <s v=""/>
    <n v="769872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72"/>
    <n v="0"/>
    <n v="72"/>
    <s v=""/>
    <n v="1708130"/>
    <n v="23724.027777777777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0"/>
    <x v="0"/>
    <s v=""/>
    <s v=""/>
    <s v=""/>
    <s v=""/>
    <s v=""/>
    <n v="13752"/>
    <n v="0"/>
    <n v="13752"/>
    <s v=""/>
    <n v="67793288"/>
    <n v="4929.7038976148924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29"/>
    <n v="0"/>
    <n v="29"/>
    <s v=""/>
    <n v="44573"/>
    <n v="15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22"/>
    <n v="0"/>
    <n v="22"/>
    <s v=""/>
    <n v="6863"/>
    <n v="311.95454545454544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66"/>
    <n v="0"/>
    <n v="166"/>
    <s v=""/>
    <n v="1485939"/>
    <n v="8951.4397590361441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29658"/>
    <n v="0"/>
    <n v="229658"/>
    <n v="9458.2445302445303"/>
    <n v="785753"/>
    <n v="3.4214048715916712"/>
    <n v="-727267.50512501202"/>
    <n v="-13.557505143847587"/>
    <n v="-212564"/>
    <n v="-1.0804181328917408"/>
    <n v="-7094.5087690120563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5"/>
    <n v="0"/>
    <n v="15"/>
    <n v="1428.5714285714284"/>
    <n v="735461"/>
    <n v="49030.73333333333"/>
    <n v="-373025.81919999997"/>
    <n v="-2.029221199684482"/>
    <n v="-7.6079999999999997"/>
    <n v="-1.9716088328075712"/>
    <n v="-0.15239077602745965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435"/>
    <n v="0"/>
    <n v="435"/>
    <n v="828.57142857142856"/>
    <n v="608381"/>
    <n v="1398.5770114942529"/>
    <n v="-91466.936551724109"/>
    <n v="-1.1797897285997836"/>
    <n v="-65.399999999999977"/>
    <n v="-6.6513761467889934"/>
    <n v="-1445.6858021241351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013"/>
    <n v="0"/>
    <n v="1013"/>
    <n v="643.17460317460313"/>
    <n v="3732297"/>
    <n v="3684.3998025666338"/>
    <n v="352965.50108588417"/>
    <n v="-0.91328196243288318"/>
    <n v="95.800000000000182"/>
    <n v="10.574112734864281"/>
    <n v="1295.672253883502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2304053"/>
    <x v="98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689"/>
    <n v="0"/>
    <n v="689"/>
    <n v="328.09523809523807"/>
    <n v="689121"/>
    <n v="1000.1756168359942"/>
    <n v="789538.63193033391"/>
    <n v="-0.38360671622516562"/>
    <n v="789.40000000000009"/>
    <n v="0.87281479604763101"/>
    <n v="105594.45715213381"/>
    <n v="862"/>
    <n v="0"/>
  </r>
  <r>
    <n v="1103076"/>
    <x v="99"/>
    <x v="61"/>
    <s v="OBRA GRUESA"/>
    <n v="0"/>
    <n v="3191"/>
    <s v="UND"/>
    <n v="3191"/>
    <b v="1"/>
    <x v="0"/>
    <x v="0"/>
    <n v="1.05"/>
    <n v="3350.55"/>
    <n v="107217.60000000001"/>
    <n v="2358787.2000000002"/>
    <n v="737.1"/>
    <n v="308"/>
    <n v="0"/>
    <n v="308"/>
    <n v="293.33333333333331"/>
    <n v="878558"/>
    <n v="2852.4610389610389"/>
    <n v="1229981.2000000002"/>
    <n v="-0.4785535549794403"/>
    <n v="431.20000000000005"/>
    <n v="0.71428571428571419"/>
    <n v="-145978"/>
    <n v="3191"/>
    <n v="0"/>
  </r>
  <r>
    <n v="1103074"/>
    <x v="100"/>
    <x v="62"/>
    <s v="OBRA GRUESA"/>
    <n v="0"/>
    <n v="2427"/>
    <s v="UND"/>
    <n v="2427"/>
    <b v="1"/>
    <x v="0"/>
    <x v="0"/>
    <n v="1.05"/>
    <n v="2548.35"/>
    <n v="81547.199999999997"/>
    <n v="1794038.4"/>
    <n v="737.1"/>
    <n v="280"/>
    <n v="0"/>
    <n v="280"/>
    <n v="266.66666666666663"/>
    <n v="605336"/>
    <n v="2161.9142857142856"/>
    <n v="992751.04"/>
    <n v="-0.44663891252271959"/>
    <n v="459.20000000000005"/>
    <n v="0.6097560975609756"/>
    <n v="-121727.3600000001"/>
    <n v="2427"/>
    <n v="0"/>
  </r>
  <r>
    <n v="701040"/>
    <x v="101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704024"/>
    <x v="102"/>
    <x v="63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996"/>
    <n v="0"/>
    <n v="996"/>
    <n v="237.14285714285714"/>
    <n v="316660"/>
    <n v="317.93172690763055"/>
    <n v="623400.53012048209"/>
    <n v="-0.41918397176412703"/>
    <n v="1960.8000000000002"/>
    <n v="0.50795593635250913"/>
    <n v="-88369.869879517937"/>
    <n v="363"/>
    <n v="0"/>
  </r>
  <r>
    <n v="410045"/>
    <x v="103"/>
    <x v="64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3813"/>
    <n v="0"/>
    <n v="3813"/>
    <n v="226.96428571428567"/>
    <n v="1326894"/>
    <n v="347.99213217938632"/>
    <n v="2788878.5457120389"/>
    <n v="-0.35923580550721834"/>
    <n v="8014.2000000000025"/>
    <n v="0.47578048963090497"/>
    <n v="-160357.96161416173"/>
    <n v="368.00139999999999"/>
    <n v="3.9000000072064722E-5"/>
  </r>
  <r>
    <n v="1801230"/>
    <x v="104"/>
    <x v="65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19"/>
    <n v="0"/>
    <n v="119"/>
    <n v="226.66666666666666"/>
    <n v="451170"/>
    <n v="3791.3445378151259"/>
    <n v="950110.9411764706"/>
    <n v="-0.7238787361955934"/>
    <n v="250.60000000000002"/>
    <n v="0.47486033519553067"/>
    <n v="-1382936.5050159299"/>
    <n v="9309.8462"/>
    <n v="4.5999999201740138E-5"/>
  </r>
  <r>
    <s v="geotextil"/>
    <x v="105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1902003"/>
    <x v="106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87"/>
    <n v="0"/>
    <n v="87"/>
    <n v="209.80741126593446"/>
    <n v="13113703"/>
    <n v="150732.2183908046"/>
    <n v="30888779.354153942"/>
    <n v="-0.29789033562009626"/>
    <n v="204.92486400000007"/>
    <n v="0.4245458472037828"/>
    <n v="5787.6787540987134"/>
    <n v="150703.9755"/>
    <n v="4.0000042645260692E-5"/>
  </r>
  <r>
    <n v="408042"/>
    <x v="107"/>
    <x v="66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5"/>
    <n v="0"/>
    <n v="195"/>
    <n v="203.49462891580418"/>
    <n v="6825000"/>
    <n v="35000"/>
    <n v="16786433.999999993"/>
    <n v="-0.28905487061903989"/>
    <n v="479.61239999999975"/>
    <n v="0.40657831198692967"/>
    <n v="0"/>
    <n v="35000"/>
    <n v="0"/>
  </r>
  <r>
    <n v="408034"/>
    <x v="108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14"/>
    <n v="0"/>
    <n v="14"/>
    <n v="196.07843137254901"/>
    <n v="26138"/>
    <n v="1867"/>
    <n v="67707.875200000009"/>
    <n v="-0.27850131389059196"/>
    <n v="36.265600000000006"/>
    <n v="0.38604076590487951"/>
    <n v="1.8004057119978825"/>
    <n v="1866.9503999999999"/>
    <n v="4.4999999090578058E-5"/>
  </r>
  <r>
    <n v="302248"/>
    <x v="109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405040"/>
    <x v="110"/>
    <x v="67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98"/>
    <n v="0"/>
    <n v="98"/>
    <n v="186.66666666666666"/>
    <n v="742246"/>
    <n v="7573.9387755102043"/>
    <n v="2057081.7714285718"/>
    <n v="-0.26457486343566827"/>
    <n v="271.60000000000002"/>
    <n v="0.36082474226804123"/>
    <n v="1612.9714285715017"/>
    <n v="7568"/>
    <n v="0"/>
  </r>
  <r>
    <n v="2302098"/>
    <x v="111"/>
    <x v="68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91"/>
    <n v="0"/>
    <n v="91"/>
    <n v="173.33333333333331"/>
    <n v="1930383"/>
    <n v="21213"/>
    <n v="5909941.8000000007"/>
    <n v="-0.24621212121212122"/>
    <n v="278.60000000000002"/>
    <n v="0.3266331658291457"/>
    <n v="0"/>
    <n v="21213"/>
    <n v="0"/>
  </r>
  <r>
    <n v="704046"/>
    <x v="112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63"/>
    <n v="0"/>
    <n v="63"/>
    <n v="150"/>
    <n v="571120"/>
    <n v="9065.3968253968251"/>
    <n v="2109336.5333333332"/>
    <n v="-0.21399291328047232"/>
    <n v="232.68"/>
    <n v="0.27075812274368233"/>
    <n v="-2481.6186646264978"/>
    <n v="9076.0622000000003"/>
    <n v="2.9999991966178641E-6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49"/>
    <n v="0"/>
    <n v="149"/>
    <n v="141.9047619047619"/>
    <n v="499517"/>
    <n v="3352.4630872483222"/>
    <n v="1978623.7140939599"/>
    <n v="-0.18261537508476622"/>
    <n v="590.20000000000005"/>
    <n v="0.25245679430701456"/>
    <n v="45881.232746359659"/>
    <n v="3274.7246"/>
    <n v="-3.8000000131432898E-5"/>
  </r>
  <r>
    <n v="407185"/>
    <x v="114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29982"/>
    <n v="0"/>
    <n v="129982"/>
    <n v="134.5569358178054"/>
    <n v="846925"/>
    <n v="6.5157098675201182"/>
    <n v="3584174.7153452015"/>
    <n v="-0.23377377953259437"/>
    <n v="550082"/>
    <n v="0.23629567955323025"/>
    <n v="-199465.30689479876"/>
    <n v="6.8783000000000003"/>
    <n v="-2.0000000000131024E-5"/>
  </r>
  <r>
    <n v="701084"/>
    <x v="115"/>
    <x v="69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92"/>
    <n v="0"/>
    <n v="92"/>
    <n v="131.7579663444325"/>
    <n v="3603697"/>
    <n v="39170.619565217392"/>
    <n v="15651326.118434785"/>
    <n v="-0.16612983111028246"/>
    <n v="399.56800000000004"/>
    <n v="0.23024866856204698"/>
    <n v="394654.47163492814"/>
    <n v="38182.916700000002"/>
    <n v="3.300000389572233E-5"/>
  </r>
  <r>
    <n v="412301"/>
    <x v="116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2750"/>
    <n v="0"/>
    <n v="2750"/>
    <n v="130.95238095238096"/>
    <n v="1069090"/>
    <n v="388.76"/>
    <n v="4678337.84"/>
    <n v="-0.18601142318619568"/>
    <n v="12034"/>
    <n v="0.22851919561243145"/>
    <n v="2.767819999717176"/>
    <n v="388.75979999999998"/>
    <n v="2.99999999811007E-5"/>
  </r>
  <r>
    <n v="408071"/>
    <x v="117"/>
    <x v="70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1801735"/>
    <x v="118"/>
    <x v="71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65"/>
    <n v="0"/>
    <n v="65"/>
    <n v="123.80952380952381"/>
    <n v="249233"/>
    <n v="3834.353846153846"/>
    <n v="1167944.1815384615"/>
    <n v="-0.19149862765922132"/>
    <n v="304.60000000000002"/>
    <n v="0.21339461588969139"/>
    <n v="-22582.854796538595"/>
    <n v="3495"/>
    <n v="0"/>
  </r>
  <r>
    <n v="304007"/>
    <x v="119"/>
    <x v="72"/>
    <s v="OBRA GRUESA"/>
    <s v="TABLERO"/>
    <n v="11444.353021999999"/>
    <s v="PL"/>
    <n v="11444.353021999996"/>
    <b v="1"/>
    <x v="1"/>
    <x v="1"/>
    <n v="8.6625000000000014"/>
    <n v="99136.70805307501"/>
    <n v="3172374.6576984003"/>
    <n v="69792242.469364807"/>
    <n v="6081.0750000000007"/>
    <n v="1072"/>
    <n v="0"/>
    <n v="1072"/>
    <n v="123.75180375180373"/>
    <n v="12389283"/>
    <n v="11557.16697761194"/>
    <n v="58090944.096268669"/>
    <n v="-0.1676590113612183"/>
    <n v="5026.4000000000015"/>
    <n v="0.21327391373547663"/>
    <n v="567048.06648785621"/>
    <n v="11444.352999999999"/>
    <n v="-2.1999996533850208E-5"/>
  </r>
  <r>
    <n v="2302024"/>
    <x v="120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6"/>
    <n v="0"/>
    <n v="16"/>
    <n v="121.9047619047619"/>
    <n v="347247"/>
    <n v="21702.9375"/>
    <n v="1658104.425"/>
    <n v="-0.18121810115428771"/>
    <n v="76.400000000000006"/>
    <n v="0.20942408376963348"/>
    <n v="-16318.00371040008"/>
    <n v="22292"/>
    <n v="0"/>
  </r>
  <r>
    <n v="302046"/>
    <x v="121"/>
    <x v="18"/>
    <s v="OBRA GRUESA"/>
    <s v="MADERA"/>
    <n v="10156.598467"/>
    <s v="PZA"/>
    <n v="10156.598467000002"/>
    <b v="1"/>
    <x v="2"/>
    <x v="1"/>
    <n v="34.65"/>
    <n v="351926.13688154996"/>
    <n v="11261636.380209599"/>
    <n v="247756000.36461118"/>
    <n v="24324.3"/>
    <n v="4213"/>
    <n v="0"/>
    <n v="4213"/>
    <n v="121.5873015873016"/>
    <n v="43381692"/>
    <n v="10297.102302397341"/>
    <n v="207801702.72375977"/>
    <n v="-0.16126470229601908"/>
    <n v="20180.599999999999"/>
    <n v="0.2087648533740325"/>
    <n v="2835451.7006195784"/>
    <n v="10156.5985"/>
    <n v="3.2999998438754119E-5"/>
  </r>
  <r>
    <n v="5316484"/>
    <x v="122"/>
    <x v="73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62"/>
    <n v="0"/>
    <n v="62"/>
    <n v="118.09523809523809"/>
    <n v="268837"/>
    <n v="4336.0806451612907"/>
    <n v="1333778.4064516132"/>
    <n v="-0.17472378578332259"/>
    <n v="307.60000000000002"/>
    <n v="0.20156046814044212"/>
    <n v="-11272.502723186975"/>
    <n v="4372.7272999999996"/>
    <n v="2.6999999136023689E-5"/>
  </r>
  <r>
    <n v="302249"/>
    <x v="123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744"/>
    <n v="0"/>
    <n v="744"/>
    <n v="118.09523809523809"/>
    <n v="1681108"/>
    <n v="2259.5537634408602"/>
    <n v="8340464.851612905"/>
    <n v="-0.15532123347850424"/>
    <n v="3691.2000000000007"/>
    <n v="0.2015604681404421"/>
    <n v="122712.52451530378"/>
    <n v="2226.3090999999999"/>
    <n v="-4.799999987881165E-5"/>
  </r>
  <r>
    <n v="701043"/>
    <x v="124"/>
    <x v="74"/>
    <s v="OBRA GRUESA"/>
    <s v="TABIQUERIA"/>
    <n v="22146.362772"/>
    <s v="PL"/>
    <n v="22146.362772"/>
    <b v="1"/>
    <x v="3"/>
    <x v="1"/>
    <n v="7.0875000000000012"/>
    <n v="156962.34614655003"/>
    <n v="5022795.0766896009"/>
    <n v="110501491.68717122"/>
    <n v="4975.4250000000011"/>
    <n v="836"/>
    <n v="0"/>
    <n v="836"/>
    <n v="117.95414462081126"/>
    <n v="18802683"/>
    <n v="22491.247607655503"/>
    <n v="93419646.063157931"/>
    <n v="-0.15458475142011519"/>
    <n v="4153.6000000000013"/>
    <n v="0.2012711864406779"/>
    <n v="1432513.6533786952"/>
    <n v="22146.362799999999"/>
    <n v="2.7999998565064743E-5"/>
  </r>
  <r>
    <n v="5316483"/>
    <x v="125"/>
    <x v="7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1"/>
    <n v="0"/>
    <n v="61"/>
    <n v="116.19047619047619"/>
    <n v="186197"/>
    <n v="3052.4098360655739"/>
    <n v="941973.67540983623"/>
    <n v="-0.21280440720821192"/>
    <n v="308.60000000000002"/>
    <n v="0.19766688269604665"/>
    <n v="-57151.888919963851"/>
    <n v="3237.6071000000002"/>
    <n v="-4.3000000005122274E-5"/>
  </r>
  <r>
    <s v="030253X"/>
    <x v="126"/>
    <x v="76"/>
    <s v="OBRA GRUESA"/>
    <s v="MADERA"/>
    <n v="15359.702784999999"/>
    <s v="PZA"/>
    <n v="15359.702785000003"/>
    <b v="1"/>
    <x v="4"/>
    <x v="1"/>
    <n v="6.3000000000000007"/>
    <n v="96766.127545500014"/>
    <n v="3096516.0814560005"/>
    <n v="68123353.792032003"/>
    <n v="4422.6000000000004"/>
    <n v="728"/>
    <n v="0"/>
    <n v="728"/>
    <n v="115.55555555555554"/>
    <n v="11256292"/>
    <n v="15461.939560439561"/>
    <n v="57320502.338461556"/>
    <n v="-0.1585777982474198"/>
    <n v="3707.2000000000007"/>
    <n v="0.19637462235649544"/>
    <n v="379012.17390954494"/>
    <n v="15359.702799999999"/>
    <n v="1.499999598308932E-5"/>
  </r>
  <r>
    <n v="704022"/>
    <x v="127"/>
    <x v="77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408088"/>
    <x v="128"/>
    <x v="78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4"/>
    <n v="0"/>
    <n v="14"/>
    <n v="111.11111111111111"/>
    <n v="245000"/>
    <n v="17500"/>
    <n v="1307320.0000000002"/>
    <n v="-0.15783274463040164"/>
    <n v="74.704000000000008"/>
    <n v="0.1874062968515742"/>
    <n v="-6.9261813599150628"/>
    <n v="17500.092700000001"/>
    <n v="-1.4999997802078724E-5"/>
  </r>
  <r>
    <n v="704025"/>
    <x v="129"/>
    <x v="79"/>
    <s v="OBRA GRUESA"/>
    <s v="TABIQUERIA"/>
    <n v="580"/>
    <s v="UND"/>
    <n v="580"/>
    <b v="1"/>
    <x v="0"/>
    <x v="0"/>
    <n v="4.2"/>
    <n v="2436"/>
    <n v="77952"/>
    <n v="1714944"/>
    <n v="2948.4"/>
    <n v="432"/>
    <n v="0"/>
    <n v="432"/>
    <n v="102.85714285714285"/>
    <n v="250517"/>
    <n v="579.90046296296293"/>
    <n v="1464132.6888888888"/>
    <n v="-0.14625043797996384"/>
    <n v="2524.8000000000002"/>
    <n v="0.17110266159695817"/>
    <n v="-251.3111111111939"/>
    <n v="580"/>
    <n v="0"/>
  </r>
  <r>
    <n v="412280"/>
    <x v="130"/>
    <x v="80"/>
    <s v="OBRA GRUESA"/>
    <s v="FIJACION"/>
    <n v="40002.920093000001"/>
    <s v="UND"/>
    <n v="40002.920093000001"/>
    <b v="1"/>
    <x v="5"/>
    <x v="1"/>
    <n v="7.875"/>
    <n v="315022.99573237501"/>
    <n v="10080735.863436"/>
    <n v="221776188.995592"/>
    <n v="5528.25"/>
    <n v="798"/>
    <n v="0"/>
    <n v="798"/>
    <n v="101.33333333333333"/>
    <n v="31293935"/>
    <n v="39215.45739348371"/>
    <n v="186116560.78947368"/>
    <n v="-0.16079105862364274"/>
    <n v="4746"/>
    <n v="0.16814159292035399"/>
    <n v="-3737297.9719043076"/>
    <n v="40002.920100000003"/>
    <n v="7.0000023697502911E-6"/>
  </r>
  <r>
    <n v="304101"/>
    <x v="131"/>
    <x v="81"/>
    <s v="OBRA GRUESA"/>
    <s v="TABLERO"/>
    <n v="9657.5879499999992"/>
    <s v="PL"/>
    <n v="9657.5879500000046"/>
    <b v="1"/>
    <x v="6"/>
    <x v="1"/>
    <n v="47.643749999999976"/>
    <n v="460123.70589281223"/>
    <n v="14723958.588569991"/>
    <n v="323927088.94853979"/>
    <n v="33445.912499999984"/>
    <n v="4801"/>
    <n v="0"/>
    <n v="4801"/>
    <n v="100.76872622327173"/>
    <n v="46341721"/>
    <n v="9652.5142678608627"/>
    <n v="277415190.56117457"/>
    <n v="-0.14358755403366175"/>
    <n v="28740.199999999983"/>
    <n v="0.16704824601081422"/>
    <n v="-145818.63941526413"/>
    <n v="9657.5879999999997"/>
    <n v="4.9999995098914951E-5"/>
  </r>
  <r>
    <n v="1901008"/>
    <x v="132"/>
    <x v="82"/>
    <s v="OBRA GRUESA"/>
    <s v="AISLANTE"/>
    <n v="2112.795779"/>
    <s v="M2"/>
    <n v="2112.795779"/>
    <b v="1"/>
    <x v="7"/>
    <x v="1"/>
    <n v="62.430325650000007"/>
    <n v="131902.52851491544"/>
    <n v="4220880.912477294"/>
    <n v="92859380.074500471"/>
    <n v="43826.088606300007"/>
    <n v="6207"/>
    <n v="0"/>
    <n v="6207"/>
    <n v="99.422835543065915"/>
    <n v="12785089"/>
    <n v="2059.785564685033"/>
    <n v="77744441.83500886"/>
    <n v="-0.1627723362719522"/>
    <n v="37743.949257600005"/>
    <n v="0.16445019988866633"/>
    <n v="-2000814.8392386138"/>
    <n v="2112.7957999999999"/>
    <n v="2.0999999833293259E-5"/>
  </r>
  <r>
    <n v="410126"/>
    <x v="133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018"/>
    <n v="0"/>
    <n v="1018"/>
    <n v="96.952380952380949"/>
    <n v="1001510"/>
    <n v="983.80157170923383"/>
    <n v="6270751.2180746561"/>
    <n v="-0.13755629550987281"/>
    <n v="6374"/>
    <n v="0.15971132726702228"/>
    <n v="1164.4705806560814"/>
    <n v="983.61890000000005"/>
    <n v="1.9000000065716449E-5"/>
  </r>
  <r>
    <s v="040748X"/>
    <x v="134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66"/>
    <n v="0"/>
    <n v="66"/>
    <n v="95.883777239709445"/>
    <n v="3914262"/>
    <n v="59307"/>
    <n v="24825119.440000001"/>
    <n v="-8.2867344160827638E-2"/>
    <n v="418.5866666666667"/>
    <n v="0.15767344078486334"/>
    <n v="1443579.0474602915"/>
    <n v="55858.301899999999"/>
    <n v="1.3000004400964826E-5"/>
  </r>
  <r>
    <n v="407427"/>
    <x v="135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0"/>
    <n v="0"/>
    <n v="10"/>
    <n v="95.238095238095241"/>
    <n v="225577"/>
    <n v="22557.7"/>
    <n v="1441888.1840000001"/>
    <n v="-0.13527546096933718"/>
    <n v="63.92"/>
    <n v="0.15644555694618273"/>
    <n v="9.8785164002329111"/>
    <n v="22557.5455"/>
    <n v="4.5000000682193786E-5"/>
  </r>
  <r>
    <n v="407115"/>
    <x v="136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6"/>
    <x v="137"/>
    <x v="83"/>
    <s v=""/>
    <s v=""/>
    <m/>
    <s v="TRA"/>
    <n v="10466"/>
    <b v="0"/>
    <x v="0"/>
    <x v="0"/>
    <n v="0.52500000000000002"/>
    <n v="0"/>
    <n v="0"/>
    <n v="0"/>
    <n v="368.55"/>
    <n v="50"/>
    <n v="0"/>
    <n v="50"/>
    <n v="95.238095238095241"/>
    <n v="523291"/>
    <n v="10465.82"/>
    <n v="3344876.0720000002"/>
    <s v=""/>
    <n v="319.60000000000002"/>
    <n v="0.15644555694618273"/>
    <n v="3344876.0720000002"/>
    <n v="10466"/>
    <n v="0"/>
  </r>
  <r>
    <n v="1103087"/>
    <x v="138"/>
    <x v="83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304002"/>
    <x v="139"/>
    <x v="84"/>
    <s v="OBRA GRUESA"/>
    <s v="TABIQUERIA"/>
    <n v="21246.507152999999"/>
    <s v="PL"/>
    <n v="21246.507152999999"/>
    <b v="1"/>
    <x v="8"/>
    <x v="1"/>
    <n v="23.296874999999996"/>
    <n v="494977.22133004677"/>
    <n v="15839271.082561497"/>
    <n v="348463963.8163529"/>
    <n v="16354.406249999998"/>
    <n v="2207"/>
    <n v="0"/>
    <n v="2207"/>
    <n v="94.733735747820276"/>
    <n v="47625002"/>
    <n v="21579.067512460355"/>
    <n v="306293284.27186221"/>
    <n v="-0.12101876785949506"/>
    <n v="14193.999999999996"/>
    <n v="0.15548823446526705"/>
    <n v="4720361.7421802878"/>
    <n v="21246.5072"/>
    <n v="4.7000001359265298E-5"/>
  </r>
  <r>
    <n v="1902014"/>
    <x v="140"/>
    <x v="85"/>
    <s v="OBRA GRUESA"/>
    <n v="0"/>
    <n v="29779"/>
    <s v="PL"/>
    <n v="29779.000000000004"/>
    <b v="1"/>
    <x v="9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304049"/>
    <x v="141"/>
    <x v="86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185"/>
    <n v="0"/>
    <n v="2185"/>
    <n v="93.884610013642245"/>
    <n v="32734026"/>
    <n v="14981.247597254005"/>
    <n v="212724247.7325255"/>
    <n v="-0.13340234415002439"/>
    <n v="14199.368000000006"/>
    <n v="0.15388008818420645"/>
    <n v="-10683.643474578857"/>
    <n v="14982"/>
    <n v="0"/>
  </r>
  <r>
    <n v="5309018"/>
    <x v="142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200"/>
    <n v="0"/>
    <n v="3200"/>
    <n v="92.35209235209237"/>
    <n v="2260552"/>
    <n v="706.42250000000001"/>
    <n v="14971635.895999996"/>
    <n v="-0.12320958178483565"/>
    <n v="21193.599999999995"/>
    <n v="0.15098897780462031"/>
    <n v="136132.17268479988"/>
    <n v="699.99919999999997"/>
    <n v="-3.2000000487641955E-5"/>
  </r>
  <r>
    <n v="412302"/>
    <x v="143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95"/>
    <n v="0"/>
    <n v="95"/>
    <n v="90.476190476190467"/>
    <n v="450535"/>
    <n v="4742.4736842105267"/>
    <n v="3055101.5473684217"/>
    <n v="-0.12851455642785936"/>
    <n v="644.20000000000005"/>
    <n v="0.14746972989754734"/>
    <n v="9.6740870214998722"/>
    <n v="4742.4587000000001"/>
    <n v="3.3000000257743523E-5"/>
  </r>
  <r>
    <n v="705028"/>
    <x v="144"/>
    <x v="87"/>
    <s v="OBRA GRUESA"/>
    <s v="TABIQUERIA"/>
    <n v="22927.086207"/>
    <s v="PL"/>
    <n v="22927.086207"/>
    <b v="1"/>
    <x v="0"/>
    <x v="0"/>
    <n v="3.6749999999999998"/>
    <n v="84257.041810725001"/>
    <n v="2696225.3379432"/>
    <n v="59316957.4347504"/>
    <n v="2579.85"/>
    <n v="329"/>
    <n v="0"/>
    <n v="329"/>
    <n v="89.523809523809533"/>
    <n v="7497573"/>
    <n v="22788.975683890578"/>
    <n v="51462064.889361702"/>
    <n v="-0.13242237776658061"/>
    <n v="2258.1999999999998"/>
    <n v="0.14569125852448855"/>
    <n v="-311881.18328569084"/>
    <n v="22927.086200000002"/>
    <n v="-6.999998731771484E-6"/>
  </r>
  <r>
    <n v="407011"/>
    <x v="145"/>
    <x v="88"/>
    <s v="OBRA GRUESA"/>
    <s v="FIJACION"/>
    <n v="473.17523999999997"/>
    <s v="UND"/>
    <n v="473.17523999999992"/>
    <b v="1"/>
    <x v="11"/>
    <x v="1"/>
    <n v="588"/>
    <n v="278227.04112000001"/>
    <n v="8903265.3158400003"/>
    <n v="195871836.94848001"/>
    <n v="412776"/>
    <n v="52298"/>
    <n v="0"/>
    <n v="52298"/>
    <n v="88.942176870748298"/>
    <n v="24504877"/>
    <n v="468.56241156449579"/>
    <n v="169457470.39194617"/>
    <n v="-0.13485535729917919"/>
    <n v="361654"/>
    <n v="0.14460782958297158"/>
    <n v="-1668247.8550138175"/>
    <n v="473.17520000000002"/>
    <n v="-3.9999999899009708E-5"/>
  </r>
  <r>
    <n v="302010"/>
    <x v="146"/>
    <x v="89"/>
    <s v="OBRA GRUESA"/>
    <s v="MADERA"/>
    <n v="6585.1337450000001"/>
    <s v="PZA"/>
    <n v="6585.1337449999919"/>
    <b v="0"/>
    <x v="12"/>
    <x v="1"/>
    <n v="34.912500000000023"/>
    <n v="229903.48187231267"/>
    <n v="7356911.4199140053"/>
    <n v="161852051.23810813"/>
    <n v="24508.575000000015"/>
    <n v="3612"/>
    <n v="588"/>
    <n v="3024"/>
    <n v="86.616541353383397"/>
    <n v="20107495"/>
    <n v="5566.8590808416393"/>
    <n v="116716994.23255824"/>
    <n v="-0.27886614139446153"/>
    <n v="20966.400000000016"/>
    <n v="0.17227564102564089"/>
    <n v="-21349553.918609872"/>
    <n v="6585.1337000000003"/>
    <n v="-4.4999991587246768E-5"/>
  </r>
  <r>
    <n v="602256"/>
    <x v="147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1808003"/>
    <x v="148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79"/>
    <n v="0"/>
    <n v="79"/>
    <n v="85.986394557823132"/>
    <n v="13251"/>
    <n v="167.73417721518987"/>
    <n v="95239.465822784798"/>
    <n v="-0.12219566081616107"/>
    <n v="567.79999999999995"/>
    <n v="0.13913349771046143"/>
    <n v="-6.0645496151846601"/>
    <n v="167.7449"/>
    <n v="4.1999999979225322E-5"/>
  </r>
  <r>
    <n v="412260"/>
    <x v="149"/>
    <x v="90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492"/>
    <n v="0"/>
    <n v="492"/>
    <n v="85.194805194805184"/>
    <n v="42755890"/>
    <n v="86902.215447154478"/>
    <n v="310553757.12195128"/>
    <n v="-0.12769276552752518"/>
    <n v="3573.6000000000004"/>
    <n v="0.13767629281396909"/>
    <n v="-2377255.3174295425"/>
    <n v="87567.442500000005"/>
    <n v="2.2000021999701858E-5"/>
  </r>
  <r>
    <n v="1405006"/>
    <x v="150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2550"/>
    <n v="0"/>
    <n v="2550"/>
    <n v="83.743842364532014"/>
    <n v="89970"/>
    <n v="35.28235294117647"/>
    <n v="666370.74352941185"/>
    <n v="-0.11682932277768454"/>
    <n v="18886.800000000003"/>
    <n v="0.13501493106296458"/>
    <n v="1603.3560014117975"/>
    <n v="35.197499999999998"/>
    <n v="3.9999999991380264E-5"/>
  </r>
  <r>
    <n v="602255"/>
    <x v="151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25"/>
    <n v="0"/>
    <n v="25"/>
    <n v="82.795935961483337"/>
    <n v="1197250"/>
    <n v="47890"/>
    <n v="8982766.5698000006"/>
    <n v="-0.1175986507882798"/>
    <n v="187.57082"/>
    <n v="0.13328299145890604"/>
    <n v="93.785410000011325"/>
    <n v="47889.5"/>
    <n v="0"/>
  </r>
  <r>
    <n v="407049"/>
    <x v="152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4255"/>
    <n v="0"/>
    <n v="4255"/>
    <n v="81.047619047619051"/>
    <n v="68939"/>
    <n v="16.201880141010577"/>
    <n v="529882.49001175095"/>
    <n v="-0.11513985250685099"/>
    <n v="32705"/>
    <n v="0.13010243082097539"/>
    <n v="-9.21819824911654"/>
    <n v="16.202200000000001"/>
    <n v="3.7999999999982492E-5"/>
  </r>
  <r>
    <s v="081009X"/>
    <x v="153"/>
    <x v="91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600"/>
    <n v="0"/>
    <n v="600"/>
    <n v="78.817733990147786"/>
    <n v="8068216"/>
    <n v="13447.026666666667"/>
    <n v="63997089.311999999"/>
    <n v="4.977944765200526E-3"/>
    <n v="4759.2"/>
    <n v="0.12607160867372669"/>
    <n v="7446428.7374136001"/>
    <n v="11882.3879"/>
    <n v="-1.7000000298139639E-5"/>
  </r>
  <r>
    <s v="V05"/>
    <x v="154"/>
    <x v="92"/>
    <s v="TERMINACION"/>
    <s v="PUERTA Y VENTANA"/>
    <n v="350139"/>
    <s v="UND"/>
    <n v="350139"/>
    <b v="1"/>
    <x v="15"/>
    <x v="1"/>
    <n v="0.52500000000000002"/>
    <n v="183822.97500000001"/>
    <n v="5882335.2000000002"/>
    <n v="129411374.40000001"/>
    <n v="368.55"/>
    <n v="41"/>
    <n v="0"/>
    <n v="41"/>
    <n v="78.095238095238088"/>
    <n v="15656989"/>
    <n v="381877.78048780491"/>
    <n v="125485038.6682927"/>
    <n v="-3.0339958523053157E-2"/>
    <n v="328.6"/>
    <n v="0.1247717589774802"/>
    <n v="10429363.268292695"/>
    <n v="350139"/>
    <n v="0"/>
  </r>
  <r>
    <n v="1901086"/>
    <x v="155"/>
    <x v="93"/>
    <s v="OBRA GRUESA"/>
    <s v="AISLANTE"/>
    <n v="3711.5870410000002"/>
    <s v="M2"/>
    <n v="3711.5870410000002"/>
    <b v="1"/>
    <x v="16"/>
    <x v="1"/>
    <n v="31.794434700000004"/>
    <n v="118007.81180844075"/>
    <n v="3776249.9778701039"/>
    <n v="83077499.513142288"/>
    <n v="22319.693159400002"/>
    <n v="2436"/>
    <n v="0"/>
    <n v="2436"/>
    <n v="76.617182314614311"/>
    <n v="8849507"/>
    <n v="3632.8025451559934"/>
    <n v="72464536.923169062"/>
    <n v="-0.1277477373797743"/>
    <n v="19947.282028800004"/>
    <n v="0.12212190094283967"/>
    <n v="-1571536.5580972284"/>
    <n v="3711.587"/>
    <n v="-4.1000000237545464E-5"/>
  </r>
  <r>
    <n v="1206002"/>
    <x v="156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0"/>
    <n v="0"/>
    <n v="40"/>
    <n v="76.19047619047619"/>
    <n v="804173"/>
    <n v="20104.325000000001"/>
    <n v="6626385.5200000005"/>
    <n v="0.13590462014685412"/>
    <n v="329.6"/>
    <n v="0.12135922330097086"/>
    <n v="1424149.2361184005"/>
    <n v="15783.483899999999"/>
    <n v="2.8999998903600499E-5"/>
  </r>
  <r>
    <n v="701096"/>
    <x v="157"/>
    <x v="94"/>
    <s v="OBRA GRUESA"/>
    <s v="TABIQUERIA"/>
    <n v="16019.885684999999"/>
    <s v="PL"/>
    <n v="16019.885685000005"/>
    <b v="1"/>
    <x v="17"/>
    <x v="1"/>
    <n v="31.237499999999997"/>
    <n v="500421.17908518744"/>
    <n v="16013477.730725998"/>
    <n v="352296510.07597196"/>
    <n v="21928.724999999999"/>
    <n v="2364"/>
    <n v="0"/>
    <n v="2364"/>
    <n v="75.678271308523421"/>
    <n v="38417615"/>
    <n v="16251.106175972927"/>
    <n v="318963711.13705581"/>
    <n v="-9.461575117995924E-2"/>
    <n v="19627.199999999997"/>
    <n v="0.12044509660063588"/>
    <n v="4538210.8204239011"/>
    <n v="16019.885700000001"/>
    <n v="1.499999598308932E-5"/>
  </r>
  <r>
    <n v="602254"/>
    <x v="158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28"/>
    <n v="1"/>
    <n v="27"/>
    <n v="75.165304947991075"/>
    <n v="1243620"/>
    <n v="44415"/>
    <n v="9988162.011450002"/>
    <n v="-0.1424831847881366"/>
    <n v="224.88263000000003"/>
    <n v="0.12450939407814643"/>
    <n v="-369931.92634999938"/>
    <n v="46060"/>
    <n v="0"/>
  </r>
  <r>
    <n v="1802171"/>
    <x v="159"/>
    <x v="95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39"/>
    <n v="0"/>
    <n v="39"/>
    <n v="74.285714285714278"/>
    <n v="124511"/>
    <n v="3192.5897435897436"/>
    <n v="1055470.1692307694"/>
    <n v="-9.851810149128204E-2"/>
    <n v="330.6"/>
    <n v="0.11796733212341197"/>
    <n v="8197.3323257693555"/>
    <n v="3632"/>
    <n v="0"/>
  </r>
  <r>
    <n v="2508994"/>
    <x v="160"/>
    <x v="96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39"/>
    <n v="0"/>
    <n v="39"/>
    <n v="74.285714285714278"/>
    <n v="67371"/>
    <n v="1727.4615384615386"/>
    <n v="571098.78461538465"/>
    <n v="-0.62674218857777131"/>
    <n v="330.6"/>
    <n v="0.11796733212341197"/>
    <n v="-797490.75833621551"/>
    <n v="1598"/>
    <n v="0"/>
  </r>
  <r>
    <s v="V01"/>
    <x v="161"/>
    <x v="97"/>
    <s v="TERMINACION"/>
    <s v="PUERTA Y VENTANA"/>
    <n v="205500"/>
    <s v="UND"/>
    <n v="205500"/>
    <b v="1"/>
    <x v="18"/>
    <x v="1"/>
    <n v="1.5750000000000002"/>
    <n v="323662.50000000006"/>
    <n v="10357200.000000002"/>
    <n v="227858400.00000003"/>
    <n v="1105.6500000000001"/>
    <n v="114"/>
    <n v="0"/>
    <n v="114"/>
    <n v="72.38095238095238"/>
    <n v="23168467"/>
    <n v="203232.16666666666"/>
    <n v="202175359.40000004"/>
    <n v="-0.11271491680798251"/>
    <n v="994.80000000000018"/>
    <n v="0.11459589867310011"/>
    <n v="-2256040.599999994"/>
    <n v="205500"/>
    <n v="0"/>
  </r>
  <r>
    <n v="1808156"/>
    <x v="162"/>
    <x v="98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38"/>
    <n v="0"/>
    <n v="38"/>
    <n v="72.38095238095238"/>
    <n v="73401"/>
    <n v="1931.6052631578948"/>
    <n v="640520.30526315793"/>
    <n v="-0.10838852795968379"/>
    <n v="331.6"/>
    <n v="0.11459589867310012"/>
    <n v="-4004.7629916421138"/>
    <n v="1916"/>
    <n v="0"/>
  </r>
  <r>
    <n v="1802172"/>
    <x v="163"/>
    <x v="99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38"/>
    <n v="0"/>
    <n v="38"/>
    <n v="72.38095238095238"/>
    <n v="115231"/>
    <n v="3032.3947368421054"/>
    <n v="1005542.0947368422"/>
    <n v="-0.10206472172318515"/>
    <n v="331.6"/>
    <n v="0.11459589867310012"/>
    <n v="838.90550284215715"/>
    <n v="3035"/>
    <n v="0"/>
  </r>
  <r>
    <n v="2508992"/>
    <x v="164"/>
    <x v="100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57"/>
    <n v="0"/>
    <n v="57"/>
    <n v="72.380952380952365"/>
    <n v="288652"/>
    <n v="5064.0701754385964"/>
    <n v="2518868.5052631581"/>
    <n v="9.7531268882241617E-2"/>
    <n v="497.40000000000009"/>
    <n v="0.11459589867310011"/>
    <n v="459798.3050973576"/>
    <n v="5084"/>
    <n v="0"/>
  </r>
  <r>
    <n v="701015"/>
    <x v="165"/>
    <x v="101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1405025"/>
    <x v="166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37"/>
    <n v="0"/>
    <n v="37"/>
    <n v="70.476190476190467"/>
    <n v="258214"/>
    <n v="6978.7567567567567"/>
    <n v="2321134.4972972972"/>
    <n v="-7.0785702319210109E-2"/>
    <n v="332.6"/>
    <n v="0.11124473842453397"/>
    <n v="73246.310741497204"/>
    <n v="6758.5333000000001"/>
    <n v="-3.3000000257743523E-5"/>
  </r>
  <r>
    <n v="412630"/>
    <x v="167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47"/>
    <n v="10"/>
    <n v="37"/>
    <n v="70.476190476190467"/>
    <n v="5561100"/>
    <n v="118321.27659574468"/>
    <n v="38170443.829787239"/>
    <n v="-0.30313758190297935"/>
    <n v="322.60000000000002"/>
    <n v="0.14569125852448853"/>
    <n v="-9638876.1702127606"/>
    <n v="148200"/>
    <n v="0"/>
  </r>
  <r>
    <s v="V03"/>
    <x v="168"/>
    <x v="0"/>
    <s v="TERMINACION"/>
    <s v="PUERTA Y VENTANA"/>
    <n v="101229"/>
    <s v="UND"/>
    <n v="101229"/>
    <b v="1"/>
    <x v="19"/>
    <x v="1"/>
    <n v="0.52500000000000002"/>
    <n v="53145.225000000006"/>
    <n v="1700647.2000000002"/>
    <n v="37414238.400000006"/>
    <n v="368.55"/>
    <n v="37"/>
    <n v="0"/>
    <n v="37"/>
    <n v="70.476190476190467"/>
    <n v="4443304"/>
    <n v="120089.29729729729"/>
    <n v="39941700.28108108"/>
    <n v="6.7553476675368485E-2"/>
    <n v="332.6"/>
    <n v="0.11124473842453397"/>
    <n v="6272934.8810810745"/>
    <n v="101229"/>
    <n v="0"/>
  </r>
  <r>
    <n v="907031"/>
    <x v="169"/>
    <x v="102"/>
    <s v="OBRA GRUESA"/>
    <s v="TECHUMBRE"/>
    <n v="156269.16666700001"/>
    <s v="RLL"/>
    <n v="156269.16666700004"/>
    <b v="1"/>
    <x v="20"/>
    <x v="1"/>
    <n v="0.7111632270168855"/>
    <n v="111132.88485014325"/>
    <n v="3556252.315204584"/>
    <n v="78237550.934500843"/>
    <n v="499.23658536585361"/>
    <n v="48"/>
    <n v="0"/>
    <n v="48"/>
    <n v="67.495053423031266"/>
    <n v="7413699"/>
    <n v="154452.0625"/>
    <n v="69914102.539587244"/>
    <n v="-0.1063868729976204"/>
    <n v="452.65891181988741"/>
    <n v="0.10604010822855324"/>
    <n v="-822528.39489760995"/>
    <n v="156269.1667"/>
    <n v="3.2999960239976645E-5"/>
  </r>
  <r>
    <n v="307032"/>
    <x v="170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566"/>
    <n v="0"/>
    <n v="566"/>
    <n v="67.38095238095238"/>
    <n v="1261365"/>
    <n v="2228.5600706713781"/>
    <n v="11917447.833922261"/>
    <n v="-0.15267313596503551"/>
    <n v="5347.6"/>
    <n v="0.10584187298975241"/>
    <n v="-801150.53532933816"/>
    <n v="2378.375"/>
    <n v="-4.0999999782798113E-5"/>
  </r>
  <r>
    <n v="307033"/>
    <x v="171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530"/>
    <n v="0"/>
    <n v="530"/>
    <n v="67.30158730158729"/>
    <n v="1001500"/>
    <n v="1889.6226415094341"/>
    <n v="9474567.9245283045"/>
    <n v="-9.5326385113999268E-2"/>
    <n v="5014.0000000000009"/>
    <n v="0.10570402871958515"/>
    <n v="2853.4549123030156"/>
    <n v="1889.0535"/>
    <n v="-4.4000000116284355E-5"/>
  </r>
  <r>
    <n v="2505058"/>
    <x v="172"/>
    <x v="103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41"/>
    <n v="0"/>
    <n v="141"/>
    <n v="67.142857142857125"/>
    <n v="2355194"/>
    <n v="16703.503546099291"/>
    <n v="22339265.642553199"/>
    <n v="-0.15443132668832504"/>
    <n v="1337.4000000000003"/>
    <n v="0.10542844324809329"/>
    <n v="-1560265.0339900069"/>
    <n v="17870.144100000001"/>
    <n v="3.1999999919207767E-5"/>
  </r>
  <r>
    <n v="2508991"/>
    <x v="173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70"/>
    <n v="0"/>
    <n v="70"/>
    <n v="66.666666666666657"/>
    <n v="334746"/>
    <n v="4782.0857142857139"/>
    <n v="3200171.76"/>
    <n v="4.5781517568163954E-2"/>
    <n v="669.2"/>
    <n v="0.10460251046025104"/>
    <n v="429874.95980879944"/>
    <n v="4798"/>
    <n v="0"/>
  </r>
  <r>
    <n v="1802162"/>
    <x v="174"/>
    <x v="105"/>
    <s v="TERMINACION"/>
    <s v="BAÑO"/>
    <n v="42840"/>
    <s v="UND"/>
    <n v="42840"/>
    <b v="1"/>
    <x v="0"/>
    <x v="0"/>
    <n v="0.52500000000000002"/>
    <n v="22491"/>
    <n v="719712"/>
    <n v="15833664"/>
    <n v="368.55"/>
    <n v="34"/>
    <n v="0"/>
    <n v="34"/>
    <n v="64.761904761904759"/>
    <n v="1456560"/>
    <n v="42840"/>
    <n v="14377104.000000002"/>
    <n v="-9.1991341991341846E-2"/>
    <n v="335.6"/>
    <n v="0.10131108462455303"/>
    <n v="0"/>
    <n v="42840"/>
    <n v="0"/>
  </r>
  <r>
    <n v="2508993"/>
    <x v="175"/>
    <x v="106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68"/>
    <n v="0"/>
    <n v="68"/>
    <n v="64.761904761904759"/>
    <n v="100536"/>
    <n v="1478.4705882352941"/>
    <n v="992349.45882352954"/>
    <n v="-0.67571093027631213"/>
    <n v="671.2"/>
    <n v="0.10131108462455303"/>
    <n v="-1786226.7699396708"/>
    <n v="1410"/>
    <n v="0"/>
  </r>
  <r>
    <n v="1703006"/>
    <x v="176"/>
    <x v="107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33"/>
    <n v="0"/>
    <n v="33"/>
    <n v="62.857142857142854"/>
    <n v="54855"/>
    <n v="1662.2727272727273"/>
    <n v="559521"/>
    <n v="-8.9136269867316931E-2"/>
    <n v="336.6"/>
    <n v="9.8039215686274508E-2"/>
    <n v="91.799999999930151"/>
    <n v="1662"/>
    <n v="0"/>
  </r>
  <r>
    <n v="2508990"/>
    <x v="177"/>
    <x v="108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66"/>
    <n v="0"/>
    <n v="66"/>
    <n v="62.857142857142854"/>
    <n v="440469"/>
    <n v="6673.772727272727"/>
    <n v="4492783.8"/>
    <n v="0.46819315112938265"/>
    <n v="673.2"/>
    <n v="9.8039215686274508E-2"/>
    <n v="1705928.1426647995"/>
    <n v="6738"/>
    <n v="0"/>
  </r>
  <r>
    <n v="2302118"/>
    <x v="178"/>
    <x v="0"/>
    <n v="0"/>
    <n v="0"/>
    <n v="0"/>
    <s v="UND"/>
    <n v="101250"/>
    <b v="0"/>
    <x v="0"/>
    <x v="0"/>
    <n v="0.31171874999999999"/>
    <n v="0"/>
    <n v="0"/>
    <n v="0"/>
    <n v="218.82656249999999"/>
    <n v="19"/>
    <n v="0"/>
    <n v="19"/>
    <n v="60.952380952380956"/>
    <n v="1588499"/>
    <n v="83605.210526315786"/>
    <n v="16758664.449999999"/>
    <s v=""/>
    <n v="200.45"/>
    <n v="9.4786729857819912E-2"/>
    <n v="16758664.449999999"/>
    <n v="101250"/>
    <n v="0"/>
  </r>
  <r>
    <n v="1801229"/>
    <x v="179"/>
    <x v="109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2"/>
    <n v="0"/>
    <n v="32"/>
    <n v="60.952380952380949"/>
    <n v="162639"/>
    <n v="5082.46875"/>
    <n v="1715841.4500000002"/>
    <n v="-7.077365490290255E-3"/>
    <n v="337.6"/>
    <n v="9.4786729857819899E-2"/>
    <n v="137386.39798559994"/>
    <n v="4675.5185000000001"/>
    <n v="-1.9000000065716449E-5"/>
  </r>
  <r>
    <n v="4212234"/>
    <x v="180"/>
    <x v="110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2"/>
    <n v="0"/>
    <n v="32"/>
    <n v="60.952380952380949"/>
    <n v="4076179"/>
    <n v="127380.59375"/>
    <n v="43003688.450000003"/>
    <n v="-6.8506105128516293E-2"/>
    <n v="337.6"/>
    <n v="9.4786729857819899E-2"/>
    <n v="834410.04999999702"/>
    <n v="124909"/>
    <n v="0"/>
  </r>
  <r>
    <n v="1808006"/>
    <x v="181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39"/>
    <n v="0"/>
    <n v="39"/>
    <n v="59.428571428571431"/>
    <n v="113361"/>
    <n v="2906.6923076923076"/>
    <n v="1229530.846153846"/>
    <n v="-8.4408902856418111E-2"/>
    <n v="423"/>
    <n v="9.2198581560283682E-2"/>
    <n v="8.9725458458997309"/>
    <n v="2906.6711"/>
    <n v="3.9999999899009708E-6"/>
  </r>
  <r>
    <n v="1802176"/>
    <x v="182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1"/>
    <n v="0"/>
    <n v="31"/>
    <n v="59.047619047619044"/>
    <n v="68169"/>
    <n v="2199"/>
    <n v="744581.4"/>
    <n v="-8.387445887445899E-2"/>
    <n v="338.6"/>
    <n v="9.1553455404607201E-2"/>
    <n v="0"/>
    <n v="2199"/>
    <n v="0"/>
  </r>
  <r>
    <n v="1802173"/>
    <x v="183"/>
    <x v="111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1"/>
    <n v="0"/>
    <n v="31"/>
    <n v="59.047619047619044"/>
    <n v="371524"/>
    <n v="11984.645161290322"/>
    <n v="4058000.8516129032"/>
    <n v="-8.2922141829847917E-2"/>
    <n v="338.6"/>
    <n v="9.1553455404607201E-2"/>
    <n v="4213.9316129027866"/>
    <n v="11996"/>
    <n v="0"/>
  </r>
  <r>
    <n v="1802166"/>
    <x v="184"/>
    <x v="112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1"/>
    <n v="0"/>
    <n v="31"/>
    <n v="59.047619047619044"/>
    <n v="429939"/>
    <n v="13869"/>
    <n v="4696043.4000000004"/>
    <n v="-8.3874458874458879E-2"/>
    <n v="338.6"/>
    <n v="9.1553455404607201E-2"/>
    <n v="0"/>
    <n v="13869"/>
    <n v="0"/>
  </r>
  <r>
    <n v="608013"/>
    <x v="185"/>
    <x v="113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6"/>
    <n v="0"/>
    <n v="6"/>
    <n v="57.142857142857146"/>
    <n v="50830"/>
    <n v="8471.6666666666661"/>
    <n v="575395.6"/>
    <n v="-8.1096519267927603E-2"/>
    <n v="67.92"/>
    <n v="8.8339222614840993E-2"/>
    <n v="45.279999999911524"/>
    <n v="8471"/>
    <n v="0"/>
  </r>
  <r>
    <n v="1802174"/>
    <x v="186"/>
    <x v="114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0"/>
    <n v="0"/>
    <n v="30"/>
    <n v="57.142857142857139"/>
    <n v="231051"/>
    <n v="7701.7"/>
    <n v="2615497.3200000003"/>
    <n v="-8.0313895900621546E-2"/>
    <n v="339.6"/>
    <n v="8.8339222614840979E-2"/>
    <n v="2431.3522764001973"/>
    <n v="7709"/>
    <n v="0"/>
  </r>
  <r>
    <n v="1802175"/>
    <x v="187"/>
    <x v="115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0"/>
    <n v="0"/>
    <n v="30"/>
    <n v="57.142857142857139"/>
    <n v="32370"/>
    <n v="1079"/>
    <n v="366428.4"/>
    <n v="-8.1168831168831113E-2"/>
    <n v="339.6"/>
    <n v="8.8339222614840979E-2"/>
    <n v="0"/>
    <n v="1079"/>
    <n v="0"/>
  </r>
  <r>
    <n v="1802165"/>
    <x v="188"/>
    <x v="116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0"/>
    <n v="0"/>
    <n v="30"/>
    <n v="57.142857142857139"/>
    <n v="273660"/>
    <n v="9122"/>
    <n v="3097831.2"/>
    <n v="-8.1168831168831113E-2"/>
    <n v="339.6"/>
    <n v="8.8339222614840979E-2"/>
    <n v="0"/>
    <n v="9122"/>
    <n v="0"/>
  </r>
  <r>
    <n v="1808144"/>
    <x v="189"/>
    <x v="117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0"/>
    <n v="0"/>
    <n v="30"/>
    <n v="57.142857142857139"/>
    <n v="699502"/>
    <n v="23316.733333333334"/>
    <n v="7918362.6400000006"/>
    <n v="-8.434330189242345E-2"/>
    <n v="339.6"/>
    <n v="8.8339222614840979E-2"/>
    <n v="-27452.002951999195"/>
    <n v="23228"/>
    <n v="0"/>
  </r>
  <r>
    <n v="1808145"/>
    <x v="190"/>
    <x v="118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0"/>
    <n v="0"/>
    <n v="30"/>
    <n v="57.142857142857139"/>
    <n v="487127"/>
    <n v="16237.566666666668"/>
    <n v="5514277.6400000006"/>
    <n v="-7.8452941481754412E-2"/>
    <n v="339.6"/>
    <n v="8.8339222614840979E-2"/>
    <n v="16251.117765200324"/>
    <n v="17145"/>
    <n v="0"/>
  </r>
  <r>
    <n v="1808147"/>
    <x v="191"/>
    <x v="119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0"/>
    <n v="0"/>
    <n v="30"/>
    <n v="57.142857142857139"/>
    <n v="66545"/>
    <n v="2218.1666666666665"/>
    <n v="753289.4"/>
    <n v="-7.9948289422019925E-2"/>
    <n v="339.6"/>
    <n v="8.8339222614840979E-2"/>
    <n v="999.31465760001447"/>
    <n v="2293"/>
    <n v="0"/>
  </r>
  <r>
    <n v="1802167"/>
    <x v="192"/>
    <x v="120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0"/>
    <n v="0"/>
    <n v="30"/>
    <n v="57.142857142857139"/>
    <n v="449160"/>
    <n v="14972"/>
    <n v="5084491.2"/>
    <n v="-8.1168831168831113E-2"/>
    <n v="339.6"/>
    <n v="8.8339222614840979E-2"/>
    <n v="0"/>
    <n v="14972"/>
    <n v="0"/>
  </r>
  <r>
    <n v="1802169"/>
    <x v="193"/>
    <x v="121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0"/>
    <n v="0"/>
    <n v="30"/>
    <n v="57.142857142857139"/>
    <n v="321900"/>
    <n v="10730"/>
    <n v="3643908.0000000005"/>
    <n v="-8.0253741414975877E-2"/>
    <n v="339.6"/>
    <n v="8.8339222614840979E-2"/>
    <n v="3625.4595696004108"/>
    <n v="10741"/>
    <n v="0"/>
  </r>
  <r>
    <n v="1802170"/>
    <x v="194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0"/>
    <n v="0"/>
    <n v="30"/>
    <n v="57.142857142857139"/>
    <n v="61290"/>
    <n v="2043"/>
    <n v="693802.8"/>
    <n v="-8.1168831168831113E-2"/>
    <n v="339.6"/>
    <n v="8.8339222614840979E-2"/>
    <n v="0"/>
    <n v="2043"/>
    <n v="0"/>
  </r>
  <r>
    <n v="302028"/>
    <x v="195"/>
    <x v="122"/>
    <s v="OBRA GRUESA"/>
    <s v="MADERA"/>
    <n v="5123.8025269999998"/>
    <s v="PZA"/>
    <n v="5123.8025270000016"/>
    <b v="1"/>
    <x v="21"/>
    <x v="1"/>
    <n v="172.72499999999994"/>
    <n v="885008.79147607461"/>
    <n v="28320281.327234387"/>
    <n v="623046189.19915652"/>
    <n v="121252.94999999995"/>
    <n v="10441"/>
    <n v="600"/>
    <n v="9841"/>
    <n v="56.974960196844719"/>
    <n v="49703385"/>
    <n v="4760.4046547265589"/>
    <n v="529154204.36730176"/>
    <n v="-0.1506982731931007"/>
    <n v="111157.39999999995"/>
    <n v="9.3929868816651024E-2"/>
    <n v="-40394362.647447765"/>
    <n v="5123.8024999999998"/>
    <n v="-2.7000001864507794E-5"/>
  </r>
  <r>
    <n v="5316507"/>
    <x v="196"/>
    <x v="123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29"/>
    <n v="0"/>
    <n v="29"/>
    <n v="55.238095238095234"/>
    <n v="1201032"/>
    <n v="41414.896551724138"/>
    <n v="14105913.765517242"/>
    <n v="-7.8569332679205295E-2"/>
    <n v="340.6"/>
    <n v="8.514386376981796E-2"/>
    <n v="-1624.7012629583478"/>
    <n v="41419.666700000002"/>
    <n v="3.300000389572233E-5"/>
  </r>
  <r>
    <n v="1808146"/>
    <x v="197"/>
    <x v="124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1901466"/>
    <x v="198"/>
    <x v="125"/>
    <s v=""/>
    <s v=""/>
    <m/>
    <s v="M2"/>
    <n v="2112.795779"/>
    <b v="0"/>
    <x v="0"/>
    <x v="0"/>
    <n v="29.529275999999999"/>
    <n v="0"/>
    <n v="0"/>
    <n v="0"/>
    <n v="20729.551751999999"/>
    <n v="1619"/>
    <n v="0"/>
    <n v="1619"/>
    <n v="54.826945299979585"/>
    <n v="3191400"/>
    <n v="1971.2168004941323"/>
    <n v="37787457.890170224"/>
    <s v=""/>
    <n v="19169.610303999998"/>
    <n v="8.4456594282575154E-2"/>
    <n v="37787457.890170224"/>
    <n v="2112.7957999999999"/>
    <n v="2.0999999833293259E-5"/>
  </r>
  <r>
    <n v="1802517"/>
    <x v="199"/>
    <x v="126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28"/>
    <n v="0"/>
    <n v="28"/>
    <n v="53.333333333333329"/>
    <n v="64750"/>
    <n v="2312.5"/>
    <n v="789950"/>
    <n v="-7.5757575757575801E-2"/>
    <n v="341.6"/>
    <n v="8.1967213114754092E-2"/>
    <n v="0"/>
    <n v="2312"/>
    <n v="0"/>
  </r>
  <r>
    <n v="307030"/>
    <x v="200"/>
    <x v="127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1808148"/>
    <x v="201"/>
    <x v="128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27"/>
    <n v="0"/>
    <n v="27"/>
    <n v="51.428571428571423"/>
    <n v="29663"/>
    <n v="1098.6296296296296"/>
    <n v="376390.51111111109"/>
    <n v="-8.0970695597837761E-2"/>
    <n v="342.6"/>
    <n v="7.8809106830122586E-2"/>
    <n v="-3243.1408028889564"/>
    <n v="1089"/>
    <n v="0"/>
  </r>
  <r>
    <n v="602258"/>
    <x v="202"/>
    <x v="129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408014"/>
    <x v="203"/>
    <x v="13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25"/>
    <n v="0"/>
    <n v="25"/>
    <n v="48.590864917395535"/>
    <n v="402968"/>
    <n v="16118.72"/>
    <n v="5435361.3337599989"/>
    <n v="-7.2667842642016867E-2"/>
    <n v="337.20799999999997"/>
    <n v="7.4138217361391201E-2"/>
    <n v="-21374.523240496404"/>
    <n v="16182.1068"/>
    <n v="3.7999991036485881E-5"/>
  </r>
  <r>
    <n v="1901038"/>
    <x v="204"/>
    <x v="131"/>
    <s v="OBRA GRUESA"/>
    <s v="AISLANTE"/>
    <n v="4197.4178750000001"/>
    <s v="M2"/>
    <n v="4197.417875000001"/>
    <b v="1"/>
    <x v="22"/>
    <x v="1"/>
    <n v="40.010249999999999"/>
    <n v="167939.73853321874"/>
    <n v="5374071.6330629997"/>
    <n v="118229575.92738599"/>
    <n v="28087.195499999998"/>
    <n v="1942"/>
    <n v="0"/>
    <n v="1942"/>
    <n v="48.53756224967352"/>
    <n v="8900548"/>
    <n v="4583.1864057672501"/>
    <n v="120195053.45950978"/>
    <n v="1.6624245809110816E-2"/>
    <n v="26225.216"/>
    <n v="7.4050867683987803E-2"/>
    <n v="10116863.045373768"/>
    <n v="4197.4179000000004"/>
    <n v="2.4999999368446879E-5"/>
  </r>
  <r>
    <n v="1805340"/>
    <x v="205"/>
    <x v="132"/>
    <s v="TERMINACION"/>
    <s v="VENTILACIÓN"/>
    <n v="19400"/>
    <s v="UND"/>
    <n v="19400"/>
    <b v="1"/>
    <x v="0"/>
    <x v="0"/>
    <n v="1.05"/>
    <n v="20370"/>
    <n v="651840"/>
    <n v="14340480"/>
    <n v="737.1"/>
    <n v="50"/>
    <n v="0"/>
    <n v="50"/>
    <n v="47.61904761904762"/>
    <n v="970000"/>
    <n v="19400"/>
    <n v="13370480"/>
    <n v="-6.7640692640692612E-2"/>
    <n v="689.2"/>
    <n v="7.2547881601857225E-2"/>
    <n v="0"/>
    <n v="19400"/>
    <n v="0"/>
  </r>
  <r>
    <n v="1103088"/>
    <x v="206"/>
    <x v="83"/>
    <s v=""/>
    <s v=""/>
    <m/>
    <s v=""/>
    <n v="3134"/>
    <b v="0"/>
    <x v="0"/>
    <x v="0"/>
    <n v="1.05"/>
    <n v="0"/>
    <n v="0"/>
    <n v="0"/>
    <n v="737.1"/>
    <n v="50"/>
    <n v="0"/>
    <n v="50"/>
    <n v="47.61904761904762"/>
    <n v="156700"/>
    <n v="3134"/>
    <n v="2159952.8000000003"/>
    <s v=""/>
    <n v="689.2"/>
    <n v="7.2547881601857225E-2"/>
    <n v="2159952.8000000003"/>
    <n v="3134"/>
    <n v="0"/>
  </r>
  <r>
    <n v="2302017"/>
    <x v="207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37"/>
    <n v="0"/>
    <n v="37"/>
    <n v="46.984126984126974"/>
    <n v="3043915"/>
    <n v="82267.972972972973"/>
    <n v="42565449.216216221"/>
    <n v="-5.4439545611094209E-2"/>
    <n v="517.40000000000009"/>
    <n v="7.1511403169694621E-2"/>
    <n v="553665.28724161536"/>
    <n v="81197.881599999993"/>
    <n v="2.1000014385208488E-5"/>
  </r>
  <r>
    <n v="407170"/>
    <x v="208"/>
    <x v="133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6904"/>
    <n v="0"/>
    <n v="6904"/>
    <n v="45.661375661375665"/>
    <n v="34457"/>
    <n v="4.9908748551564308"/>
    <n v="496795.67578215519"/>
    <n v="-4.3655615208938681E-2"/>
    <n v="99540.799999999988"/>
    <n v="6.9358494205391169E-2"/>
    <n v="11015.070969355234"/>
    <n v="4.8802000000000003"/>
    <n v="-1.6000000000460091E-5"/>
  </r>
  <r>
    <n v="307031"/>
    <x v="209"/>
    <x v="134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307096"/>
    <x v="210"/>
    <x v="135"/>
    <s v="TERMINACION"/>
    <s v="TABIQUERIA"/>
    <n v="2095.3501289999999"/>
    <s v="TRA"/>
    <n v="2095.3501289999986"/>
    <b v="1"/>
    <x v="23"/>
    <x v="1"/>
    <n v="65.100000000000023"/>
    <n v="136407.29339790004"/>
    <n v="4365033.3887328012"/>
    <n v="96030734.552121624"/>
    <n v="45700.200000000019"/>
    <n v="2849"/>
    <n v="0"/>
    <n v="2849"/>
    <n v="43.763440860215042"/>
    <n v="4712099"/>
    <n v="1653.9484029484029"/>
    <n v="71089017.886486515"/>
    <n v="-0.25972639678287313"/>
    <n v="42981.400000000016"/>
    <n v="6.6284485847366514E-2"/>
    <n v="-18972064.148114115"/>
    <n v="2095.3501000000001"/>
    <n v="-2.8999998448853148E-5"/>
  </r>
  <r>
    <s v="140209X"/>
    <x v="211"/>
    <x v="136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20"/>
    <n v="0"/>
    <n v="120"/>
    <n v="38.095238095238088"/>
    <n v="362554"/>
    <n v="3021.2833333333333"/>
    <n v="6337443.9200000009"/>
    <n v="-5.4112408741501583E-2"/>
    <n v="2097.6000000000004"/>
    <n v="5.7208237986270012E-2"/>
    <n v="0.97398559935390949"/>
    <n v="3021.2829000000002"/>
    <n v="3.0999999580672011E-5"/>
  </r>
  <r>
    <n v="1803045"/>
    <x v="212"/>
    <x v="26"/>
    <s v="TERMINACION"/>
    <s v="PUERTA Y VENTANA"/>
    <n v="52920"/>
    <s v="KIT"/>
    <n v="51872.999999999993"/>
    <b v="0"/>
    <x v="24"/>
    <x v="1"/>
    <n v="2.1000000000000005"/>
    <n v="111132.00000000003"/>
    <n v="3556224.0000000009"/>
    <n v="78236928.000000015"/>
    <n v="1474.2000000000003"/>
    <n v="76"/>
    <n v="0"/>
    <n v="76"/>
    <n v="36.190476190476183"/>
    <n v="3943418"/>
    <n v="51887.07894736842"/>
    <n v="72766439.515789494"/>
    <n v="-6.9922076748853423E-2"/>
    <n v="1402.4000000000003"/>
    <n v="5.419281232173416E-2"/>
    <n v="-1448568.484210521"/>
    <n v="51873"/>
    <n v="0"/>
  </r>
  <r>
    <n v="412249"/>
    <x v="213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704021"/>
    <x v="214"/>
    <x v="137"/>
    <s v="OBRA GRUESA"/>
    <s v="TABIQUERIA"/>
    <n v="487"/>
    <s v="UND"/>
    <n v="487"/>
    <b v="1"/>
    <x v="0"/>
    <x v="0"/>
    <n v="21"/>
    <n v="10227"/>
    <n v="327264"/>
    <n v="7199808"/>
    <n v="14742"/>
    <n v="718"/>
    <n v="0"/>
    <n v="718"/>
    <n v="34.19047619047619"/>
    <n v="349666"/>
    <n v="487"/>
    <n v="6850142"/>
    <n v="-4.8566017316017285E-2"/>
    <n v="14066"/>
    <n v="5.1045073226219255E-2"/>
    <n v="0"/>
    <n v="487"/>
    <n v="0"/>
  </r>
  <r>
    <n v="1802164"/>
    <x v="215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6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2508987"/>
    <x v="217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17"/>
    <n v="0"/>
    <n v="17"/>
    <n v="32.38095238095238"/>
    <n v="2429668"/>
    <n v="142921.64705882352"/>
    <n v="50394172.752941176"/>
    <n v="-6.5130787725860229E-2"/>
    <n v="352.6"/>
    <n v="4.821327283040272E-2"/>
    <n v="-1031479.4470588267"/>
    <n v="145847"/>
    <n v="0"/>
  </r>
  <r>
    <n v="1405039"/>
    <x v="218"/>
    <x v="139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51"/>
    <n v="0"/>
    <n v="51"/>
    <n v="32.38095238095238"/>
    <n v="388902"/>
    <n v="7625.5294117647063"/>
    <n v="8066285.011764708"/>
    <n v="-0.59580019614549595"/>
    <n v="1057.8000000000002"/>
    <n v="4.8213272830402713E-2"/>
    <n v="-10971999.388235293"/>
    <n v="7596"/>
    <n v="0"/>
  </r>
  <r>
    <n v="404793"/>
    <x v="219"/>
    <x v="140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5316509"/>
    <x v="220"/>
    <x v="141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16"/>
    <n v="0"/>
    <n v="16"/>
    <n v="30.476190476190474"/>
    <n v="233849"/>
    <n v="14615.5625"/>
    <n v="5168062.9000000004"/>
    <n v="-9.3983531297926137E-2"/>
    <n v="353.6"/>
    <n v="4.5248868778280542E-2"/>
    <n v="-289163.76654880028"/>
    <n v="15433.3333"/>
    <n v="-3.3000000257743523E-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25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540"/>
    <n v="0"/>
    <n v="540"/>
    <n v="22.857142857142858"/>
    <n v="174960"/>
    <n v="324"/>
    <n v="5213808"/>
    <n v="-3.2467532467532423E-2"/>
    <n v="16092"/>
    <n v="3.3557046979865772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106022"/>
    <x v="225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99"/>
    <n v="0"/>
    <n v="99"/>
    <n v="14.505494505494509"/>
    <n v="376223"/>
    <n v="3800.2323232323233"/>
    <n v="17883133.266666666"/>
    <n v="-2.0722616990601739E-2"/>
    <n v="4705.7999999999993"/>
    <n v="2.103786816269285E-2"/>
    <n v="-2158.9070075303316"/>
    <n v="3800.6911"/>
    <n v="9.999994290410541E-7"/>
  </r>
  <r>
    <s v="040815X"/>
    <x v="226"/>
    <x v="145"/>
    <s v="OBRA GRUESA"/>
    <s v="FIJACION"/>
    <n v="36939.818182000003"/>
    <s v="CJA"/>
    <n v="36939.818181999981"/>
    <b v="1"/>
    <x v="26"/>
    <x v="1"/>
    <n v="3.4539749999999994"/>
    <n v="127589.20850517343"/>
    <n v="4082854.6721655498"/>
    <n v="89822802.787642092"/>
    <n v="2424.6904499999996"/>
    <n v="48"/>
    <n v="0"/>
    <n v="48"/>
    <n v="13.897031680889413"/>
    <n v="1763869"/>
    <n v="36747.270833333336"/>
    <n v="87590735.96269998"/>
    <n v="-2.484966796481658E-2"/>
    <n v="2383.5983999999994"/>
    <n v="2.0137620498486664E-2"/>
    <n v="-458955.55220611393"/>
    <n v="36939.818200000002"/>
    <n v="1.8000020645558834E-5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0"/>
    <x v="0"/>
    <n v="130.33466250000004"/>
    <n v="6263731.8226003069"/>
    <n v="200439418.32320982"/>
    <n v="4409667203.1106157"/>
    <n v="91494.933075000023"/>
    <n v="279"/>
    <n v="0"/>
    <n v="279"/>
    <n v="2.1406431309092464"/>
    <n v="11171889"/>
    <n v="40042.612903225803"/>
    <n v="3662962179.6054978"/>
    <n v="-0.16933364562713171"/>
    <n v="91476.602400000033"/>
    <n v="3.0499602377011751E-3"/>
    <n v="-733296609.00521135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27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">
  <r>
    <x v="0"/>
    <s v="030253X"/>
    <s v="PINO IMPREGNADO SECO CEPILLADO G2 3 x 8&quot; x 3,20 (65 x 138 )"/>
    <s v="PZA"/>
    <n v="388"/>
    <n v="6.3000000000000007"/>
    <n v="44"/>
    <x v="0"/>
    <n v="388"/>
    <n v="344"/>
    <n v="6.3000000000000007"/>
    <n v="54.603174603174594"/>
    <n v="6.9841269841269833"/>
    <n v="61.587301587301582"/>
    <s v=""/>
    <n v="15461.939560439561"/>
    <s v=""/>
    <n v="680325.34065934073"/>
  </r>
  <r>
    <x v="0"/>
    <n v="304101"/>
    <s v="PLACA LP OSB STANDAR 1.22 x2.44 x 9.5 MM APA PT-OECA095   (84 PL.xPAQ)"/>
    <s v="PL"/>
    <n v="1825"/>
    <n v="23.273250000000008"/>
    <n v="118"/>
    <x v="1"/>
    <n v="1825"/>
    <n v="1707"/>
    <n v="47.643749999999976"/>
    <n v="35.828414010232208"/>
    <n v="2.4767152039879323"/>
    <n v="38.305129214220145"/>
    <s v=""/>
    <n v="9652.5142678608627"/>
    <s v=""/>
    <n v="1138996.6836075818"/>
  </r>
  <r>
    <x v="0"/>
    <n v="302044"/>
    <s v="PINO IMPREGNADO SECO CEPILLADO G2 2 x 8&quot; x 4,00 (41 x 185 )"/>
    <s v="PZA"/>
    <n v="1754"/>
    <n v="1.2368067885117493"/>
    <n v="155"/>
    <x v="2"/>
    <n v="884"/>
    <n v="729"/>
    <n v="35.174999999999997"/>
    <n v="20.724946695095952"/>
    <n v="4.4065387348969445"/>
    <n v="25.131485429992896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596"/>
    <n v="1144"/>
    <n v="34.912500000000023"/>
    <n v="32.767633369137108"/>
    <n v="12.946652345148577"/>
    <n v="45.714285714285687"/>
    <s v=""/>
    <n v="5566.8590808416393"/>
    <s v=""/>
    <n v="2516220.3045404209"/>
  </r>
  <r>
    <x v="0"/>
    <n v="302028"/>
    <s v="PINO IMPREGNADO SECO CEPILLADO G2 2 x 4&quot; x 3,20 (41 x 90 )"/>
    <s v="PZA"/>
    <n v="7561"/>
    <n v="31.237499999999997"/>
    <n v="324"/>
    <x v="4"/>
    <n v="7561"/>
    <n v="7237"/>
    <n v="172.72499999999994"/>
    <n v="41.898972354899421"/>
    <n v="1.8758141554494145"/>
    <n v="43.774786510348839"/>
    <s v=""/>
    <n v="4760.4046547265589"/>
    <s v=""/>
    <n v="1542371.108131405"/>
  </r>
  <r>
    <x v="0"/>
    <n v="304049"/>
    <s v="TERCIADO FENOLICO CD DE 1,22 X 2,44 X 15 mm (65 PL X PQTE)"/>
    <s v="PL"/>
    <n v="585"/>
    <n v="40.010249999999999"/>
    <n v="165"/>
    <x v="5"/>
    <n v="715"/>
    <n v="550"/>
    <n v="23.273250000000008"/>
    <n v="23.632281696797818"/>
    <n v="7.089684509039345"/>
    <n v="30.721966205837163"/>
    <s v=""/>
    <n v="14981.247597254005"/>
    <s v=""/>
    <n v="2471905.8535469109"/>
  </r>
  <r>
    <x v="0"/>
    <n v="304007"/>
    <s v="PLACA OSB STANDARD DE 1.22 x 2.44 x 11.1 MM ( 72 X PAQUETE )"/>
    <s v="PL"/>
    <n v="612"/>
    <n v="23.296874999999996"/>
    <n v="107"/>
    <x v="6"/>
    <n v="612"/>
    <n v="505"/>
    <n v="8.6625000000000014"/>
    <n v="58.297258297258288"/>
    <n v="12.352092352092351"/>
    <n v="70.649350649350637"/>
    <n v="55.844230805269767"/>
    <n v="11557.16697761194"/>
    <n v="645401.10015280312"/>
    <n v="1236616.8666044776"/>
  </r>
  <r>
    <x v="0"/>
    <n v="701096"/>
    <s v="PLANCHA YESO CARTON VOLCAN RF 122 x 2.44 x 15 LINEN GREY BORDE CUADRADO 70 PLXPALLET SKU 5002205"/>
    <s v="PL"/>
    <n v="910"/>
    <n v="0.7111632270168855"/>
    <n v="185"/>
    <x v="7"/>
    <n v="910"/>
    <n v="725"/>
    <n v="31.237499999999997"/>
    <n v="23.209283713485398"/>
    <n v="5.9223689475790318"/>
    <n v="29.131652661064429"/>
    <s v=""/>
    <n v="16251.106175972927"/>
    <s v=""/>
    <n v="3006454.6425549914"/>
  </r>
  <r>
    <x v="0"/>
    <n v="302046"/>
    <s v="PINO IMPREGNADO SECO CEPILLADO G2 2 x 6&quot; x 4,00 (41 x 138 )"/>
    <s v="PZA"/>
    <n v="2173"/>
    <n v="0.52500000000000002"/>
    <n v="131"/>
    <x v="8"/>
    <n v="2173"/>
    <n v="2042"/>
    <n v="34.65"/>
    <n v="58.932178932178935"/>
    <n v="3.7806637806637808"/>
    <n v="62.712842712842715"/>
    <s v=""/>
    <n v="10297.102302397341"/>
    <s v=""/>
    <n v="1348920.4016140518"/>
  </r>
  <r>
    <x v="0"/>
    <n v="701043"/>
    <s v="PLANCHA YESO CARTON VOLCAN RF 1.22 x 3.40 x 15MM WHITE BORDE CUADRADO (40PLXPQ) SKU 5002142"/>
    <s v="PL "/>
    <n v="396"/>
    <n v="0.52500000000000002"/>
    <n v="62"/>
    <x v="9"/>
    <n v="396"/>
    <n v="334"/>
    <n v="7.0875000000000012"/>
    <n v="47.125220458553784"/>
    <n v="8.7477954144620789"/>
    <n v="55.873015873015866"/>
    <s v=""/>
    <n v="22491.247607655503"/>
    <s v=""/>
    <n v="1394457.3516746412"/>
  </r>
  <r>
    <x v="1"/>
    <s v="030253X"/>
    <s v="PINO IMPREGNADO SECO CEPILLADO G2 3 x 8&quot; x 3,20 (65 x 138 )"/>
    <s v="PZA"/>
    <n v="388"/>
    <n v="8.9250000000000006E-3"/>
    <n v="44"/>
    <x v="0"/>
    <n v="388"/>
    <n v="344"/>
    <n v="6.3000000000000007"/>
    <n v="54.603174603174594"/>
    <n v="6.9841269841269833"/>
    <n v="61.587301587301582"/>
    <s v=""/>
    <n v="15461.939560439561"/>
    <s v=""/>
    <n v="680325.34065934073"/>
  </r>
  <r>
    <x v="1"/>
    <n v="1901008"/>
    <s v="AISLAN  GLASS 90 MM 0.375x12 MTS . DENSIDAD 14 KG/M3 (13.5 M2 X BOLSA) SKU 4000147"/>
    <s v="M2"/>
    <n v="3494"/>
    <n v="3.1500000000000012"/>
    <n v="32"/>
    <x v="10"/>
    <n v="3494"/>
    <n v="3462"/>
    <n v="62.430325650000007"/>
    <n v="55.453819341081712"/>
    <n v="0.5125714092763185"/>
    <n v="55.96639075035803"/>
    <s v=""/>
    <n v="2059.785564685033"/>
    <s v=""/>
    <n v="65913.138069921057"/>
  </r>
  <r>
    <x v="1"/>
    <n v="304002"/>
    <s v="PLACA SMART SIDE R-4 SPC-M111 DE 1.220X2.440X11.1 MM (72 PL.POR PALLET )"/>
    <s v="PL"/>
    <n v="1247"/>
    <n v="0.52500000000000002"/>
    <n v="233"/>
    <x v="11"/>
    <n v="1247"/>
    <n v="1014"/>
    <n v="23.296874999999996"/>
    <n v="43.525150905432604"/>
    <n v="10.001341381623073"/>
    <n v="53.526492287055675"/>
    <s v=""/>
    <n v="21579.067512460355"/>
    <s v=""/>
    <n v="5027922.7304032631"/>
  </r>
  <r>
    <x v="1"/>
    <n v="304007"/>
    <s v="PLACA OSB STANDARD DE 1.22 x 2.44 x 11.1 MM ( 72 X PAQUETE )"/>
    <s v="PL"/>
    <n v="684"/>
    <n v="4.7250000000000005"/>
    <n v="91"/>
    <x v="6"/>
    <n v="684"/>
    <n v="593"/>
    <n v="8.6625000000000014"/>
    <n v="68.455988455988447"/>
    <n v="10.505050505050503"/>
    <n v="78.961038961038952"/>
    <n v="54.88472854706621"/>
    <n v="11557.16697761194"/>
    <n v="634311.97233934898"/>
    <n v="1051702.1949626866"/>
  </r>
  <r>
    <x v="1"/>
    <n v="701043"/>
    <s v="PLANCHA YESO CARTON VOLCAN RF 1.22 x 3.40 x 15MM WHITE BORDE CUADRADO (40PLXPQ) SKU 5002142"/>
    <s v="PL "/>
    <n v="476"/>
    <n v="0.91874999999999996"/>
    <n v="58"/>
    <x v="9"/>
    <n v="476"/>
    <n v="418"/>
    <n v="7.0875000000000012"/>
    <n v="58.977072310405632"/>
    <n v="8.1834215167548479"/>
    <n v="67.160493827160479"/>
    <n v="54.524092581705752"/>
    <n v="22491.247607655503"/>
    <n v="1226314.8668378766"/>
    <n v="1304492.3612440191"/>
  </r>
  <r>
    <x v="1"/>
    <n v="302046"/>
    <s v="PINO IMPREGNADO SECO CEPILLADO G2 2 x 6&quot; x 4,00 (41 x 138 )"/>
    <s v="PZA"/>
    <n v="2509"/>
    <n v="0.52500000000000002"/>
    <n v="398"/>
    <x v="8"/>
    <n v="2509"/>
    <n v="2111"/>
    <n v="34.65"/>
    <n v="60.923520923520925"/>
    <n v="11.486291486291487"/>
    <n v="72.409812409812417"/>
    <n v="61.910250724103534"/>
    <n v="10297.102302397341"/>
    <n v="637496.18527316314"/>
    <n v="4098246.7163541419"/>
  </r>
  <r>
    <x v="2"/>
    <n v="304007"/>
    <s v="PLACA OSB STANDARD DE 1.22 x 2.44 x 11.1 MM ( 72 X PAQUETE )"/>
    <s v="PL"/>
    <n v="684"/>
    <n v="7.3500000000000005"/>
    <n v="127"/>
    <x v="6"/>
    <n v="684"/>
    <n v="557"/>
    <n v="8.6625000000000014"/>
    <n v="64.300144300144296"/>
    <n v="14.660894660894659"/>
    <n v="78.961038961038952"/>
    <n v="54.88472854706621"/>
    <n v="11557.16697761194"/>
    <n v="634311.97233934898"/>
    <n v="1467760.2061567164"/>
  </r>
  <r>
    <x v="2"/>
    <n v="701043"/>
    <s v="PLANCHA YESO CARTON VOLCAN RF 1.22 x 3.40 x 15MM WHITE BORDE CUADRADO (40PLXPQ) SKU 5002142"/>
    <s v="PL "/>
    <n v="556"/>
    <n v="0.52500000000000002"/>
    <n v="104"/>
    <x v="9"/>
    <n v="556"/>
    <n v="452"/>
    <n v="7.0875000000000012"/>
    <n v="63.774250440917093"/>
    <n v="14.673721340388004"/>
    <n v="78.4479717813051"/>
    <n v="52.931503099639492"/>
    <n v="22491.247607655503"/>
    <n v="1190495.5424593766"/>
    <n v="2339089.7511961721"/>
  </r>
  <r>
    <x v="2"/>
    <n v="302046"/>
    <s v="PINO IMPREGNADO SECO CEPILLADO G2 2 x 6&quot; x 4,00 (41 x 138 )"/>
    <s v="PZA"/>
    <n v="2509"/>
    <n v="0.52500000000000002"/>
    <n v="36"/>
    <x v="8"/>
    <n v="2509"/>
    <n v="2473"/>
    <n v="34.65"/>
    <n v="71.370851370851369"/>
    <n v="1.0389610389610391"/>
    <n v="72.409812409812417"/>
    <n v="61.910250724103534"/>
    <n v="10297.102302397341"/>
    <n v="637496.18527316314"/>
    <n v="370695.68288630428"/>
  </r>
  <r>
    <x v="2"/>
    <n v="302010"/>
    <s v="PINO IMPREGNADO SECO CEPILLADO G2 2 x 6&quot; x 3,20 (41 x 138 )"/>
    <s v="PZA"/>
    <n v="2184"/>
    <n v="15.865499999999999"/>
    <n v="168"/>
    <x v="3"/>
    <n v="1596"/>
    <n v="1428"/>
    <n v="34.912500000000023"/>
    <n v="40.902255639097717"/>
    <n v="4.812030075187967"/>
    <n v="45.714285714285687"/>
    <s v=""/>
    <n v="5566.8590808416393"/>
    <s v=""/>
    <n v="935232.32558139542"/>
  </r>
  <r>
    <x v="2"/>
    <n v="1901008"/>
    <s v="AISLAN  GLASS 90 MM 0.375x12 MTS . DENSIDAD 14 KG/M3 (13.5 M2 X BOLSA) SKU 4000147"/>
    <s v="M2"/>
    <n v="3696"/>
    <n v="0.7111632270168855"/>
    <n v="27"/>
    <x v="10"/>
    <n v="3696"/>
    <n v="3669"/>
    <n v="62.430325650000007"/>
    <n v="58.769515644837895"/>
    <n v="0.43248212657689378"/>
    <n v="59.201997771414788"/>
    <s v=""/>
    <n v="2059.785564685033"/>
    <s v=""/>
    <n v="55614.210246495888"/>
  </r>
  <r>
    <x v="2"/>
    <n v="304002"/>
    <s v="PLACA SMART SIDE R-4 SPC-M111 DE 1.220X2.440X11.1 MM (72 PL.POR PALLET )"/>
    <s v="PL"/>
    <n v="1319"/>
    <n v="0.65625"/>
    <n v="311"/>
    <x v="11"/>
    <n v="1319"/>
    <n v="1008"/>
    <n v="23.296874999999996"/>
    <n v="43.267605633802823"/>
    <n v="13.349429912810196"/>
    <n v="56.617035546613018"/>
    <s v=""/>
    <n v="21579.067512460355"/>
    <s v=""/>
    <n v="6711089.9963751705"/>
  </r>
  <r>
    <x v="2"/>
    <n v="304101"/>
    <s v="PLACA LP OSB STANDAR 1.22 x2.44 x 9.5 MM APA PT-OECA095   (84 PL.xPAQ)"/>
    <s v="PL"/>
    <n v="2413"/>
    <n v="15.865499999999999"/>
    <n v="232"/>
    <x v="1"/>
    <n v="2413"/>
    <n v="2181"/>
    <n v="47.643749999999976"/>
    <n v="45.777253049980345"/>
    <n v="4.8694739603830541"/>
    <n v="50.646727010363399"/>
    <s v=""/>
    <n v="9652.5142678608627"/>
    <s v=""/>
    <n v="2239383.3101437204"/>
  </r>
  <r>
    <x v="2"/>
    <n v="302028"/>
    <s v="PINO IMPREGNADO SECO CEPILLADO G2 2 x 4&quot; x 3,20 (41 x 90 )"/>
    <s v="PZA"/>
    <n v="8641"/>
    <n v="23.296874999999996"/>
    <n v="134"/>
    <x v="4"/>
    <n v="8041"/>
    <n v="7907"/>
    <n v="172.72499999999994"/>
    <n v="45.777970762773208"/>
    <n v="0.77579968157475787"/>
    <n v="46.553770444347968"/>
    <s v=""/>
    <n v="4760.4046547265589"/>
    <s v=""/>
    <n v="637894.2237333589"/>
  </r>
  <r>
    <x v="2"/>
    <n v="304049"/>
    <s v="TERCIADO FENOLICO CD DE 1,22 X 2,44 X 15 mm (65 PL X PQTE)"/>
    <s v="PL"/>
    <n v="975"/>
    <n v="8.4"/>
    <n v="87"/>
    <x v="5"/>
    <n v="975"/>
    <n v="888"/>
    <n v="23.273250000000008"/>
    <n v="38.155392994102655"/>
    <n v="3.738197286584382"/>
    <n v="41.893590280687043"/>
    <s v=""/>
    <n v="14981.247597254005"/>
    <s v=""/>
    <n v="1303368.5409610984"/>
  </r>
  <r>
    <x v="2"/>
    <n v="701096"/>
    <s v="PLANCHA YESO CARTON VOLCAN RF 122 x 2.44 x 15 LINEN GREY BORDE CUADRADO 70 PLXPALLET SKU 5002205"/>
    <s v="PL"/>
    <n v="1260"/>
    <n v="0.69825000000000004"/>
    <n v="81"/>
    <x v="7"/>
    <n v="1260"/>
    <n v="1179"/>
    <n v="31.237499999999997"/>
    <n v="37.743097238895558"/>
    <n v="2.5930372148859546"/>
    <n v="40.336134453781519"/>
    <s v=""/>
    <n v="16251.106175972927"/>
    <s v=""/>
    <n v="1316339.6002538071"/>
  </r>
  <r>
    <x v="3"/>
    <n v="304007"/>
    <s v="PLACA OSB STANDARD DE 1.22 x 2.44 x 11.1 MM ( 72 X PAQUETE )"/>
    <s v="PL"/>
    <n v="684"/>
    <n v="0.52500000000000002"/>
    <n v="103"/>
    <x v="6"/>
    <n v="684"/>
    <n v="581"/>
    <n v="8.6625000000000014"/>
    <n v="67.070707070707059"/>
    <n v="11.890331890331888"/>
    <n v="78.961038961038952"/>
    <n v="54.88472854706621"/>
    <n v="11557.16697761194"/>
    <n v="634311.97233934898"/>
    <n v="1190388.1986940298"/>
  </r>
  <r>
    <x v="3"/>
    <n v="701043"/>
    <s v="PLANCHA YESO CARTON VOLCAN RF 1.22 x 3.40 x 15MM WHITE BORDE CUADRADO (40PLXPQ) SKU 5002142"/>
    <s v="PL "/>
    <n v="596"/>
    <n v="52.5"/>
    <n v="109"/>
    <x v="9"/>
    <n v="596"/>
    <n v="487"/>
    <n v="7.0875000000000012"/>
    <n v="68.712522045855366"/>
    <n v="15.379188712522042"/>
    <n v="84.091710758377417"/>
    <n v="52.135208358606363"/>
    <n v="22491.247607655503"/>
    <n v="1172585.8802701265"/>
    <n v="2451545.9892344498"/>
  </r>
  <r>
    <x v="3"/>
    <n v="302046"/>
    <s v="PINO IMPREGNADO SECO CEPILLADO G2 2 x 6&quot; x 4,00 (41 x 138 )"/>
    <s v="PZA"/>
    <n v="2509"/>
    <n v="0.10500000000000001"/>
    <n v="36"/>
    <x v="8"/>
    <n v="2509"/>
    <n v="2473"/>
    <n v="34.65"/>
    <n v="71.370851370851369"/>
    <n v="1.0389610389610391"/>
    <n v="72.409812409812417"/>
    <n v="61.910250724103534"/>
    <n v="10297.102302397341"/>
    <n v="637496.18527316314"/>
    <n v="370695.68288630428"/>
  </r>
  <r>
    <x v="3"/>
    <n v="302010"/>
    <s v="PINO IMPREGNADO SECO CEPILLADO G2 2 x 6&quot; x 3,20 (41 x 138 )"/>
    <s v="PZA"/>
    <n v="1596"/>
    <n v="8.4"/>
    <n v="0"/>
    <x v="3"/>
    <n v="1764"/>
    <n v="1764"/>
    <n v="34.912500000000023"/>
    <n v="50.526315789473649"/>
    <n v="0"/>
    <n v="50.526315789473649"/>
    <s v=""/>
    <n v="5566.8590808416393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696"/>
    <n v="3690"/>
    <n v="62.430325650000007"/>
    <n v="59.10589063217548"/>
    <n v="9.6107139239309719E-2"/>
    <n v="59.201997771414788"/>
    <s v=""/>
    <n v="2059.785564685033"/>
    <s v=""/>
    <n v="12358.713388110198"/>
  </r>
  <r>
    <x v="3"/>
    <n v="304002"/>
    <s v="PLACA SMART SIDE R-4 SPC-M111 DE 1.220X2.440X11.1 MM (72 PL.POR PALLET )"/>
    <s v="PL"/>
    <n v="1319"/>
    <n v="47.25"/>
    <n v="219"/>
    <x v="11"/>
    <n v="1391"/>
    <n v="1172"/>
    <n v="23.296874999999996"/>
    <n v="50.307176391683441"/>
    <n v="9.4004024144869227"/>
    <n v="59.707578806170368"/>
    <s v=""/>
    <n v="21579.067512460355"/>
    <s v=""/>
    <n v="4725815.7852288177"/>
  </r>
  <r>
    <x v="3"/>
    <n v="304101"/>
    <s v="PLACA LP OSB STANDAR 1.22 x2.44 x 9.5 MM APA PT-OECA095   (84 PL.xPAQ)"/>
    <s v="PL"/>
    <n v="2665"/>
    <n v="8.4"/>
    <n v="279"/>
    <x v="1"/>
    <n v="2833"/>
    <n v="2554"/>
    <n v="47.643749999999976"/>
    <n v="53.606191788009994"/>
    <n v="5.8559622195985863"/>
    <n v="59.462154007608582"/>
    <s v=""/>
    <n v="9652.5142678608627"/>
    <s v=""/>
    <n v="2693051.4807331809"/>
  </r>
  <r>
    <x v="3"/>
    <n v="302028"/>
    <s v="PINO IMPREGNADO SECO CEPILLADO G2 2 x 4&quot; x 3,20 (41 x 90 )"/>
    <s v="PZA"/>
    <n v="8041"/>
    <n v="6.8249999999999984"/>
    <n v="0"/>
    <x v="4"/>
    <n v="8041"/>
    <n v="8041"/>
    <n v="172.72499999999994"/>
    <n v="46.553770444347968"/>
    <n v="0"/>
    <n v="46.553770444347968"/>
    <s v=""/>
    <n v="4760.4046547265589"/>
    <s v=""/>
    <n v="0"/>
  </r>
  <r>
    <x v="3"/>
    <n v="304049"/>
    <s v="TERCIADO FENOLICO CD DE 1,22 X 2,44 X 15 mm (65 PL X PQTE)"/>
    <s v="PL"/>
    <n v="1105"/>
    <n v="13.650000000000002"/>
    <n v="115"/>
    <x v="5"/>
    <n v="1105"/>
    <n v="990"/>
    <n v="23.273250000000008"/>
    <n v="42.538107054236072"/>
    <n v="4.9412952638759071"/>
    <n v="47.47940231811198"/>
    <s v=""/>
    <n v="14981.247597254005"/>
    <s v=""/>
    <n v="1722843.4736842106"/>
  </r>
  <r>
    <x v="3"/>
    <n v="701096"/>
    <s v="PLANCHA YESO CARTON VOLCAN RF 122 x 2.44 x 15 LINEN GREY BORDE CUADRADO 70 PLXPALLET SKU 5002205"/>
    <s v="PL"/>
    <n v="1400"/>
    <n v="0.52500000000000002"/>
    <n v="208"/>
    <x v="7"/>
    <n v="1400"/>
    <n v="1192"/>
    <n v="31.237499999999997"/>
    <n v="38.159263705482196"/>
    <n v="6.6586634653861552"/>
    <n v="44.817927170868352"/>
    <s v=""/>
    <n v="16251.106175972927"/>
    <s v=""/>
    <n v="3380230.084602369"/>
  </r>
  <r>
    <x v="4"/>
    <n v="304007"/>
    <s v="PLACA OSB STANDARD DE 1.22 x 2.44 x 11.1 MM ( 72 X PAQUETE )"/>
    <s v="PL"/>
    <n v="972"/>
    <n v="0.52500000000000002"/>
    <n v="339"/>
    <x v="6"/>
    <n v="972"/>
    <n v="633"/>
    <n v="8.6625000000000014"/>
    <n v="73.073593073593059"/>
    <n v="39.134199134199129"/>
    <n v="112.2077922077922"/>
    <n v="51.046719514251983"/>
    <n v="11557.16697761194"/>
    <n v="589955.46108553198"/>
    <n v="3917879.6054104473"/>
  </r>
  <r>
    <x v="4"/>
    <n v="701043"/>
    <s v="PLANCHA YESO CARTON VOLCAN RF 1.22 x 3.40 x 15MM WHITE BORDE CUADRADO (40PLXPQ) SKU 5002142"/>
    <s v="PL "/>
    <n v="676"/>
    <n v="2.1"/>
    <n v="120"/>
    <x v="9"/>
    <n v="676"/>
    <n v="556"/>
    <n v="7.0875000000000012"/>
    <n v="78.4479717813051"/>
    <n v="16.931216931216927"/>
    <n v="95.379188712522023"/>
    <n v="50.542618876540104"/>
    <n v="22491.247607655503"/>
    <n v="1136766.5558916265"/>
    <n v="2698949.7129186606"/>
  </r>
  <r>
    <x v="4"/>
    <n v="302046"/>
    <s v="PINO IMPREGNADO SECO CEPILLADO G2 2 x 6&quot; x 4,00 (41 x 138 )"/>
    <s v="PZA"/>
    <n v="3181"/>
    <n v="2.3625000000000003"/>
    <n v="434"/>
    <x v="8"/>
    <n v="3181"/>
    <n v="2747"/>
    <n v="34.65"/>
    <n v="79.278499278499282"/>
    <n v="12.525252525252526"/>
    <n v="91.803751803751808"/>
    <n v="61.350541073484798"/>
    <n v="10297.102302397341"/>
    <n v="631732.79774110299"/>
    <n v="4468942.3992404463"/>
  </r>
  <r>
    <x v="4"/>
    <n v="302010"/>
    <s v="PINO IMPREGNADO SECO CEPILLADO G2 2 x 6&quot; x 3,20 (41 x 138 )"/>
    <s v="PZA"/>
    <n v="1848"/>
    <n v="13.650000000000002"/>
    <n v="0"/>
    <x v="3"/>
    <n v="1848"/>
    <n v="1848"/>
    <n v="34.912500000000023"/>
    <n v="52.932330827067638"/>
    <n v="0"/>
    <n v="52.932330827067638"/>
    <s v=""/>
    <n v="5566.8590808416393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236"/>
    <n v="4210"/>
    <n v="62.430325650000007"/>
    <n v="67.435176032915649"/>
    <n v="0.41646427003700881"/>
    <n v="67.85164030295266"/>
    <n v="62.913162159631426"/>
    <n v="2059.785564685033"/>
    <n v="129587.62324509746"/>
    <n v="53554.424681810859"/>
  </r>
  <r>
    <x v="4"/>
    <n v="304002"/>
    <s v="PLACA SMART SIDE R-4 SPC-M111 DE 1.220X2.440X11.1 MM (72 PL.POR PALLET )"/>
    <s v="PL"/>
    <n v="1391"/>
    <n v="7.875"/>
    <n v="248"/>
    <x v="11"/>
    <n v="1391"/>
    <n v="1143"/>
    <n v="23.296874999999996"/>
    <n v="49.062374245472846"/>
    <n v="10.64520456069752"/>
    <n v="59.707578806170368"/>
    <s v=""/>
    <n v="21579.067512460355"/>
    <s v=""/>
    <n v="5351608.7430901676"/>
  </r>
  <r>
    <x v="4"/>
    <n v="304101"/>
    <s v="PLACA LP OSB STANDAR 1.22 x2.44 x 9.5 MM APA PT-OECA095   (84 PL.xPAQ)"/>
    <s v="PL"/>
    <n v="3169"/>
    <n v="13.650000000000002"/>
    <n v="525"/>
    <x v="1"/>
    <n v="3169"/>
    <n v="2644"/>
    <n v="47.643749999999976"/>
    <n v="55.495211858848251"/>
    <n v="11.019283746556479"/>
    <n v="66.514495605404733"/>
    <n v="62.603919808885642"/>
    <n v="9652.5142678608627"/>
    <n v="604285.22917928593"/>
    <n v="5067569.9906269526"/>
  </r>
  <r>
    <x v="4"/>
    <n v="302028"/>
    <s v="PINO IMPREGNADO SECO CEPILLADO G2 2 x 4&quot; x 3,20 (41 x 90 )"/>
    <s v="PZA"/>
    <n v="8281"/>
    <n v="0.91874999999999996"/>
    <n v="0"/>
    <x v="4"/>
    <n v="8281"/>
    <n v="8281"/>
    <n v="172.72499999999994"/>
    <n v="47.943262411347533"/>
    <n v="0"/>
    <n v="47.943262411347533"/>
    <s v=""/>
    <n v="4760.4046547265589"/>
    <s v=""/>
    <n v="0"/>
  </r>
  <r>
    <x v="4"/>
    <n v="304049"/>
    <s v="TERCIADO FENOLICO CD DE 1,22 X 2,44 X 15 mm (65 PL X PQTE)"/>
    <s v="PL"/>
    <n v="1365"/>
    <n v="0.52500000000000002"/>
    <n v="165"/>
    <x v="5"/>
    <n v="1365"/>
    <n v="1200"/>
    <n v="23.273250000000008"/>
    <n v="51.561341883922509"/>
    <n v="7.089684509039345"/>
    <n v="58.651026392961853"/>
    <s v=""/>
    <n v="14981.247597254005"/>
    <s v=""/>
    <n v="2471905.8535469109"/>
  </r>
  <r>
    <x v="4"/>
    <n v="701096"/>
    <s v="PLANCHA YESO CARTON VOLCAN RF 122 x 2.44 x 15 LINEN GREY BORDE CUADRADO 70 PLXPALLET SKU 5002205"/>
    <s v="PL"/>
    <n v="1610"/>
    <n v="52.5"/>
    <n v="195"/>
    <x v="7"/>
    <n v="1680"/>
    <n v="1485"/>
    <n v="31.237499999999997"/>
    <n v="47.539015606242501"/>
    <n v="6.2424969987995205"/>
    <n v="53.781512605042025"/>
    <s v=""/>
    <n v="16251.106175972927"/>
    <s v=""/>
    <n v="3168965.7043147208"/>
  </r>
  <r>
    <x v="4"/>
    <n v="701040"/>
    <s v="PLANCHA YESO CARTON RF 1.22x2.44x15 BORDE CUADRADO S/PAPEL ( 2,9768 M2 X PL=70 PLX PQTE) SKU 5001097"/>
    <s v=""/>
    <n v="815"/>
    <n v="52.5"/>
    <n v="126"/>
    <x v="12"/>
    <n v="815"/>
    <n v="689"/>
    <n v="4.2840000000000007"/>
    <n v="160.83099906629315"/>
    <n v="29.411764705882348"/>
    <n v="190.24276377217549"/>
    <n v="19.592258689968382"/>
    <n v="7583.0947867298582"/>
    <n v="148569.954732162"/>
    <n v="955469.94312796218"/>
  </r>
  <r>
    <x v="4"/>
    <n v="1902003"/>
    <s v="TYPAR VOLCANWRAP ROLLO DE 2,743 x 45,72 MTS ( 125 M2 x ROLLO ) SKU 7000031"/>
    <s v="RLL"/>
    <n v="51"/>
    <n v="0.65625"/>
    <n v="15"/>
    <x v="13"/>
    <n v="51"/>
    <n v="36"/>
    <n v="0.41466600000000009"/>
    <n v="86.81685983417978"/>
    <n v="36.173691597574908"/>
    <n v="122.99055143175468"/>
    <n v="-232.60148512719792"/>
    <n v="150732.2183908046"/>
    <n v="-35060537.854218282"/>
    <n v="2260983.2758620689"/>
  </r>
  <r>
    <x v="4"/>
    <s v="030253X"/>
    <s v="PINO SYP GRADO 2 PRIME IMPREGNADO DE  3&quot; x 8&quot; x 10' (63x184 mm)"/>
    <s v="PZA"/>
    <n v="488"/>
    <n v="1.5750000000000002"/>
    <n v="44"/>
    <x v="0"/>
    <n v="528"/>
    <n v="484"/>
    <n v="6.3000000000000007"/>
    <n v="76.825396825396822"/>
    <n v="6.9841269841269833"/>
    <n v="83.809523809523796"/>
    <n v="50.696900982615276"/>
    <n v="15461.939560439561"/>
    <n v="783872.41889478639"/>
    <n v="680325.34065934073"/>
  </r>
  <r>
    <x v="4"/>
    <n v="701084"/>
    <s v="FIBROCEMENTO LISO 1.2 x 2.40 x 22 MM (VOLCAN)"/>
    <s v=""/>
    <n v="52"/>
    <n v="0"/>
    <n v="20"/>
    <x v="14"/>
    <n v="52"/>
    <n v="32"/>
    <n v="0.69825000000000004"/>
    <n v="45.828857858933041"/>
    <n v="28.643036161833152"/>
    <n v="74.4718940207662"/>
    <n v="-42.655057673850621"/>
    <n v="39170.619565217392"/>
    <n v="-1670825.0366748094"/>
    <n v="783412.3913043479"/>
  </r>
  <r>
    <x v="4"/>
    <n v="5309018"/>
    <s v="CINTA POLIESTER DE 2&quot; COLOR VERDE (ROLLO= 100 mt=15 kg)"/>
    <s v="RLL"/>
    <n v="2300"/>
    <n v="0.52500000000000002"/>
    <n v="200"/>
    <x v="13"/>
    <n v="2300"/>
    <n v="2100"/>
    <n v="34.649999999999991"/>
    <n v="60.606060606060623"/>
    <n v="5.7720057720057731"/>
    <n v="66.378066378066393"/>
    <n v="62.084327088656089"/>
    <n v="706.42250000000001"/>
    <n v="43857.765552786157"/>
    <n v="141284.5"/>
  </r>
  <r>
    <x v="4"/>
    <n v="1902014"/>
    <s v="VOLCOGLASS X RH 1,20 x 2,40 x 15MM BORDE"/>
    <s v="PL"/>
    <n v="360"/>
    <n v="0.91874999999999996"/>
    <n v="92"/>
    <x v="15"/>
    <n v="360"/>
    <n v="268"/>
    <n v="5.5125000000000002"/>
    <n v="48.616780045351476"/>
    <n v="16.689342403628117"/>
    <n v="65.306122448979593"/>
    <n v="52.1530843629969"/>
    <n v="29799.757692307692"/>
    <n v="1554149.2769237889"/>
    <n v="2741577.7076923079"/>
  </r>
  <r>
    <x v="5"/>
    <n v="304007"/>
    <s v="PLACA OSB STANDARD DE 1.22 x 2.44 x 11.1 MM ( 72 X PAQUETE )"/>
    <s v="PL"/>
    <n v="972"/>
    <n v="1.378125"/>
    <n v="168"/>
    <x v="6"/>
    <n v="972"/>
    <n v="804"/>
    <n v="8.6625000000000014"/>
    <n v="92.813852813852805"/>
    <n v="19.393939393939391"/>
    <n v="112.2077922077922"/>
    <n v="51.046719514251983"/>
    <n v="11557.16697761194"/>
    <n v="589955.46108553198"/>
    <n v="1941604.0522388059"/>
  </r>
  <r>
    <x v="5"/>
    <n v="701043"/>
    <s v="PLANCHA YESO CARTON VOLCAN RF 1.22 x 3.40 x 15MM WHITE BORDE CUADRADO (40PLXPQ) SKU 5002142"/>
    <s v="PL "/>
    <n v="716"/>
    <n v="0"/>
    <n v="110"/>
    <x v="9"/>
    <n v="716"/>
    <n v="606"/>
    <n v="7.0875000000000012"/>
    <n v="85.502645502645493"/>
    <n v="15.520282186948851"/>
    <n v="101.02292768959434"/>
    <n v="49.746324135506974"/>
    <n v="22491.247607655503"/>
    <n v="1118856.8937023764"/>
    <n v="2474037.2368421052"/>
  </r>
  <r>
    <x v="5"/>
    <n v="302046"/>
    <s v="PINO IMPREGNADO SECO CEPILLADO G2 2 x 6&quot; x 4,00 (41 x 138 )"/>
    <s v="PZA"/>
    <n v="3181"/>
    <n v="0"/>
    <n v="0"/>
    <x v="8"/>
    <n v="3181"/>
    <n v="3181"/>
    <n v="34.65"/>
    <n v="91.803751803751808"/>
    <n v="0"/>
    <n v="91.803751803751808"/>
    <n v="61.350541073484798"/>
    <n v="10297.102302397341"/>
    <n v="631732.79774110299"/>
    <n v="0"/>
  </r>
  <r>
    <x v="5"/>
    <n v="302010"/>
    <s v="PINO IMPREGNADO SECO CEPILLADO G2 2 x 6&quot; x 3,20 (41 x 138 )"/>
    <s v="PZA"/>
    <n v="2184"/>
    <n v="47.25"/>
    <n v="168"/>
    <x v="3"/>
    <n v="2184"/>
    <n v="2016"/>
    <n v="34.912500000000023"/>
    <n v="57.7443609022556"/>
    <n v="4.812030075187967"/>
    <n v="62.55639097744357"/>
    <s v=""/>
    <n v="5566.8590808416393"/>
    <s v=""/>
    <n v="935232.32558139542"/>
  </r>
  <r>
    <x v="5"/>
    <n v="1901008"/>
    <s v="AISLAN  GLASS 90 MM 0.375x12 MTS . DENSIDAD 14 KG/M3 (13.5 M2 X BOLSA) SKU 4000147"/>
    <s v="M2"/>
    <n v="4641"/>
    <n v="22.05"/>
    <n v="0"/>
    <x v="10"/>
    <n v="4641"/>
    <n v="4641"/>
    <n v="62.430325650000007"/>
    <n v="74.338872201606065"/>
    <n v="0"/>
    <n v="74.338872201606065"/>
    <n v="62.80925060973783"/>
    <n v="2059.785564685033"/>
    <n v="129373.58773462259"/>
    <n v="0"/>
  </r>
  <r>
    <x v="5"/>
    <n v="304002"/>
    <s v="PLACA SMART SIDE R-4 SPC-M111 DE 1.220X2.440X11.1 MM (72 PL.POR PALLET )"/>
    <s v="PL"/>
    <n v="1607"/>
    <n v="0"/>
    <n v="546"/>
    <x v="11"/>
    <n v="1895"/>
    <n v="1349"/>
    <n v="23.296874999999996"/>
    <n v="57.904761904761912"/>
    <n v="23.436619718309863"/>
    <n v="81.341381623071783"/>
    <n v="60.508485295857412"/>
    <n v="21579.067512460355"/>
    <n v="1305716.6892760217"/>
    <n v="11782170.861803355"/>
  </r>
  <r>
    <x v="5"/>
    <n v="304101"/>
    <s v="PLACA LP OSB STANDAR 1.22 x2.44 x 9.5 MM APA PT-OECA095   (84 PL.xPAQ)"/>
    <s v="PL"/>
    <n v="3337"/>
    <n v="47.25"/>
    <n v="179"/>
    <x v="1"/>
    <n v="3589"/>
    <n v="3410"/>
    <n v="47.643749999999976"/>
    <n v="71.572871572871605"/>
    <n v="3.7570510297783044"/>
    <n v="75.329922602649916"/>
    <n v="62.418891825210025"/>
    <n v="9652.5142678608627"/>
    <n v="602499.24392690358"/>
    <n v="1727800.0539470944"/>
  </r>
  <r>
    <x v="5"/>
    <n v="302028"/>
    <s v="PINO IMPREGNADO SECO CEPILLADO G2 2 x 4&quot; x 3,20 (41 x 90 )"/>
    <s v="PZA"/>
    <n v="8641"/>
    <n v="3.9375"/>
    <n v="0"/>
    <x v="4"/>
    <n v="8641"/>
    <n v="8641"/>
    <n v="172.72499999999994"/>
    <n v="50.027500361846883"/>
    <n v="0"/>
    <n v="50.027500361846883"/>
    <s v=""/>
    <n v="4760.4046547265589"/>
    <s v=""/>
    <n v="0"/>
  </r>
  <r>
    <x v="5"/>
    <n v="304049"/>
    <s v="TERCIADO FENOLICO CD DE 1,22 X 2,44 X 15 mm (65 PL X PQTE)"/>
    <s v="PL"/>
    <n v="1560"/>
    <n v="7.875"/>
    <n v="172"/>
    <x v="5"/>
    <n v="1560"/>
    <n v="1388"/>
    <n v="23.273250000000008"/>
    <n v="59.639285445737038"/>
    <n v="7.3904590033622268"/>
    <n v="67.029744449099269"/>
    <n v="61.119880358390027"/>
    <n v="14981.247597254005"/>
    <n v="915652.06076358282"/>
    <n v="2576774.586727689"/>
  </r>
  <r>
    <x v="5"/>
    <n v="701096"/>
    <s v="PLANCHA YESO CARTON VOLCAN RF 122 x 2.44 x 15 LINEN GREY BORDE CUADRADO 70 PLXPALLET SKU 5002205"/>
    <s v="PL"/>
    <n v="1820"/>
    <n v="0"/>
    <n v="42"/>
    <x v="7"/>
    <n v="1820"/>
    <n v="1778"/>
    <n v="31.237499999999997"/>
    <n v="56.918767507002805"/>
    <n v="1.3445378151260505"/>
    <n v="58.263305322128858"/>
    <s v=""/>
    <n v="16251.106175972927"/>
    <s v=""/>
    <n v="682546.45939086296"/>
  </r>
  <r>
    <x v="5"/>
    <n v="701040"/>
    <s v="PLANCHA YESO CARTON RF 1.22x2.44x15 BORDE CUADRADO S/PAPEL ( 2,9768 M2 X PL=70 PLX PQTE) SKU 5001097"/>
    <s v="PL"/>
    <n v="895"/>
    <n v="0"/>
    <n v="156"/>
    <x v="12"/>
    <n v="895"/>
    <n v="739"/>
    <n v="4.2840000000000007"/>
    <n v="172.50233426704011"/>
    <n v="36.414565826330524"/>
    <n v="208.91690009337066"/>
    <n v="15.233216598186132"/>
    <n v="7583.0947867298582"/>
    <n v="115514.925370832"/>
    <n v="1182962.7867298578"/>
  </r>
  <r>
    <x v="5"/>
    <n v="1902003"/>
    <s v="TYPAR VOLCANWRAP ROLLO DE 2,743 x 45,72 MTS ( 125 M2 x ROLLO ) SKU 7000031"/>
    <s v="RLL"/>
    <n v="54"/>
    <n v="1.05"/>
    <n v="33"/>
    <x v="13"/>
    <n v="64"/>
    <n v="31"/>
    <n v="0.41466600000000009"/>
    <n v="74.758962634988137"/>
    <n v="79.582121514664792"/>
    <n v="154.34108414965294"/>
    <n v="-308.20578525766018"/>
    <n v="150732.2183908046"/>
    <n v="-46456541.73276706"/>
    <n v="4974163.2068965519"/>
  </r>
  <r>
    <x v="5"/>
    <s v="030253X"/>
    <s v="PINO SYP GRADO 2 PRIME IMPREGNADO DE  3&quot; x 8&quot; x 10' (63x184 mm)"/>
    <s v="PZA"/>
    <n v="488"/>
    <n v="0.31171874999999999"/>
    <n v="0"/>
    <x v="0"/>
    <n v="568"/>
    <n v="568"/>
    <n v="6.3000000000000007"/>
    <n v="90.158730158730151"/>
    <n v="0"/>
    <n v="90.158730158730151"/>
    <n v="49.689090450995216"/>
    <n v="15461.939560439561"/>
    <n v="768289.71336650255"/>
    <n v="0"/>
  </r>
  <r>
    <x v="5"/>
    <n v="701084"/>
    <s v="FIBROCEMENTO LISO 1.2 x 2.40 x 22 MM (VOLCAN)"/>
    <s v="PL"/>
    <n v="52"/>
    <n v="0"/>
    <n v="0"/>
    <x v="14"/>
    <n v="52"/>
    <n v="52"/>
    <n v="0.69825000000000004"/>
    <n v="74.4718940207662"/>
    <n v="0"/>
    <n v="74.4718940207662"/>
    <n v="-42.655057673850621"/>
    <n v="39170.619565217392"/>
    <n v="-1670825.0366748094"/>
    <n v="0"/>
  </r>
  <r>
    <x v="5"/>
    <n v="5309018"/>
    <s v="CINTA POLIESTER DE 2&quot; COLOR VERDE (ROLLO= 100 mt=15 kg)"/>
    <s v="M2"/>
    <n v="2600"/>
    <n v="1.378125"/>
    <n v="5"/>
    <x v="13"/>
    <n v="2600"/>
    <n v="2595"/>
    <n v="34.649999999999991"/>
    <n v="74.891774891774915"/>
    <n v="0.14430014430014435"/>
    <n v="75.036075036075061"/>
    <n v="61.834456708915582"/>
    <n v="706.42250000000001"/>
    <n v="43681.251494453922"/>
    <n v="3532.1125000000002"/>
  </r>
  <r>
    <x v="5"/>
    <n v="1902014"/>
    <s v="VOLCOGLASS X RH 1,20 x 2,40 x 15MM BORDE"/>
    <s v="PL"/>
    <n v="360"/>
    <n v="52.5"/>
    <n v="16"/>
    <x v="15"/>
    <n v="360"/>
    <n v="344"/>
    <n v="5.5125000000000002"/>
    <n v="62.403628117913833"/>
    <n v="2.9024943310657596"/>
    <n v="65.306122448979593"/>
    <n v="52.1530843629969"/>
    <n v="29799.757692307692"/>
    <n v="1554149.2769237889"/>
    <n v="476796.12307692308"/>
  </r>
  <r>
    <x v="6"/>
    <n v="304007"/>
    <s v="PLACA OSB STANDARD DE 1.22 x 2.44 x 11.1 MM ( 72 X PAQUETE )"/>
    <s v="PL"/>
    <n v="972"/>
    <n v="0"/>
    <n v="256"/>
    <x v="6"/>
    <n v="972"/>
    <n v="716"/>
    <n v="8.6625000000000014"/>
    <n v="82.655122655122639"/>
    <n v="29.552669552669549"/>
    <n v="112.2077922077922"/>
    <n v="51.046719514251983"/>
    <n v="11557.16697761194"/>
    <n v="589955.46108553198"/>
    <n v="2958634.7462686566"/>
  </r>
  <r>
    <x v="6"/>
    <n v="701043"/>
    <s v="PLANCHA YESO CARTON VOLCAN RF 1.22 x 3.40 x 15MM WHITE BORDE CUADRADO (40PLXPQ) SKU 5002142"/>
    <s v="PL "/>
    <n v="716"/>
    <n v="0"/>
    <n v="90"/>
    <x v="9"/>
    <n v="716"/>
    <n v="626"/>
    <n v="7.0875000000000012"/>
    <n v="88.324514991181644"/>
    <n v="12.698412698412696"/>
    <n v="101.02292768959434"/>
    <n v="49.746324135506974"/>
    <n v="22491.247607655503"/>
    <n v="1118856.8937023764"/>
    <n v="2024212.2846889952"/>
  </r>
  <r>
    <x v="6"/>
    <n v="302046"/>
    <s v="PINO IMPREGNADO SECO CEPILLADO G2 2 x 6&quot; x 4,00 (41 x 138 )"/>
    <s v="PZA"/>
    <n v="3469"/>
    <n v="0"/>
    <n v="148"/>
    <x v="8"/>
    <n v="3469"/>
    <n v="3321"/>
    <n v="34.65"/>
    <n v="95.84415584415585"/>
    <n v="4.2712842712842711"/>
    <n v="100.11544011544012"/>
    <n v="61.110665508933906"/>
    <n v="10297.102302397341"/>
    <n v="629262.77451307711"/>
    <n v="1523971.1407548066"/>
  </r>
  <r>
    <x v="6"/>
    <n v="302010"/>
    <s v="PINO IMPREGNADO SECO CEPILLADO G2 2 x 6&quot; x 3,20 (41 x 138 )"/>
    <s v="PZA"/>
    <n v="2184"/>
    <n v="0"/>
    <n v="0"/>
    <x v="3"/>
    <n v="2352"/>
    <n v="2352"/>
    <n v="34.912500000000023"/>
    <n v="67.368421052631533"/>
    <n v="0"/>
    <n v="67.368421052631533"/>
    <n v="62.070363879623876"/>
    <n v="5566.8590808416393"/>
    <n v="345536.96881442907"/>
    <n v="0"/>
  </r>
  <r>
    <x v="6"/>
    <n v="1901008"/>
    <s v="AISLAN  GLASS 90 MM 0.375x12 MTS . DENSIDAD 14 KG/M3 (13.5 M2 X BOLSA) SKU 4000147"/>
    <s v="M2"/>
    <n v="5181"/>
    <n v="0"/>
    <n v="33"/>
    <x v="10"/>
    <n v="5181"/>
    <n v="5148"/>
    <n v="62.430325650000007"/>
    <n v="82.459925467327736"/>
    <n v="0.52858926581620347"/>
    <n v="82.988514733143944"/>
    <n v="62.670701876546374"/>
    <n v="2059.785564685033"/>
    <n v="129088.20705398943"/>
    <n v="67972.923634606093"/>
  </r>
  <r>
    <x v="6"/>
    <n v="304002"/>
    <s v="PLACA SMART SIDE R-4 SPC-M111 DE 1.220X2.440X11.1 MM (72 PL.POR PALLET )"/>
    <s v="PL"/>
    <n v="1895"/>
    <n v="0"/>
    <n v="447"/>
    <x v="11"/>
    <n v="1895"/>
    <n v="1448"/>
    <n v="23.296874999999996"/>
    <n v="62.15425888665326"/>
    <n v="19.187122736418512"/>
    <n v="81.341381623071783"/>
    <n v="60.508485295857412"/>
    <n v="21579.067512460355"/>
    <n v="1305716.6892760217"/>
    <n v="9645843.1780697778"/>
  </r>
  <r>
    <x v="6"/>
    <n v="304101"/>
    <s v="PLACA LP OSB STANDAR 1.22 x2.44 x 9.5 MM APA PT-OECA095   (84 PL.xPAQ)"/>
    <s v="PL"/>
    <n v="3589"/>
    <n v="0"/>
    <n v="130"/>
    <x v="1"/>
    <n v="3673"/>
    <n v="3543"/>
    <n v="47.643749999999976"/>
    <n v="74.364423455332584"/>
    <n v="2.7285845467663665"/>
    <n v="77.093008002098955"/>
    <n v="62.381886228474897"/>
    <n v="9652.5142678608627"/>
    <n v="602142.04687642702"/>
    <n v="1254826.8548219122"/>
  </r>
  <r>
    <x v="6"/>
    <n v="302028"/>
    <s v="PINO IMPREGNADO SECO CEPILLADO G2 2 x 4&quot; x 3,20 (41 x 90 )"/>
    <s v="PZA"/>
    <n v="8641"/>
    <n v="0"/>
    <n v="0"/>
    <x v="4"/>
    <n v="8881"/>
    <n v="8881"/>
    <n v="172.72499999999994"/>
    <n v="51.416992328846447"/>
    <n v="0"/>
    <n v="51.416992328846447"/>
    <s v=""/>
    <n v="4760.4046547265589"/>
    <s v=""/>
    <n v="0"/>
  </r>
  <r>
    <x v="6"/>
    <n v="304049"/>
    <s v="TERCIADO FENOLICO CD DE 1,22 X 2,44 X 15 mm (65 PL X PQTE)"/>
    <s v="PL"/>
    <n v="1690"/>
    <n v="0"/>
    <n v="195"/>
    <x v="5"/>
    <n v="1690"/>
    <n v="1495"/>
    <n v="23.273250000000008"/>
    <n v="64.236838430386797"/>
    <n v="8.3787180561374086"/>
    <n v="72.615556486524198"/>
    <n v="60.879870388255867"/>
    <n v="14981.247597254005"/>
    <n v="912056.41197519342"/>
    <n v="2921343.2814645311"/>
  </r>
  <r>
    <x v="6"/>
    <n v="701096"/>
    <s v="PLANCHA YESO CARTON VOLCAN RF 122 x 2.44 x 15 LINEN GREY BORDE CUADRADO 70 PLXPALLET SKU 5002205"/>
    <s v="PL"/>
    <n v="1820"/>
    <n v="0"/>
    <n v="178"/>
    <x v="7"/>
    <n v="1820"/>
    <n v="1642"/>
    <n v="31.237499999999997"/>
    <n v="52.565026010404168"/>
    <n v="5.6982793117246908"/>
    <n v="58.263305322128858"/>
    <s v=""/>
    <n v="16251.106175972927"/>
    <s v=""/>
    <n v="2892696.8993231812"/>
  </r>
  <r>
    <x v="6"/>
    <n v="701040"/>
    <s v="PLANCHA YESO CARTON RF 1.22x2.44x15 BORDE CUADRADO S/PAPEL ( 2,9768 M2 X PL=70 PLX PQTE) SKU 5001097"/>
    <s v="PL"/>
    <n v="895"/>
    <n v="0"/>
    <n v="140"/>
    <x v="12"/>
    <n v="895"/>
    <n v="755"/>
    <n v="4.2840000000000007"/>
    <n v="176.23716153127916"/>
    <n v="32.679738562091501"/>
    <n v="208.91690009337066"/>
    <n v="15.233216598186132"/>
    <n v="7583.0947867298582"/>
    <n v="115514.925370832"/>
    <n v="1061633.2701421801"/>
  </r>
  <r>
    <x v="6"/>
    <n v="1902003"/>
    <s v="TYPAR VOLCANWRAP ROLLO DE 2,743 x 45,72 MTS ( 125 M2 x ROLLO ) SKU 7000031"/>
    <s v="RLL"/>
    <n v="64"/>
    <n v="0"/>
    <n v="31"/>
    <x v="13"/>
    <n v="74"/>
    <n v="43"/>
    <n v="0.41466600000000009"/>
    <n v="103.69791591304806"/>
    <n v="74.758962634988137"/>
    <n v="178.4568785480362"/>
    <n v="-366.36293920416955"/>
    <n v="150732.2183908046"/>
    <n v="-55222698.562419951"/>
    <n v="4672698.7701149425"/>
  </r>
  <r>
    <x v="6"/>
    <s v="030253X"/>
    <s v="PINO SYP GRADO 2 PRIME IMPREGNADO DE  3&quot; x 8&quot; x 10' (63x184 mm)"/>
    <s v="PZA"/>
    <n v="488"/>
    <n v="8.1375000000000003E-2"/>
    <n v="45"/>
    <x v="0"/>
    <n v="608"/>
    <n v="563"/>
    <n v="6.3000000000000007"/>
    <n v="89.365079365079353"/>
    <n v="7.1428571428571423"/>
    <n v="96.507936507936492"/>
    <n v="48.681279919375157"/>
    <n v="15461.939560439561"/>
    <n v="752707.00783821871"/>
    <n v="695787.28021978028"/>
  </r>
  <r>
    <x v="6"/>
    <n v="701084"/>
    <s v="FIBROCEMENTO LISO 1.2 x 2.40 x 22 MM (VOLCAN)"/>
    <s v="PL"/>
    <n v="72"/>
    <n v="0"/>
    <n v="40"/>
    <x v="14"/>
    <n v="72"/>
    <n v="32"/>
    <n v="0.69825000000000004"/>
    <n v="45.828857858933041"/>
    <n v="57.286072323666303"/>
    <n v="103.11493018259935"/>
    <n v="-83.676233702254706"/>
    <n v="39170.619565217392"/>
    <n v="-3277649.9170012409"/>
    <n v="1566824.7826086958"/>
  </r>
  <r>
    <x v="6"/>
    <n v="5309018"/>
    <s v="CINTA POLIESTER DE 2&quot; COLOR VERDE (ROLLO= 100 mt=15 kg)"/>
    <s v="M2"/>
    <n v="2600"/>
    <n v="0"/>
    <n v="4"/>
    <x v="13"/>
    <n v="2600"/>
    <n v="2596"/>
    <n v="34.649999999999991"/>
    <n v="74.920634920634939"/>
    <n v="0.11544011544011547"/>
    <n v="75.036075036075061"/>
    <n v="61.834456708915582"/>
    <n v="706.42250000000001"/>
    <n v="43681.251494453922"/>
    <n v="2825.69"/>
  </r>
  <r>
    <x v="6"/>
    <n v="1902014"/>
    <s v="VOLCOGLASS X RH 1,20 x 2,40 x 15MM BORDE"/>
    <s v="PL"/>
    <n v="360"/>
    <n v="0"/>
    <n v="12"/>
    <x v="15"/>
    <n v="360"/>
    <n v="348"/>
    <n v="5.5125000000000002"/>
    <n v="63.129251700680271"/>
    <n v="2.1768707482993195"/>
    <n v="65.306122448979593"/>
    <n v="52.1530843629969"/>
    <n v="29799.757692307692"/>
    <n v="1554149.2769237889"/>
    <n v="357597.09230769228"/>
  </r>
  <r>
    <x v="7"/>
    <n v="304007"/>
    <s v="PLACA OSB STANDARD DE 1.22 x 2.44 x 11.1 MM ( 72 X PAQUETE )"/>
    <s v="PL"/>
    <n v="972"/>
    <n v="0"/>
    <n v="76"/>
    <x v="6"/>
    <n v="1000"/>
    <n v="924"/>
    <n v="8.6625000000000014"/>
    <n v="106.66666666666664"/>
    <n v="8.7734487734487718"/>
    <n v="115.44011544011542"/>
    <n v="50.673579747172823"/>
    <n v="11557.16697761194"/>
    <n v="585643.02249141096"/>
    <n v="878344.69029850746"/>
  </r>
  <r>
    <x v="7"/>
    <n v="701043"/>
    <s v="PLANCHA YESO CARTON VOLCAN RF 1.22 x 3.40 x 15MM WHITE BORDE CUADRADO (40PLXPQ) SKU 5002142"/>
    <s v="PL "/>
    <n v="836"/>
    <n v="0"/>
    <n v="135"/>
    <x v="9"/>
    <n v="836"/>
    <n v="701"/>
    <n v="7.0875000000000012"/>
    <n v="98.906525573192226"/>
    <n v="19.047619047619044"/>
    <n v="117.95414462081126"/>
    <n v="47.357439912407585"/>
    <n v="22491.247607655503"/>
    <n v="1065127.9071346263"/>
    <n v="3036318.4270334928"/>
  </r>
  <r>
    <x v="7"/>
    <n v="302046"/>
    <s v="PINO IMPREGNADO SECO CEPILLADO G2 2 x 6&quot; x 4,00 (41 x 138 )"/>
    <s v="PZA"/>
    <n v="3757"/>
    <n v="0"/>
    <n v="144"/>
    <x v="8"/>
    <n v="3757"/>
    <n v="3613"/>
    <n v="34.65"/>
    <n v="104.27128427128427"/>
    <n v="4.1558441558441563"/>
    <n v="108.42712842712844"/>
    <n v="60.87078994438302"/>
    <n v="10297.102302397341"/>
    <n v="626792.75128505134"/>
    <n v="1482782.7315452171"/>
  </r>
  <r>
    <x v="7"/>
    <n v="302010"/>
    <s v="PINO IMPREGNADO SECO CEPILLADO G2 2 x 6&quot; x 3,20 (41 x 138 )"/>
    <s v="PZA"/>
    <n v="2856"/>
    <n v="0"/>
    <n v="420"/>
    <x v="3"/>
    <n v="2856"/>
    <n v="2436"/>
    <n v="34.912500000000023"/>
    <n v="69.774436090225521"/>
    <n v="12.030075187969917"/>
    <n v="81.804511278195434"/>
    <n v="61.656870425257559"/>
    <n v="5566.8590808416393"/>
    <n v="343235.10902312136"/>
    <n v="2338080.8139534886"/>
  </r>
  <r>
    <x v="7"/>
    <n v="1901008"/>
    <s v="AISLAN  GLASS 90 MM 0.375x12 MTS . DENSIDAD 14 KG/M3 (13.5 M2 X BOLSA) SKU 4000147"/>
    <s v="M2"/>
    <n v="5721"/>
    <n v="0"/>
    <n v="50"/>
    <x v="10"/>
    <n v="5937"/>
    <n v="5887"/>
    <n v="62.430325650000007"/>
    <n v="94.297121450302726"/>
    <n v="0.80089282699424769"/>
    <n v="95.098014277296969"/>
    <n v="62.476733650078323"/>
    <n v="2059.785564685033"/>
    <n v="128688.67410110298"/>
    <n v="102989.27823425166"/>
  </r>
  <r>
    <x v="7"/>
    <n v="304002"/>
    <s v="PLACA SMART SIDE R-4 SPC-M111 DE 1.220X2.440X11.1 MM (72 PL.POR PALLET )"/>
    <s v="PL"/>
    <n v="2111"/>
    <n v="0"/>
    <n v="201"/>
    <x v="11"/>
    <n v="2135"/>
    <n v="1934"/>
    <n v="23.296874999999996"/>
    <n v="83.015425888665334"/>
    <n v="8.627766599597587"/>
    <n v="91.643192488262926"/>
    <n v="60.066288182931707"/>
    <n v="21579.067512460355"/>
    <n v="1296174.487922383"/>
    <n v="4337392.5700045312"/>
  </r>
  <r>
    <x v="7"/>
    <n v="304101"/>
    <s v="PLACA LP OSB STANDAR 1.22 x2.44 x 9.5 MM APA PT-OECA095   (84 PL.xPAQ)"/>
    <s v="PL"/>
    <n v="4261"/>
    <n v="0"/>
    <n v="232"/>
    <x v="1"/>
    <n v="4297"/>
    <n v="4065"/>
    <n v="47.643749999999976"/>
    <n v="85.320739866194458"/>
    <n v="4.8694739603830541"/>
    <n v="90.190213826577505"/>
    <n v="62.106987509871125"/>
    <n v="9652.5142678608627"/>
    <n v="599488.58307288738"/>
    <n v="2239383.3101437204"/>
  </r>
  <r>
    <x v="7"/>
    <n v="302028"/>
    <s v="PINO IMPREGNADO SECO CEPILLADO G2 2 x 4&quot; x 3,20 (41 x 90 )"/>
    <s v="PZA"/>
    <n v="9601"/>
    <n v="0"/>
    <n v="583"/>
    <x v="4"/>
    <n v="9601"/>
    <n v="9018"/>
    <n v="172.72499999999994"/>
    <n v="52.210160660008704"/>
    <n v="3.3753075698364463"/>
    <n v="55.585468229845148"/>
    <s v=""/>
    <n v="4760.4046547265589"/>
    <s v=""/>
    <n v="2775315.9137055837"/>
  </r>
  <r>
    <x v="7"/>
    <n v="304049"/>
    <s v="TERCIADO FENOLICO CD DE 1,22 X 2,44 X 15 mm (65 PL X PQTE)"/>
    <s v="PL"/>
    <n v="1885"/>
    <n v="0"/>
    <n v="134"/>
    <x v="5"/>
    <n v="2055"/>
    <n v="1921"/>
    <n v="23.273250000000008"/>
    <n v="82.541114799179283"/>
    <n v="5.7576831770380137"/>
    <n v="88.298797976217301"/>
    <n v="60.205996241340713"/>
    <n v="14981.247597254005"/>
    <n v="901960.93653086922"/>
    <n v="2007487.1780320366"/>
  </r>
  <r>
    <x v="7"/>
    <n v="701096"/>
    <s v="PLANCHA YESO CARTON VOLCAN RF 122 x 2.44 x 15 LINEN GREY BORDE CUADRADO 70 PLXPALLET SKU 5002205"/>
    <s v="PL"/>
    <n v="2100"/>
    <n v="0"/>
    <n v="218"/>
    <x v="7"/>
    <n v="2224"/>
    <n v="2006"/>
    <n v="31.237499999999997"/>
    <n v="64.217687074829939"/>
    <n v="6.978791516606643"/>
    <n v="71.196478591436588"/>
    <n v="61.720801005476218"/>
    <n v="16251.106175972927"/>
    <n v="1003031.2904060907"/>
    <n v="3542741.1463620979"/>
  </r>
  <r>
    <x v="7"/>
    <n v="701040"/>
    <s v="PLANCHA YESO CARTON RF 1.22x2.44x15 BORDE CUADRADO S/PAPEL ( 2,9768 M2 X PL=70 PLX PQTE) SKU 5001097"/>
    <s v="PL"/>
    <n v="1055"/>
    <n v="0"/>
    <n v="227"/>
    <x v="12"/>
    <n v="1055"/>
    <n v="828"/>
    <n v="4.2840000000000007"/>
    <n v="193.27731092436971"/>
    <n v="52.987861811391213"/>
    <n v="246.26517273576093"/>
    <n v="6.5151324146216396"/>
    <n v="7583.0947867298582"/>
    <n v="49404.866648172072"/>
    <n v="1721362.5165876779"/>
  </r>
  <r>
    <x v="7"/>
    <n v="1902003"/>
    <s v="TYPAR VOLCANWRAP ROLLO DE 2,743 x 45,72 MTS ( 125 M2 x ROLLO ) SKU 7000031"/>
    <s v="RLL"/>
    <n v="79"/>
    <n v="0"/>
    <n v="7"/>
    <x v="13"/>
    <n v="80"/>
    <n v="73"/>
    <n v="0.41466600000000009"/>
    <n v="176.0452991081979"/>
    <n v="16.881056078868291"/>
    <n v="192.92635518706618"/>
    <n v="-401.25723157207523"/>
    <n v="150732.2183908046"/>
    <n v="-60482392.660211697"/>
    <n v="1055125.5287356321"/>
  </r>
  <r>
    <x v="7"/>
    <s v="030253X"/>
    <s v="PINO SYP GRADO 2 PRIME IMPREGNADO DE  3&quot; x 8&quot; x 10' (63x184 mm)"/>
    <s v="PZA"/>
    <n v="528"/>
    <n v="4.2840000000000007"/>
    <n v="28"/>
    <x v="0"/>
    <n v="648"/>
    <n v="620"/>
    <n v="6.3000000000000007"/>
    <n v="98.412698412698404"/>
    <n v="4.4444444444444438"/>
    <n v="102.85714285714285"/>
    <n v="47.673469387755105"/>
    <n v="15461.939560439561"/>
    <n v="737124.3023099351"/>
    <n v="432934.30769230775"/>
  </r>
  <r>
    <x v="7"/>
    <n v="701084"/>
    <s v="FIBROCEMENTO LISO 1.2 x 2.40 x 22 MM (VOLCAN)"/>
    <s v="PL"/>
    <n v="72"/>
    <n v="0"/>
    <n v="29"/>
    <x v="14"/>
    <n v="72"/>
    <n v="43"/>
    <n v="0.69825000000000004"/>
    <n v="61.582527747941278"/>
    <n v="41.532402434658074"/>
    <n v="103.11493018259935"/>
    <n v="-83.676233702254706"/>
    <n v="39170.619565217392"/>
    <n v="-3277649.9170012409"/>
    <n v="1135947.9673913044"/>
  </r>
  <r>
    <x v="7"/>
    <n v="5309018"/>
    <s v="CINTA POLIESTER DE 2&quot; COLOR VERDE (ROLLO= 100 mt=15 kg)"/>
    <s v="M2"/>
    <n v="3200"/>
    <n v="0"/>
    <n v="5"/>
    <x v="13"/>
    <n v="3200"/>
    <n v="3195"/>
    <n v="34.649999999999991"/>
    <n v="92.207792207792224"/>
    <n v="0.14430014430014435"/>
    <n v="92.35209235209237"/>
    <n v="61.33471594943456"/>
    <n v="706.42250000000001"/>
    <n v="43328.223377789436"/>
    <n v="3532.1125000000002"/>
  </r>
  <r>
    <x v="7"/>
    <n v="1902014"/>
    <s v="VOLCOGLASS X RH 1,20 x 2,40 x 15MM BORDE"/>
    <s v="PL"/>
    <n v="360"/>
    <n v="0"/>
    <n v="12"/>
    <x v="15"/>
    <n v="360"/>
    <n v="348"/>
    <n v="5.5125000000000002"/>
    <n v="63.129251700680271"/>
    <n v="2.1768707482993195"/>
    <n v="65.306122448979593"/>
    <n v="52.1530843629969"/>
    <n v="29799.757692307692"/>
    <n v="1554149.2769237889"/>
    <n v="357597.09230769228"/>
  </r>
  <r>
    <x v="8"/>
    <n v="304007"/>
    <s v="PLACA OSB STANDARD DE 1.22 x 2.44 x 11.1 MM ( 72 X PAQUETE )"/>
    <s v="PL"/>
    <n v="1072"/>
    <n v="0"/>
    <n v="114"/>
    <x v="6"/>
    <n v="1072"/>
    <n v="958"/>
    <n v="8.6625000000000014"/>
    <n v="110.59163059163058"/>
    <n v="13.160173160173159"/>
    <n v="123.75180375180373"/>
    <n v="49.714077488969266"/>
    <n v="11557.16697761194"/>
    <n v="574553.8946779567"/>
    <n v="1317517.0354477612"/>
  </r>
  <r>
    <x v="8"/>
    <n v="701043"/>
    <s v="PLANCHA YESO CARTON VOLCAN RF 1.22 x 3.40 x 15MM WHITE BORDE CUADRADO (40PLXPQ) SKU 5002142"/>
    <s v="PL "/>
    <n v="836"/>
    <n v="0"/>
    <n v="100"/>
    <x v="9"/>
    <n v="836"/>
    <n v="736"/>
    <n v="7.0875000000000012"/>
    <n v="103.84479717813049"/>
    <n v="14.109347442680773"/>
    <n v="117.95414462081126"/>
    <n v="47.357439912407585"/>
    <n v="22491.247607655503"/>
    <n v="1065127.9071346263"/>
    <n v="2249124.7607655502"/>
  </r>
  <r>
    <x v="8"/>
    <n v="302046"/>
    <s v="PINO IMPREGNADO SECO CEPILLADO G2 2 x 6&quot; x 4,00 (41 x 138 )"/>
    <s v="PZA"/>
    <n v="4045"/>
    <n v="0"/>
    <n v="144"/>
    <x v="8"/>
    <n v="4213"/>
    <n v="4069"/>
    <n v="34.65"/>
    <n v="117.43145743145743"/>
    <n v="4.1558441558441563"/>
    <n v="121.5873015873016"/>
    <n v="60.490986967177442"/>
    <n v="10297.102302397341"/>
    <n v="622881.88117401034"/>
    <n v="1482782.7315452171"/>
  </r>
  <r>
    <x v="8"/>
    <n v="302010"/>
    <s v="PINO IMPREGNADO SECO CEPILLADO G2 2 x 6&quot; x 3,20 (41 x 138 )"/>
    <s v="PZA"/>
    <n v="3024"/>
    <n v="0"/>
    <n v="336"/>
    <x v="3"/>
    <n v="3024"/>
    <n v="2688"/>
    <n v="34.912500000000023"/>
    <n v="76.992481203007472"/>
    <n v="9.624060150375934"/>
    <n v="86.616541353383397"/>
    <n v="61.519039273802122"/>
    <n v="5566.8590808416393"/>
    <n v="342467.82242601877"/>
    <n v="1870464.6511627908"/>
  </r>
  <r>
    <x v="8"/>
    <n v="1901008"/>
    <s v="AISLAN  GLASS 90 MM 0.375x12 MTS . DENSIDAD 14 KG/M3 (13.5 M2 X BOLSA) SKU 4000147"/>
    <s v="M2"/>
    <n v="6207"/>
    <n v="0"/>
    <n v="51"/>
    <x v="10"/>
    <n v="6207"/>
    <n v="6156"/>
    <n v="62.430325650000007"/>
    <n v="98.605924859531783"/>
    <n v="0.81691068353413265"/>
    <n v="99.422835543065915"/>
    <n v="62.407459283482595"/>
    <n v="2059.785564685033"/>
    <n v="128545.9837607864"/>
    <n v="105049.06379893668"/>
  </r>
  <r>
    <x v="8"/>
    <n v="304002"/>
    <s v="PLACA SMART SIDE R-4 SPC-M111 DE 1.220X2.440X11.1 MM (72 PL.POR PALLET )"/>
    <s v="PL"/>
    <n v="2207"/>
    <n v="0"/>
    <n v="209"/>
    <x v="11"/>
    <n v="2207"/>
    <n v="1998"/>
    <n v="23.296874999999996"/>
    <n v="85.762575452716305"/>
    <n v="8.9711602951039584"/>
    <n v="94.733735747820276"/>
    <n v="59.933629049053991"/>
    <n v="21579.067512460355"/>
    <n v="1293311.8275162911"/>
    <n v="4510025.1101042144"/>
  </r>
  <r>
    <x v="8"/>
    <n v="304101"/>
    <s v="PLACA LP OSB STANDAR 1.22 x2.44 x 9.5 MM APA PT-OECA095   (84 PL.xPAQ)"/>
    <s v="PL"/>
    <n v="4633"/>
    <n v="0"/>
    <n v="379"/>
    <x v="1"/>
    <n v="4801"/>
    <n v="4422"/>
    <n v="47.643749999999976"/>
    <n v="92.813852813852861"/>
    <n v="7.9548734094188678"/>
    <n v="100.76872622327173"/>
    <n v="61.884953929460387"/>
    <n v="9652.5142678608627"/>
    <n v="597345.40077002859"/>
    <n v="3658302.9075192669"/>
  </r>
  <r>
    <x v="8"/>
    <n v="302028"/>
    <s v="PINO IMPREGNADO SECO CEPILLADO G2 2 x 4&quot; x 3,20 (41 x 90 )"/>
    <s v="PZA"/>
    <n v="9841"/>
    <n v="0"/>
    <n v="382"/>
    <x v="4"/>
    <n v="9841"/>
    <n v="9459"/>
    <n v="172.72499999999994"/>
    <n v="54.763352149370405"/>
    <n v="2.2116080474743098"/>
    <n v="56.974960196844719"/>
    <s v=""/>
    <n v="4760.4046547265589"/>
    <s v=""/>
    <n v="1818474.5781055456"/>
  </r>
  <r>
    <x v="8"/>
    <n v="304049"/>
    <s v="TERCIADO FENOLICO CD DE 1,22 X 2,44 X 15 mm (65 PL X PQTE)"/>
    <s v="PL"/>
    <n v="2185"/>
    <n v="0"/>
    <n v="242"/>
    <x v="5"/>
    <n v="2185"/>
    <n v="1943"/>
    <n v="23.273250000000008"/>
    <n v="83.486406067051206"/>
    <n v="10.398203946591039"/>
    <n v="93.884610013642245"/>
    <n v="59.965986271206546"/>
    <n v="14981.247597254005"/>
    <n v="898365.2877424797"/>
    <n v="3625461.9185354691"/>
  </r>
  <r>
    <x v="8"/>
    <n v="701096"/>
    <s v="PLANCHA YESO CARTON VOLCAN RF 122 x 2.44 x 15 LINEN GREY BORDE CUADRADO 70 PLXPALLET SKU 5002205"/>
    <s v="PL"/>
    <n v="2364"/>
    <n v="0"/>
    <n v="227"/>
    <x v="7"/>
    <n v="2364"/>
    <n v="2137"/>
    <n v="31.237499999999997"/>
    <n v="68.41136454581833"/>
    <n v="7.2669067627050827"/>
    <n v="75.678271308523421"/>
    <n v="61.577326248626704"/>
    <n v="16251.106175972927"/>
    <n v="1000699.6668989573"/>
    <n v="3689001.1019458547"/>
  </r>
  <r>
    <x v="8"/>
    <n v="701040"/>
    <s v="PLANCHA YESO CARTON RF 1.22x2.44x15 BORDE CUADRADO S/PAPEL ( 2,9768 M2 X PL=70 PLX PQTE) SKU 5001097"/>
    <s v="PL"/>
    <n v="1055"/>
    <n v="0"/>
    <n v="186"/>
    <x v="12"/>
    <n v="1055"/>
    <n v="869"/>
    <n v="4.2840000000000007"/>
    <n v="202.84780578898221"/>
    <n v="43.417366946778706"/>
    <n v="246.26517273576093"/>
    <n v="6.5151324146216396"/>
    <n v="7583.0947867298582"/>
    <n v="49404.866648172072"/>
    <n v="1410455.6303317535"/>
  </r>
  <r>
    <x v="8"/>
    <n v="1902003"/>
    <s v="TYPAR VOLCANWRAP ROLLO DE 2,743 x 45,72 MTS ( 125 M2 x ROLLO ) SKU 7000031"/>
    <s v="RLL"/>
    <n v="87"/>
    <n v="0"/>
    <n v="5"/>
    <x v="13"/>
    <n v="87"/>
    <n v="82"/>
    <n v="0.41466600000000009"/>
    <n v="197.74951406674282"/>
    <n v="12.057897199191636"/>
    <n v="209.80741126593446"/>
    <n v="-441.96723933463176"/>
    <n v="150732.2183908046"/>
    <n v="-66618702.440968722"/>
    <n v="753661.091954023"/>
  </r>
  <r>
    <x v="8"/>
    <s v="030253X"/>
    <s v="PINO SYP GRADO 2 PRIME IMPREGNADO DE  3&quot; x 8&quot; x 10' (63x184 mm)"/>
    <s v="PZA"/>
    <n v="728"/>
    <n v="0.7111632270168855"/>
    <n v="7"/>
    <x v="0"/>
    <n v="728"/>
    <n v="721"/>
    <n v="6.3000000000000007"/>
    <n v="114.44444444444443"/>
    <n v="1.1111111111111109"/>
    <n v="115.55555555555554"/>
    <n v="45.657848324514994"/>
    <n v="15461.939560439561"/>
    <n v="705958.89125336753"/>
    <n v="108233.57692307694"/>
  </r>
  <r>
    <x v="8"/>
    <n v="701084"/>
    <s v="FIBROCEMENTO LISO 1.2 x 2.40 x 22 MM (VOLCAN)"/>
    <s v="PL"/>
    <n v="92"/>
    <n v="0"/>
    <n v="41"/>
    <x v="14"/>
    <n v="92"/>
    <n v="51"/>
    <n v="0.69825000000000004"/>
    <n v="73.03974221267454"/>
    <n v="58.718224131757964"/>
    <n v="131.7579663444325"/>
    <n v="-124.69740973065879"/>
    <n v="39170.619565217392"/>
    <n v="-4884474.7973276731"/>
    <n v="1605995.4021739131"/>
  </r>
  <r>
    <x v="8"/>
    <n v="5309018"/>
    <s v="CINTA POLIESTER DE 2&quot; COLOR VERDE (ROLLO= 100 mt=15 kg)"/>
    <s v="M2"/>
    <n v="3200"/>
    <n v="0"/>
    <n v="4"/>
    <x v="13"/>
    <n v="3200"/>
    <n v="3196"/>
    <n v="34.649999999999991"/>
    <n v="92.236652236652262"/>
    <n v="0.11544011544011547"/>
    <n v="92.35209235209237"/>
    <n v="61.33471594943456"/>
    <n v="706.42250000000001"/>
    <n v="43328.223377789436"/>
    <n v="2825.69"/>
  </r>
  <r>
    <x v="8"/>
    <n v="1902014"/>
    <s v="VOLCOGLASS X RH 1,20 x 2,40 x 15MM BORDE"/>
    <s v="PL"/>
    <n v="360"/>
    <n v="0"/>
    <n v="140"/>
    <x v="15"/>
    <n v="520"/>
    <n v="380"/>
    <n v="5.5125000000000002"/>
    <n v="68.934240362811792"/>
    <n v="25.396825396825395"/>
    <n v="94.331065759637184"/>
    <n v="46.887788524328855"/>
    <n v="29799.757692307692"/>
    <n v="1397244.736753165"/>
    <n v="4171966.07692307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1"/>
    <d v="2026-03-10T00:00:00"/>
    <x v="17"/>
    <d v="2026-05-29T00:00:00"/>
    <d v="2026-05-08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0"/>
    <x v="22"/>
    <n v="2302600023"/>
    <x v="1"/>
    <x v="2"/>
    <d v="2026-03-12T00:00:00"/>
    <x v="3"/>
    <d v="2026-06-05T00:00:00"/>
    <d v="2026-05-12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3"/>
    <d v="2026-04-02T00:00:00"/>
    <x v="23"/>
    <d v="2026-06-04T00:00:00"/>
    <d v="2026-05-1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4"/>
    <d v="2026-04-06T00:00:00"/>
    <x v="24"/>
    <d v="2026-06-04T00:00:00"/>
    <d v="2026-05-14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3"/>
    <n v="2302600034"/>
    <x v="1"/>
    <x v="1"/>
    <d v="2026-04-07T00:00:00"/>
    <x v="25"/>
    <d v="2026-06-08T00:00:00"/>
    <d v="2026-05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4"/>
    <n v="2302600035"/>
    <x v="1"/>
    <x v="1"/>
    <d v="2026-04-10T00:00:00"/>
    <x v="26"/>
    <d v="2026-06-08T00:00:00"/>
    <d v="2026-05-1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5"/>
    <n v="2282600036"/>
    <x v="0"/>
    <x v="1"/>
    <d v="2026-04-10T00:00:00"/>
    <x v="26"/>
    <d v="2026-06-08T00:00:00"/>
    <d v="2026-05-1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6"/>
    <n v="2282600037"/>
    <x v="0"/>
    <x v="4"/>
    <d v="2026-04-11T00:00:00"/>
    <x v="27"/>
    <d v="2026-06-05T00:00:00"/>
    <d v="2026-05-1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7"/>
    <n v="2302600038"/>
    <x v="1"/>
    <x v="5"/>
    <d v="2026-04-11T00:00:00"/>
    <x v="27"/>
    <d v="2026-06-08T00:00:00"/>
    <d v="2026-05-18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8"/>
    <n v="2302600039"/>
    <x v="1"/>
    <x v="6"/>
    <d v="2026-04-07T00:00:00"/>
    <x v="25"/>
    <d v="2026-06-08T00:00:00"/>
    <d v="2026-05-19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39"/>
    <n v="2282600040"/>
    <x v="0"/>
    <x v="7"/>
    <d v="2026-04-07T00:00:00"/>
    <x v="25"/>
    <d v="2026-06-04T00:00:00"/>
    <d v="2026-05-19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0"/>
    <n v="2282600041"/>
    <x v="0"/>
    <x v="7"/>
    <d v="2026-04-12T00:00:00"/>
    <x v="28"/>
    <d v="2026-05-27T00:00:00"/>
    <d v="2026-05-20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1"/>
    <n v="2302600042"/>
    <x v="1"/>
    <x v="8"/>
    <d v="2026-04-17T00:00:00"/>
    <x v="29"/>
    <d v="2026-06-05T00:00:00"/>
    <d v="2026-05-20T00:00:00"/>
    <n v="3"/>
    <m/>
    <n v="0.43"/>
    <n v="1"/>
    <n v="0.27906976744186046"/>
    <n v="0.18604651162790695"/>
    <n v="0.2558139534883721"/>
    <n v="0.18604651162790695"/>
    <n v="9.3023255813953487E-2"/>
    <n v="6.9999999999999993E-2"/>
    <n v="0.77777777777777779"/>
    <n v="0.22222222222222221"/>
    <n v="0.22222222222222221"/>
    <n v="0"/>
    <n v="0.1111111111111111"/>
    <n v="0"/>
    <n v="0.22222222222222221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42"/>
    <n v="2302600043"/>
    <x v="1"/>
    <x v="9"/>
    <d v="2026-04-15T00:00:00"/>
    <x v="30"/>
    <d v="2026-06-05T00:00:00"/>
    <d v="2026-05-22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6.7567567567567557E-2"/>
    <n v="0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43"/>
    <n v="2282600044"/>
    <x v="0"/>
    <x v="10"/>
    <d v="2026-04-15T00:00:00"/>
    <x v="30"/>
    <d v="2026-05-29T00:00:00"/>
    <d v="2026-05-22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4"/>
    <n v="2282600045"/>
    <x v="0"/>
    <x v="4"/>
    <d v="2026-04-20T00:00:00"/>
    <x v="31"/>
    <d v="2026-06-03T00:00:00"/>
    <d v="2026-05-25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5"/>
    <n v="2302600046"/>
    <x v="1"/>
    <x v="11"/>
    <d v="2026-04-14T00:00:00"/>
    <x v="32"/>
    <d v="2026-05-26T00:00:00"/>
    <d v="2026-05-25T00:00:00"/>
    <n v="1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649999999999999"/>
    <n v="0.716216216216215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46"/>
    <n v="2302600047"/>
    <x v="1"/>
    <x v="12"/>
    <d v="2026-04-15T00:00:00"/>
    <x v="30"/>
    <d v="2026-06-08T00:00:00"/>
    <d v="2026-05-26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1"/>
    <n v="0.90909090909090917"/>
    <n v="0.27272727272727271"/>
    <n v="0.27272727272727271"/>
    <n v="0"/>
    <n v="0.18181818181818185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47"/>
    <n v="2282600048"/>
    <x v="0"/>
    <x v="13"/>
    <d v="2026-04-14T00:00:00"/>
    <x v="32"/>
    <d v="2026-05-27T00:00:00"/>
    <d v="2026-05-26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8"/>
    <n v="2282600049"/>
    <x v="0"/>
    <x v="14"/>
    <d v="2026-04-22T00:00:00"/>
    <x v="33"/>
    <d v="2026-06-01T00:00:00"/>
    <d v="2026-05-27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0"/>
    <x v="0"/>
    <x v="1"/>
  </r>
  <r>
    <x v="1"/>
    <x v="49"/>
    <n v="2302600050"/>
    <x v="1"/>
    <x v="15"/>
    <d v="2026-04-24T00:00:00"/>
    <x v="34"/>
    <d v="2026-06-08T00:00:00"/>
    <d v="2026-05-27T00:00:00"/>
    <n v="0"/>
    <m/>
    <n v="0.39"/>
    <n v="0.90697674418604635"/>
    <n v="0.27906976744186046"/>
    <n v="0.18604651162790695"/>
    <n v="0.2558139534883721"/>
    <n v="0.18604651162790695"/>
    <n v="0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649999999999999"/>
    <n v="0.716216216216215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3"/>
    <n v="0"/>
    <x v="0"/>
    <x v="1"/>
  </r>
  <r>
    <x v="1"/>
    <x v="50"/>
    <n v="2302600051"/>
    <x v="1"/>
    <x v="16"/>
    <d v="2026-04-28T00:00:00"/>
    <x v="35"/>
    <d v="2026-06-03T00:00:00"/>
    <d v="2026-05-28T00:00:00"/>
    <n v="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0"/>
    <x v="0"/>
    <x v="1"/>
  </r>
  <r>
    <x v="1"/>
    <x v="51"/>
    <n v="2282600052"/>
    <x v="0"/>
    <x v="13"/>
    <d v="2026-04-22T00:00:00"/>
    <x v="33"/>
    <d v="2026-05-20T00:00:00"/>
    <d v="2026-05-28T00:00:00"/>
    <n v="1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17"/>
    <d v="2026-04-27T00:00:00"/>
    <x v="36"/>
    <d v="2026-05-29T00:00:00"/>
    <d v="2026-05-29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18"/>
    <d v="2026-04-29T00:00:00"/>
    <x v="37"/>
    <d v="2026-06-08T00:00:00"/>
    <d v="2026-05-29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3499999999999993"/>
    <n v="0.63513513513513498"/>
    <n v="0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54"/>
    <n v="2302600055"/>
    <x v="1"/>
    <x v="19"/>
    <d v="2026-04-24T00:00:00"/>
    <x v="34"/>
    <d v="2026-06-04T00:00:00"/>
    <d v="2026-06-01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7"/>
    <d v="2026-04-22T00:00:00"/>
    <x v="33"/>
    <d v="2026-05-20T00:00:00"/>
    <d v="2026-06-01T00:00:00"/>
    <n v="1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20"/>
    <d v="2026-05-04T00:00:00"/>
    <x v="38"/>
    <d v="2026-05-29T00:00:00"/>
    <d v="2026-06-10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21"/>
    <d v="2026-05-04T00:00:00"/>
    <x v="39"/>
    <d v="2026-06-01T00:00:00"/>
    <d v="2026-06-10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58"/>
    <n v="2302600059"/>
    <x v="1"/>
    <x v="22"/>
    <d v="2026-05-05T00:00:00"/>
    <x v="40"/>
    <d v="2026-06-03T00:00:00"/>
    <d v="2026-06-11T00:00:00"/>
    <n v="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1"/>
    <x v="2"/>
    <x v="1"/>
  </r>
  <r>
    <x v="1"/>
    <x v="59"/>
    <n v="2282600060"/>
    <x v="0"/>
    <x v="23"/>
    <d v="2026-05-05T00:00:00"/>
    <x v="41"/>
    <d v="2026-05-29T00:00:00"/>
    <d v="2026-06-11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23"/>
    <d v="2026-05-06T00:00:00"/>
    <x v="42"/>
    <d v="2026-06-03T00:00:00"/>
    <d v="2026-06-12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24"/>
    <d v="2026-05-06T00:00:00"/>
    <x v="41"/>
    <d v="2026-05-29T00:00:00"/>
    <d v="2026-06-12T00:00:00"/>
    <n v="10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5"/>
    <n v="1"/>
    <x v="1"/>
    <x v="1"/>
  </r>
  <r>
    <x v="1"/>
    <x v="62"/>
    <n v="2302600063"/>
    <x v="1"/>
    <x v="25"/>
    <d v="2026-05-07T00:00:00"/>
    <x v="39"/>
    <d v="2026-06-04T00:00:00"/>
    <d v="2026-06-13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7999999999999997"/>
    <n v="0.4864864864864864"/>
    <n v="0"/>
    <n v="5.4054054054054029E-2"/>
    <n v="0"/>
    <n v="8.1081081081081058E-2"/>
    <n v="8.1081081081081058E-2"/>
    <n v="6.7567567567567557E-2"/>
    <n v="0"/>
    <n v="0"/>
    <n v="0"/>
    <n v="1.3513513513513507E-2"/>
    <n v="0"/>
    <n v="0"/>
    <n v="0"/>
    <n v="5.4054054054054029E-2"/>
    <n v="5.4054054054054029E-2"/>
    <n v="2.7027027027027015E-2"/>
    <n v="0"/>
    <n v="5.4054054054054029E-2"/>
    <n v="0"/>
    <n v="0"/>
    <n v="0"/>
    <n v="31.32"/>
    <x v="4"/>
    <n v="-2"/>
    <x v="2"/>
    <x v="1"/>
  </r>
  <r>
    <x v="1"/>
    <x v="63"/>
    <n v="2282600064"/>
    <x v="0"/>
    <x v="20"/>
    <d v="2026-05-07T00:00:00"/>
    <x v="41"/>
    <d v="2026-06-04T00:00:00"/>
    <d v="2026-06-1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26"/>
    <d v="2026-05-08T00:00:00"/>
    <x v="43"/>
    <d v="2026-06-05T00:00:00"/>
    <d v="2026-06-0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7999999999999992"/>
    <n v="0.75675675675675647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25"/>
    <d v="2026-05-08T00:00:00"/>
    <x v="44"/>
    <d v="2026-06-08T00:00:00"/>
    <d v="2026-06-13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4"/>
    <x v="1"/>
    <x v="1"/>
  </r>
  <r>
    <x v="2"/>
    <x v="66"/>
    <n v="2302600067"/>
    <x v="1"/>
    <x v="27"/>
    <d v="2026-05-11T00:00:00"/>
    <x v="45"/>
    <d v="2026-06-03T00:00:00"/>
    <d v="2026-06-16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5"/>
    <x v="1"/>
    <x v="1"/>
  </r>
  <r>
    <x v="2"/>
    <x v="67"/>
    <n v="2282600068"/>
    <x v="0"/>
    <x v="28"/>
    <d v="2026-05-11T00:00:00"/>
    <x v="46"/>
    <d v="2026-06-05T00:00:00"/>
    <d v="2026-06-06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6999999999999985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68"/>
    <n v="2282600069"/>
    <x v="0"/>
    <x v="29"/>
    <d v="2026-05-12T00:00:00"/>
    <x v="46"/>
    <d v="2026-06-03T00:00:00"/>
    <d v="2026-06-07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2"/>
    <x v="1"/>
    <x v="1"/>
  </r>
  <r>
    <x v="2"/>
    <x v="69"/>
    <n v="2302600070"/>
    <x v="1"/>
    <x v="30"/>
    <d v="2026-05-12T00:00:00"/>
    <x v="45"/>
    <d v="2026-06-05T00:00:00"/>
    <d v="2026-06-17T00:00:00"/>
    <n v="3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5"/>
    <n v="4"/>
    <x v="1"/>
    <x v="1"/>
  </r>
  <r>
    <x v="2"/>
    <x v="70"/>
    <n v="2302600071"/>
    <x v="1"/>
    <x v="31"/>
    <d v="2026-05-13T00:00:00"/>
    <x v="46"/>
    <d v="2026-06-08T00:00:00"/>
    <d v="2026-06-18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0"/>
    <n v="2.7027027027027015E-2"/>
    <n v="0"/>
    <n v="5.4054054054054029E-2"/>
    <n v="0"/>
    <n v="0"/>
    <n v="2.7027027027027015E-2"/>
    <n v="31.32"/>
    <x v="4"/>
    <n v="1"/>
    <x v="1"/>
    <x v="1"/>
  </r>
  <r>
    <x v="2"/>
    <x v="71"/>
    <n v="2282600072"/>
    <x v="0"/>
    <x v="32"/>
    <d v="2026-05-13T00:00:00"/>
    <x v="44"/>
    <d v="2026-06-05T00:00:00"/>
    <d v="2026-06-0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-1"/>
    <x v="2"/>
    <x v="1"/>
  </r>
  <r>
    <x v="2"/>
    <x v="72"/>
    <n v="2282600073"/>
    <x v="0"/>
    <x v="9"/>
    <d v="2026-05-14T00:00:00"/>
    <x v="47"/>
    <d v="2026-06-08T00:00:00"/>
    <d v="2026-06-0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999999999999995"/>
    <n v="0.51351351351351338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0"/>
    <n v="2.7027027027027015E-2"/>
    <n v="28.87"/>
    <x v="3"/>
    <n v="11"/>
    <x v="1"/>
    <x v="1"/>
  </r>
  <r>
    <x v="2"/>
    <x v="73"/>
    <n v="2302600074"/>
    <x v="1"/>
    <x v="30"/>
    <d v="2026-05-14T00:00:00"/>
    <x v="48"/>
    <d v="2026-06-04T00:00:00"/>
    <d v="2026-06-19T00:00:00"/>
    <n v="4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5"/>
    <n v="5"/>
    <x v="1"/>
    <x v="1"/>
  </r>
  <r>
    <x v="2"/>
    <x v="74"/>
    <n v="2302600075"/>
    <x v="1"/>
    <x v="30"/>
    <d v="2026-05-15T00:00:00"/>
    <x v="49"/>
    <d v="2026-06-04T00:00:00"/>
    <d v="2026-06-20T00:00:00"/>
    <n v="4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5"/>
    <n v="3"/>
    <x v="1"/>
    <x v="1"/>
  </r>
  <r>
    <x v="2"/>
    <x v="75"/>
    <n v="2282600076"/>
    <x v="0"/>
    <x v="33"/>
    <d v="2026-05-15T00:00:00"/>
    <x v="50"/>
    <d v="2026-06-08T00:00:00"/>
    <d v="2026-06-10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2"/>
    <x v="1"/>
    <x v="1"/>
  </r>
  <r>
    <x v="2"/>
    <x v="76"/>
    <n v="2282600077"/>
    <x v="0"/>
    <x v="34"/>
    <d v="2026-05-18T00:00:00"/>
    <x v="51"/>
    <d v="2026-06-08T00:00:00"/>
    <d v="2026-06-13T00:00:00"/>
    <n v="0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5"/>
    <n v="8"/>
    <x v="1"/>
    <x v="1"/>
  </r>
  <r>
    <x v="2"/>
    <x v="77"/>
    <n v="2302600078"/>
    <x v="1"/>
    <x v="35"/>
    <d v="2026-05-18T00:00:00"/>
    <x v="45"/>
    <d v="2026-06-03T00:00:00"/>
    <d v="2026-06-23T00:00:00"/>
    <n v="5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n v="31.32"/>
    <x v="5"/>
    <n v="-2"/>
    <x v="2"/>
    <x v="1"/>
  </r>
  <r>
    <x v="2"/>
    <x v="78"/>
    <n v="2302600079"/>
    <x v="1"/>
    <x v="36"/>
    <d v="2026-05-19T00:00:00"/>
    <x v="52"/>
    <d v="2026-06-08T00:00:00"/>
    <d v="2026-06-24T00:00:00"/>
    <n v="0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0"/>
    <n v="31.32"/>
    <x v="5"/>
    <n v="1"/>
    <x v="1"/>
    <x v="1"/>
  </r>
  <r>
    <x v="2"/>
    <x v="79"/>
    <n v="2282600080"/>
    <x v="0"/>
    <x v="15"/>
    <d v="2026-05-19T00:00:00"/>
    <x v="51"/>
    <d v="2026-06-05T00:00:00"/>
    <d v="2026-06-14T00:00:00"/>
    <n v="3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7"/>
    <x v="1"/>
    <x v="1"/>
  </r>
  <r>
    <x v="2"/>
    <x v="80"/>
    <n v="2282600081"/>
    <x v="0"/>
    <x v="37"/>
    <d v="2026-05-20T00:00:00"/>
    <x v="53"/>
    <d v="2026-05-29T00:00:00"/>
    <d v="2026-06-15T00:00:00"/>
    <n v="1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9"/>
    <x v="1"/>
    <x v="1"/>
  </r>
  <r>
    <x v="2"/>
    <x v="81"/>
    <n v="2302600082"/>
    <x v="1"/>
    <x v="38"/>
    <d v="2026-05-20T00:00:00"/>
    <x v="53"/>
    <d v="2026-06-05T00:00:00"/>
    <d v="2026-06-25T00:00:00"/>
    <n v="3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2"/>
    <x v="82"/>
    <n v="2302600083"/>
    <x v="1"/>
    <x v="37"/>
    <d v="2026-05-22T00:00:00"/>
    <x v="54"/>
    <d v="2026-06-04T00:00:00"/>
    <d v="2026-06-27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0"/>
    <x v="1"/>
    <x v="1"/>
  </r>
  <r>
    <x v="2"/>
    <x v="83"/>
    <n v="2282600084"/>
    <x v="0"/>
    <x v="37"/>
    <d v="2026-05-22T00:00:00"/>
    <x v="53"/>
    <d v="2026-06-03T00:00:00"/>
    <d v="2026-06-17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7"/>
    <x v="1"/>
    <x v="1"/>
  </r>
  <r>
    <x v="2"/>
    <x v="84"/>
    <n v="2282600085"/>
    <x v="0"/>
    <x v="37"/>
    <d v="2026-05-25T00:00:00"/>
    <x v="53"/>
    <d v="2026-06-03T00:00:00"/>
    <d v="2026-06-20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4"/>
    <x v="1"/>
    <x v="1"/>
  </r>
  <r>
    <x v="2"/>
    <x v="85"/>
    <n v="2302600086"/>
    <x v="1"/>
    <x v="37"/>
    <d v="2026-05-25T00:00:00"/>
    <x v="55"/>
    <d v="2026-06-04T00:00:00"/>
    <d v="2026-06-30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9"/>
    <x v="1"/>
    <x v="1"/>
  </r>
  <r>
    <x v="2"/>
    <x v="86"/>
    <n v="2302600087"/>
    <x v="1"/>
    <x v="39"/>
    <d v="2026-05-26T00:00:00"/>
    <x v="53"/>
    <d v="2026-06-04T00:00:00"/>
    <d v="2026-07-01T00:00:00"/>
    <n v="4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3"/>
    <x v="1"/>
    <x v="1"/>
  </r>
  <r>
    <x v="2"/>
    <x v="87"/>
    <n v="2282600088"/>
    <x v="0"/>
    <x v="40"/>
    <d v="2026-05-26T00:00:00"/>
    <x v="53"/>
    <d v="2026-06-05T00:00:00"/>
    <d v="2026-06-21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88"/>
    <n v="2282600089"/>
    <x v="0"/>
    <x v="41"/>
    <d v="2026-05-27T00:00:00"/>
    <x v="56"/>
    <d v="2026-06-05T00:00:00"/>
    <d v="2026-06-22T00:00:00"/>
    <n v="3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9"/>
    <x v="1"/>
    <x v="1"/>
  </r>
  <r>
    <x v="2"/>
    <x v="89"/>
    <n v="2302600090"/>
    <x v="1"/>
    <x v="41"/>
    <d v="2026-05-27T00:00:00"/>
    <x v="55"/>
    <d v="2026-06-03T00:00:00"/>
    <d v="2026-07-02T00:00:00"/>
    <n v="5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7"/>
    <x v="1"/>
    <x v="1"/>
  </r>
  <r>
    <x v="2"/>
    <x v="90"/>
    <n v="2302600091"/>
    <x v="1"/>
    <x v="41"/>
    <d v="2026-05-28T00:00:00"/>
    <x v="57"/>
    <d v="2026-06-08T00:00:00"/>
    <d v="2026-07-03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11"/>
    <x v="1"/>
    <x v="1"/>
  </r>
  <r>
    <x v="2"/>
    <x v="91"/>
    <n v="2282600092"/>
    <x v="0"/>
    <x v="42"/>
    <d v="2026-05-28T00:00:00"/>
    <x v="58"/>
    <d v="1899-12-30T00:00:00"/>
    <d v="2026-06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"/>
    <x v="92"/>
    <n v="2282600093"/>
    <x v="0"/>
    <x v="42"/>
    <d v="2026-05-29T00:00:00"/>
    <x v="58"/>
    <d v="1899-12-30T00:00:00"/>
    <d v="2026-06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"/>
    <x v="93"/>
    <n v="2302600094"/>
    <x v="1"/>
    <x v="41"/>
    <d v="2026-05-29T00:00:00"/>
    <x v="57"/>
    <d v="2026-06-08T00:00:00"/>
    <d v="2026-07-04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10"/>
    <x v="1"/>
    <x v="1"/>
  </r>
  <r>
    <x v="2"/>
    <x v="94"/>
    <n v="2302600095"/>
    <x v="1"/>
    <x v="37"/>
    <d v="2026-06-01T00:00:00"/>
    <x v="59"/>
    <d v="2026-06-05T00:00:00"/>
    <d v="2026-07-07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3"/>
    <x v="1"/>
    <x v="1"/>
  </r>
  <r>
    <x v="2"/>
    <x v="95"/>
    <n v="2282600096"/>
    <x v="0"/>
    <x v="37"/>
    <d v="2026-06-01T00:00:00"/>
    <x v="59"/>
    <d v="2026-06-08T00:00:00"/>
    <d v="2026-06-27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3"/>
    <x v="1"/>
    <x v="1"/>
  </r>
  <r>
    <x v="3"/>
    <x v="96"/>
    <n v="2282600097"/>
    <x v="0"/>
    <x v="42"/>
    <d v="2026-06-02T00:00:00"/>
    <x v="58"/>
    <d v="1899-12-30T00:00:00"/>
    <d v="2026-06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97"/>
    <n v="2302600098"/>
    <x v="1"/>
    <x v="42"/>
    <d v="2026-06-02T00:00:00"/>
    <x v="58"/>
    <d v="1899-12-30T00:00:00"/>
    <d v="2026-07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98"/>
    <n v="2302600099"/>
    <x v="1"/>
    <x v="42"/>
    <d v="2026-06-03T00:00:00"/>
    <x v="58"/>
    <d v="1899-12-30T00:00:00"/>
    <d v="2026-07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99"/>
    <n v="2282600100"/>
    <x v="0"/>
    <x v="42"/>
    <d v="2026-06-03T00:00:00"/>
    <x v="58"/>
    <d v="1899-12-30T00:00:00"/>
    <d v="2026-06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0"/>
    <n v="2282600101"/>
    <x v="0"/>
    <x v="42"/>
    <d v="2026-06-04T00:00:00"/>
    <x v="58"/>
    <d v="1899-12-30T00:00:00"/>
    <d v="2026-06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1"/>
    <n v="2302600102"/>
    <x v="1"/>
    <x v="42"/>
    <d v="2026-06-04T00:00:00"/>
    <x v="58"/>
    <d v="1899-12-30T00:00:00"/>
    <d v="2026-07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2"/>
    <n v="2302600103"/>
    <x v="1"/>
    <x v="42"/>
    <d v="2026-06-05T00:00:00"/>
    <x v="58"/>
    <d v="1899-12-30T00:00:00"/>
    <d v="2026-07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3"/>
    <n v="2282600104"/>
    <x v="0"/>
    <x v="42"/>
    <d v="2026-06-05T00:00:00"/>
    <x v="58"/>
    <d v="1899-12-30T00:00:00"/>
    <d v="2026-06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4"/>
    <n v="2282600105"/>
    <x v="0"/>
    <x v="42"/>
    <d v="2026-06-08T00:00:00"/>
    <x v="58"/>
    <d v="1899-12-30T00:00:00"/>
    <d v="2026-07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5"/>
    <n v="2302600106"/>
    <x v="1"/>
    <x v="42"/>
    <d v="2026-06-08T00:00:00"/>
    <x v="58"/>
    <d v="1899-12-30T00:00:00"/>
    <d v="2026-07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6"/>
    <n v="2302600107"/>
    <x v="1"/>
    <x v="42"/>
    <d v="2026-06-09T00:00:00"/>
    <x v="58"/>
    <d v="1899-12-30T00:00:00"/>
    <d v="2026-07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7"/>
    <n v="2282600108"/>
    <x v="0"/>
    <x v="42"/>
    <d v="2026-06-09T00:00:00"/>
    <x v="58"/>
    <d v="1899-12-30T00:00:00"/>
    <d v="2026-07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8"/>
    <n v="2282600109"/>
    <x v="0"/>
    <x v="42"/>
    <d v="2026-06-10T00:00:00"/>
    <x v="58"/>
    <d v="1899-12-30T00:00:00"/>
    <d v="2026-07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9"/>
    <n v="2302600110"/>
    <x v="1"/>
    <x v="42"/>
    <d v="2026-06-10T00:00:00"/>
    <x v="58"/>
    <d v="1899-12-30T00:00:00"/>
    <d v="2026-07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0"/>
    <n v="2302600111"/>
    <x v="1"/>
    <x v="42"/>
    <d v="2026-06-11T00:00:00"/>
    <x v="58"/>
    <d v="1899-12-30T00:00:00"/>
    <d v="2026-07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1"/>
    <n v="2282600112"/>
    <x v="0"/>
    <x v="42"/>
    <d v="2026-06-11T00:00:00"/>
    <x v="58"/>
    <d v="1899-12-30T00:00:00"/>
    <d v="2026-07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2"/>
    <n v="2282600113"/>
    <x v="0"/>
    <x v="42"/>
    <d v="2026-06-12T00:00:00"/>
    <x v="58"/>
    <d v="1899-12-30T00:00:00"/>
    <d v="2026-07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3"/>
    <n v="2302600114"/>
    <x v="1"/>
    <x v="42"/>
    <d v="2026-06-12T00:00:00"/>
    <x v="58"/>
    <d v="1899-12-30T00:00:00"/>
    <d v="2026-07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4"/>
    <n v="2302600115"/>
    <x v="1"/>
    <x v="42"/>
    <d v="2026-06-15T00:00:00"/>
    <x v="58"/>
    <d v="1899-12-30T00:00:00"/>
    <d v="2026-07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5"/>
    <n v="2282600116"/>
    <x v="0"/>
    <x v="42"/>
    <d v="2026-06-15T00:00:00"/>
    <x v="58"/>
    <d v="1899-12-30T00:00:00"/>
    <d v="2026-07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6"/>
    <n v="2282600117"/>
    <x v="0"/>
    <x v="42"/>
    <d v="2026-06-16T00:00:00"/>
    <x v="58"/>
    <d v="1899-12-30T00:00:00"/>
    <d v="2026-07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7"/>
    <n v="2302600118"/>
    <x v="1"/>
    <x v="42"/>
    <d v="2026-06-16T00:00:00"/>
    <x v="58"/>
    <d v="1899-12-30T00:00:00"/>
    <d v="2026-07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8"/>
    <n v="2302600119"/>
    <x v="1"/>
    <x v="42"/>
    <d v="2026-06-17T00:00:00"/>
    <x v="58"/>
    <d v="1899-12-30T00:00:00"/>
    <d v="2026-07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9"/>
    <n v="2282600120"/>
    <x v="0"/>
    <x v="42"/>
    <d v="2026-06-17T00:00:00"/>
    <x v="58"/>
    <d v="1899-12-30T00:00:00"/>
    <d v="2026-07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0"/>
    <n v="2282600121"/>
    <x v="0"/>
    <x v="42"/>
    <d v="2026-06-18T00:00:00"/>
    <x v="58"/>
    <d v="1899-12-30T00:00:00"/>
    <d v="2026-07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1"/>
    <n v="2302600122"/>
    <x v="1"/>
    <x v="42"/>
    <d v="2026-06-18T00:00:00"/>
    <x v="58"/>
    <d v="1899-12-30T00:00:00"/>
    <d v="2026-07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2"/>
    <n v="2302600123"/>
    <x v="1"/>
    <x v="42"/>
    <d v="2026-06-19T00:00:00"/>
    <x v="58"/>
    <d v="1899-12-30T00:00:00"/>
    <d v="2026-07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3"/>
    <n v="2282600124"/>
    <x v="0"/>
    <x v="42"/>
    <d v="2026-06-19T00:00:00"/>
    <x v="58"/>
    <d v="1899-12-30T00:00:00"/>
    <d v="2026-07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4"/>
    <n v="2282600125"/>
    <x v="0"/>
    <x v="42"/>
    <d v="2026-06-22T00:00:00"/>
    <x v="58"/>
    <d v="1899-12-30T00:00:00"/>
    <d v="2026-07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5"/>
    <n v="2302600126"/>
    <x v="1"/>
    <x v="42"/>
    <d v="2026-06-22T00:00:00"/>
    <x v="58"/>
    <d v="1899-12-30T00:00:00"/>
    <d v="2026-07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6"/>
    <n v="2302600127"/>
    <x v="1"/>
    <x v="42"/>
    <d v="2026-06-23T00:00:00"/>
    <x v="58"/>
    <d v="1899-12-30T00:00:00"/>
    <d v="2026-07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7"/>
    <n v="2282600128"/>
    <x v="0"/>
    <x v="42"/>
    <d v="2026-06-23T00:00:00"/>
    <x v="58"/>
    <d v="1899-12-30T00:00:00"/>
    <d v="2026-07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8"/>
    <n v="2282600129"/>
    <x v="0"/>
    <x v="42"/>
    <d v="2026-06-24T00:00:00"/>
    <x v="58"/>
    <d v="1899-12-30T00:00:00"/>
    <d v="2026-07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9"/>
    <n v="2302600130"/>
    <x v="1"/>
    <x v="42"/>
    <d v="2026-06-24T00:00:00"/>
    <x v="58"/>
    <d v="1899-12-30T00:00:00"/>
    <d v="2026-07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0"/>
    <n v="2302600131"/>
    <x v="1"/>
    <x v="42"/>
    <d v="2026-06-25T00:00:00"/>
    <x v="58"/>
    <d v="1899-12-30T00:00:00"/>
    <d v="2026-07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1"/>
    <n v="2282600132"/>
    <x v="0"/>
    <x v="42"/>
    <d v="2026-06-25T00:00:00"/>
    <x v="58"/>
    <d v="1899-12-30T00:00:00"/>
    <d v="2026-07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2"/>
    <n v="2282600133"/>
    <x v="0"/>
    <x v="42"/>
    <d v="2026-06-25T00:00:00"/>
    <x v="58"/>
    <d v="1899-12-30T00:00:00"/>
    <d v="2026-07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3"/>
    <n v="2302600134"/>
    <x v="1"/>
    <x v="42"/>
    <d v="2026-06-26T00:00:00"/>
    <x v="58"/>
    <d v="1899-12-30T00:00:00"/>
    <d v="2026-07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4"/>
    <n v="2302600135"/>
    <x v="1"/>
    <x v="42"/>
    <d v="2026-06-26T00:00:00"/>
    <x v="58"/>
    <d v="1899-12-30T00:00:00"/>
    <d v="2026-07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5"/>
    <n v="2282600136"/>
    <x v="0"/>
    <x v="42"/>
    <d v="2026-06-29T00:00:00"/>
    <x v="58"/>
    <d v="1899-12-30T00:00:00"/>
    <d v="2026-07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6"/>
    <n v="2282600137"/>
    <x v="0"/>
    <x v="42"/>
    <d v="2026-06-29T00:00:00"/>
    <x v="58"/>
    <d v="1899-12-30T00:00:00"/>
    <d v="2026-07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7"/>
    <n v="2302600138"/>
    <x v="1"/>
    <x v="42"/>
    <d v="2026-06-29T00:00:00"/>
    <x v="58"/>
    <d v="1899-12-30T00:00:00"/>
    <d v="2026-07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8"/>
    <n v="2302600139"/>
    <x v="1"/>
    <x v="42"/>
    <d v="2026-06-30T00:00:00"/>
    <x v="58"/>
    <d v="1899-12-30T00:00:00"/>
    <d v="2026-08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9"/>
    <n v="2282600140"/>
    <x v="0"/>
    <x v="42"/>
    <d v="2026-06-30T00:00:00"/>
    <x v="58"/>
    <d v="1899-12-30T00:00:00"/>
    <d v="2026-07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0"/>
    <n v="2282600141"/>
    <x v="0"/>
    <x v="42"/>
    <d v="2026-07-01T00:00:00"/>
    <x v="58"/>
    <d v="1899-12-30T00:00:00"/>
    <d v="2026-07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1"/>
    <n v="2302600142"/>
    <x v="1"/>
    <x v="42"/>
    <d v="2026-07-01T00:00:00"/>
    <x v="58"/>
    <d v="1899-12-30T00:00:00"/>
    <d v="2026-08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2"/>
    <n v="2302600143"/>
    <x v="1"/>
    <x v="42"/>
    <d v="2026-07-01T00:00:00"/>
    <x v="58"/>
    <d v="1899-12-30T00:00:00"/>
    <d v="2026-08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3"/>
    <n v="2282600144"/>
    <x v="0"/>
    <x v="42"/>
    <d v="2026-07-02T00:00:00"/>
    <x v="58"/>
    <d v="1899-12-30T00:00:00"/>
    <d v="2026-07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4"/>
    <n v="2282600145"/>
    <x v="0"/>
    <x v="42"/>
    <d v="2026-07-02T00:00:00"/>
    <x v="58"/>
    <d v="1899-12-30T00:00:00"/>
    <d v="2026-07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5"/>
    <n v="2302600146"/>
    <x v="1"/>
    <x v="42"/>
    <d v="2026-07-03T00:00:00"/>
    <x v="58"/>
    <d v="1899-12-30T00:00:00"/>
    <d v="2026-08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6"/>
    <n v="2302600147"/>
    <x v="1"/>
    <x v="42"/>
    <d v="2026-07-03T00:00:00"/>
    <x v="58"/>
    <d v="1899-12-30T00:00:00"/>
    <d v="2026-08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7"/>
    <n v="2282600148"/>
    <x v="0"/>
    <x v="42"/>
    <d v="2026-07-03T00:00:00"/>
    <x v="58"/>
    <d v="1899-12-30T00:00:00"/>
    <d v="2026-07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8"/>
    <n v="2282600149"/>
    <x v="0"/>
    <x v="42"/>
    <d v="2026-07-06T00:00:00"/>
    <x v="58"/>
    <d v="1899-12-30T00:00:00"/>
    <d v="2026-07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9"/>
    <n v="2302600150"/>
    <x v="1"/>
    <x v="42"/>
    <d v="2026-07-06T00:00:00"/>
    <x v="58"/>
    <d v="1899-12-30T00:00:00"/>
    <d v="2026-08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0"/>
    <n v="2302600151"/>
    <x v="1"/>
    <x v="42"/>
    <d v="2026-07-07T00:00:00"/>
    <x v="58"/>
    <d v="1899-12-30T00:00:00"/>
    <d v="2026-08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1"/>
    <n v="2282600152"/>
    <x v="0"/>
    <x v="42"/>
    <d v="2026-07-07T00:00:00"/>
    <x v="58"/>
    <d v="1899-12-30T00:00:00"/>
    <d v="2026-07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2"/>
    <n v="2282600153"/>
    <x v="0"/>
    <x v="42"/>
    <d v="2026-07-07T00:00:00"/>
    <x v="58"/>
    <d v="1899-12-30T00:00:00"/>
    <d v="2026-07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3"/>
    <n v="2302600154"/>
    <x v="1"/>
    <x v="42"/>
    <d v="2026-07-08T00:00:00"/>
    <x v="58"/>
    <d v="1899-12-30T00:00:00"/>
    <d v="2026-08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4"/>
    <n v="2302600155"/>
    <x v="1"/>
    <x v="42"/>
    <d v="2026-07-08T00:00:00"/>
    <x v="58"/>
    <d v="1899-12-30T00:00:00"/>
    <d v="2026-08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5"/>
    <n v="2282600156"/>
    <x v="0"/>
    <x v="42"/>
    <d v="2026-07-09T00:00:00"/>
    <x v="58"/>
    <d v="1899-12-30T00:00:00"/>
    <d v="2026-07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6"/>
    <n v="2282600157"/>
    <x v="0"/>
    <x v="42"/>
    <d v="2026-07-09T00:00:00"/>
    <x v="58"/>
    <d v="1899-12-30T00:00:00"/>
    <d v="2026-07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7"/>
    <n v="2302600158"/>
    <x v="1"/>
    <x v="42"/>
    <d v="2026-07-09T00:00:00"/>
    <x v="58"/>
    <d v="1899-12-30T00:00:00"/>
    <d v="2026-08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8"/>
    <n v="2302600159"/>
    <x v="1"/>
    <x v="42"/>
    <d v="2026-07-10T00:00:00"/>
    <x v="58"/>
    <d v="1899-12-30T00:00:00"/>
    <d v="2026-08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9"/>
    <n v="2282600160"/>
    <x v="0"/>
    <x v="42"/>
    <d v="2026-07-10T00:00:00"/>
    <x v="58"/>
    <d v="1899-12-30T00:00:00"/>
    <d v="2026-08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0"/>
    <n v="2282600161"/>
    <x v="0"/>
    <x v="42"/>
    <d v="2026-07-13T00:00:00"/>
    <x v="58"/>
    <d v="1899-12-30T00:00:00"/>
    <d v="2026-08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1"/>
    <n v="2302600162"/>
    <x v="1"/>
    <x v="42"/>
    <d v="2026-07-13T00:00:00"/>
    <x v="58"/>
    <d v="1899-12-30T00:00:00"/>
    <d v="2026-08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2"/>
    <n v="2302600163"/>
    <x v="1"/>
    <x v="42"/>
    <d v="2026-07-13T00:00:00"/>
    <x v="58"/>
    <d v="1899-12-30T00:00:00"/>
    <d v="2026-08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3"/>
    <n v="2282600164"/>
    <x v="0"/>
    <x v="42"/>
    <d v="2026-07-14T00:00:00"/>
    <x v="58"/>
    <d v="1899-12-30T00:00:00"/>
    <d v="2026-08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4"/>
    <n v="2282600165"/>
    <x v="0"/>
    <x v="42"/>
    <d v="2026-07-14T00:00:00"/>
    <x v="58"/>
    <d v="1899-12-30T00:00:00"/>
    <d v="2026-08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5"/>
    <n v="2302600166"/>
    <x v="1"/>
    <x v="42"/>
    <d v="2026-07-15T00:00:00"/>
    <x v="58"/>
    <d v="1899-12-30T00:00:00"/>
    <d v="2026-08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6"/>
    <n v="2302600167"/>
    <x v="1"/>
    <x v="42"/>
    <d v="2026-07-15T00:00:00"/>
    <x v="58"/>
    <d v="1899-12-30T00:00:00"/>
    <d v="2026-08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7"/>
    <n v="2282600168"/>
    <x v="0"/>
    <x v="42"/>
    <d v="2026-07-15T00:00:00"/>
    <x v="58"/>
    <d v="1899-12-30T00:00:00"/>
    <d v="2026-08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8"/>
    <n v="2282600169"/>
    <x v="0"/>
    <x v="42"/>
    <d v="2026-07-16T00:00:00"/>
    <x v="58"/>
    <d v="1899-12-30T00:00:00"/>
    <d v="2026-08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9"/>
    <n v="2302600170"/>
    <x v="1"/>
    <x v="42"/>
    <d v="2026-07-16T00:00:00"/>
    <x v="58"/>
    <d v="1899-12-30T00:00:00"/>
    <d v="2026-08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0"/>
    <n v="2302600171"/>
    <x v="1"/>
    <x v="42"/>
    <d v="2026-07-17T00:00:00"/>
    <x v="58"/>
    <d v="1899-12-30T00:00:00"/>
    <d v="2026-08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1"/>
    <n v="2282600172"/>
    <x v="0"/>
    <x v="42"/>
    <d v="2026-07-17T00:00:00"/>
    <x v="58"/>
    <d v="1899-12-30T00:00:00"/>
    <d v="2026-08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2"/>
    <n v="2282600173"/>
    <x v="0"/>
    <x v="42"/>
    <d v="2026-07-17T00:00:00"/>
    <x v="58"/>
    <d v="1899-12-30T00:00:00"/>
    <d v="2026-08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3"/>
    <n v="2302600174"/>
    <x v="1"/>
    <x v="42"/>
    <d v="2026-07-20T00:00:00"/>
    <x v="58"/>
    <d v="1899-12-30T00:00:00"/>
    <d v="2026-08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4"/>
    <n v="2302600175"/>
    <x v="1"/>
    <x v="42"/>
    <d v="2026-07-20T00:00:00"/>
    <x v="58"/>
    <d v="1899-12-30T00:00:00"/>
    <d v="2026-08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5"/>
    <n v="2282600176"/>
    <x v="0"/>
    <x v="42"/>
    <d v="2026-07-21T00:00:00"/>
    <x v="58"/>
    <d v="1899-12-30T00:00:00"/>
    <d v="2026-08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6"/>
    <n v="2282600177"/>
    <x v="0"/>
    <x v="42"/>
    <d v="2026-07-21T00:00:00"/>
    <x v="58"/>
    <d v="1899-12-30T00:00:00"/>
    <d v="2026-08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7"/>
    <n v="2302600178"/>
    <x v="1"/>
    <x v="42"/>
    <d v="2026-07-21T00:00:00"/>
    <x v="58"/>
    <d v="1899-12-30T00:00:00"/>
    <d v="2026-08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8"/>
    <n v="2302600179"/>
    <x v="1"/>
    <x v="42"/>
    <d v="2026-07-22T00:00:00"/>
    <x v="58"/>
    <d v="1899-12-30T00:00:00"/>
    <d v="2026-08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9"/>
    <n v="2282600180"/>
    <x v="0"/>
    <x v="42"/>
    <d v="2026-07-22T00:00:00"/>
    <x v="58"/>
    <d v="1899-12-30T00:00:00"/>
    <d v="2026-08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0"/>
    <n v="2282600181"/>
    <x v="0"/>
    <x v="42"/>
    <d v="2026-07-23T00:00:00"/>
    <x v="58"/>
    <d v="1899-12-30T00:00:00"/>
    <d v="2026-08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1"/>
    <n v="2302600182"/>
    <x v="1"/>
    <x v="42"/>
    <d v="2026-07-23T00:00:00"/>
    <x v="58"/>
    <d v="1899-12-30T00:00:00"/>
    <d v="2026-08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2"/>
    <n v="2302600183"/>
    <x v="1"/>
    <x v="42"/>
    <d v="2026-07-23T00:00:00"/>
    <x v="58"/>
    <d v="1899-12-30T00:00:00"/>
    <d v="2026-08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3"/>
    <n v="2282600184"/>
    <x v="0"/>
    <x v="42"/>
    <d v="2026-07-24T00:00:00"/>
    <x v="58"/>
    <d v="1899-12-30T00:00:00"/>
    <d v="2026-08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4"/>
    <n v="2282600185"/>
    <x v="0"/>
    <x v="42"/>
    <d v="2026-07-24T00:00:00"/>
    <x v="58"/>
    <d v="1899-12-30T00:00:00"/>
    <d v="2026-08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5"/>
    <n v="2302600186"/>
    <x v="1"/>
    <x v="42"/>
    <d v="2026-07-27T00:00:00"/>
    <x v="58"/>
    <d v="1899-12-30T00:00:00"/>
    <d v="2026-08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6"/>
    <n v="2302600187"/>
    <x v="1"/>
    <x v="42"/>
    <d v="2026-07-27T00:00:00"/>
    <x v="58"/>
    <d v="1899-12-30T00:00:00"/>
    <d v="2026-08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7"/>
    <n v="2282600188"/>
    <x v="0"/>
    <x v="42"/>
    <d v="2026-07-27T00:00:00"/>
    <x v="58"/>
    <d v="1899-12-30T00:00:00"/>
    <d v="2026-08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8"/>
    <n v="2282600189"/>
    <x v="0"/>
    <x v="42"/>
    <d v="2026-07-28T00:00:00"/>
    <x v="58"/>
    <d v="1899-12-30T00:00:00"/>
    <d v="2026-08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9"/>
    <n v="2302600190"/>
    <x v="1"/>
    <x v="42"/>
    <d v="2026-07-28T00:00:00"/>
    <x v="58"/>
    <d v="1899-12-30T00:00:00"/>
    <d v="2026-08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0"/>
    <n v="2302600191"/>
    <x v="1"/>
    <x v="42"/>
    <d v="2026-07-29T00:00:00"/>
    <x v="58"/>
    <d v="1899-12-30T00:00:00"/>
    <d v="2026-08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1"/>
    <n v="2282600192"/>
    <x v="0"/>
    <x v="42"/>
    <d v="2026-07-29T00:00:00"/>
    <x v="58"/>
    <d v="1899-12-30T00:00:00"/>
    <d v="2026-08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2"/>
    <n v="2282600193"/>
    <x v="0"/>
    <x v="42"/>
    <d v="2026-07-29T00:00:00"/>
    <x v="58"/>
    <d v="1899-12-30T00:00:00"/>
    <d v="2026-08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3"/>
    <n v="2302600194"/>
    <x v="1"/>
    <x v="42"/>
    <d v="2026-07-30T00:00:00"/>
    <x v="58"/>
    <d v="1899-12-30T00:00:00"/>
    <d v="2026-08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4"/>
    <n v="2302600195"/>
    <x v="1"/>
    <x v="42"/>
    <d v="2026-07-30T00:00:00"/>
    <x v="58"/>
    <d v="1899-12-30T00:00:00"/>
    <d v="2026-08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5"/>
    <n v="2282600196"/>
    <x v="0"/>
    <x v="42"/>
    <d v="2026-07-31T00:00:00"/>
    <x v="58"/>
    <d v="1899-12-30T00:00:00"/>
    <d v="2026-08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6"/>
    <n v="2282600197"/>
    <x v="0"/>
    <x v="42"/>
    <d v="2026-07-31T00:00:00"/>
    <x v="58"/>
    <d v="1899-12-30T00:00:00"/>
    <d v="2026-08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7"/>
    <n v="2302600198"/>
    <x v="1"/>
    <x v="42"/>
    <d v="2026-07-31T00:00:00"/>
    <x v="58"/>
    <d v="1899-12-30T00:00:00"/>
    <d v="2026-08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8"/>
    <n v="2302600199"/>
    <x v="1"/>
    <x v="42"/>
    <d v="2026-08-03T00:00:00"/>
    <x v="58"/>
    <d v="1899-12-30T00:00:00"/>
    <d v="2026-09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9"/>
    <n v="2282600200"/>
    <x v="0"/>
    <x v="42"/>
    <d v="2026-08-03T00:00:00"/>
    <x v="58"/>
    <d v="1899-12-30T00:00:00"/>
    <d v="2026-08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0"/>
    <n v="2282600201"/>
    <x v="0"/>
    <x v="42"/>
    <d v="2026-08-04T00:00:00"/>
    <x v="58"/>
    <d v="1899-12-30T00:00:00"/>
    <d v="2026-08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1"/>
    <n v="2302600202"/>
    <x v="1"/>
    <x v="42"/>
    <d v="2026-08-04T00:00:00"/>
    <x v="58"/>
    <d v="1899-12-30T00:00:00"/>
    <d v="2026-09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2"/>
    <n v="2302600203"/>
    <x v="1"/>
    <x v="42"/>
    <d v="2026-08-04T00:00:00"/>
    <x v="58"/>
    <d v="1899-12-30T00:00:00"/>
    <d v="2026-09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3"/>
    <n v="2282600204"/>
    <x v="0"/>
    <x v="42"/>
    <d v="2026-08-05T00:00:00"/>
    <x v="58"/>
    <d v="1899-12-30T00:00:00"/>
    <d v="2026-08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4"/>
    <n v="2282600205"/>
    <x v="0"/>
    <x v="42"/>
    <d v="2026-08-05T00:00:00"/>
    <x v="58"/>
    <d v="1899-12-30T00:00:00"/>
    <d v="2026-08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5"/>
    <n v="2302600206"/>
    <x v="1"/>
    <x v="42"/>
    <d v="2026-08-06T00:00:00"/>
    <x v="58"/>
    <d v="1899-12-30T00:00:00"/>
    <d v="2026-09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6"/>
    <n v="2302600207"/>
    <x v="1"/>
    <x v="42"/>
    <d v="2026-08-06T00:00:00"/>
    <x v="58"/>
    <d v="1899-12-30T00:00:00"/>
    <d v="2026-09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7"/>
    <n v="2282600208"/>
    <x v="0"/>
    <x v="42"/>
    <d v="2026-08-06T00:00:00"/>
    <x v="58"/>
    <d v="1899-12-30T00:00:00"/>
    <d v="2026-08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8"/>
    <n v="2282600209"/>
    <x v="0"/>
    <x v="42"/>
    <d v="2026-08-07T00:00:00"/>
    <x v="58"/>
    <d v="1899-12-30T00:00:00"/>
    <d v="2026-08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9"/>
    <n v="2302600210"/>
    <x v="1"/>
    <x v="42"/>
    <d v="2026-08-07T00:00:00"/>
    <x v="58"/>
    <d v="1899-12-30T00:00:00"/>
    <d v="2026-09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0"/>
    <n v="2302600211"/>
    <x v="1"/>
    <x v="42"/>
    <d v="2026-08-10T00:00:00"/>
    <x v="58"/>
    <d v="1899-12-30T00:00:00"/>
    <d v="2026-09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1"/>
    <n v="2282600212"/>
    <x v="0"/>
    <x v="42"/>
    <d v="2026-08-10T00:00:00"/>
    <x v="58"/>
    <d v="1899-12-30T00:00:00"/>
    <d v="2026-08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2"/>
    <n v="2282600213"/>
    <x v="0"/>
    <x v="42"/>
    <d v="2026-08-10T00:00:00"/>
    <x v="58"/>
    <d v="1899-12-30T00:00:00"/>
    <d v="2026-08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3"/>
    <n v="2302600214"/>
    <x v="1"/>
    <x v="42"/>
    <d v="2026-08-11T00:00:00"/>
    <x v="58"/>
    <d v="1899-12-30T00:00:00"/>
    <d v="2026-09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4"/>
    <n v="2302600215"/>
    <x v="1"/>
    <x v="42"/>
    <d v="2026-08-11T00:00:00"/>
    <x v="58"/>
    <d v="1899-12-30T00:00:00"/>
    <d v="2026-09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5"/>
    <n v="2282600216"/>
    <x v="0"/>
    <x v="42"/>
    <d v="2026-08-12T00:00:00"/>
    <x v="58"/>
    <d v="1899-12-30T00:00:00"/>
    <d v="2026-09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6"/>
    <n v="2282600217"/>
    <x v="0"/>
    <x v="42"/>
    <d v="2026-08-12T00:00:00"/>
    <x v="58"/>
    <d v="1899-12-30T00:00:00"/>
    <d v="2026-09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7"/>
    <n v="2302600218"/>
    <x v="1"/>
    <x v="42"/>
    <d v="2026-08-12T00:00:00"/>
    <x v="58"/>
    <d v="1899-12-30T00:00:00"/>
    <d v="2026-09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8"/>
    <n v="2302600219"/>
    <x v="1"/>
    <x v="42"/>
    <d v="2026-08-13T00:00:00"/>
    <x v="58"/>
    <d v="1899-12-30T00:00:00"/>
    <d v="2026-09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9"/>
    <n v="2282600220"/>
    <x v="0"/>
    <x v="42"/>
    <d v="2026-08-13T00:00:00"/>
    <x v="58"/>
    <d v="1899-12-30T00:00:00"/>
    <d v="2026-09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0"/>
    <n v="2282600221"/>
    <x v="0"/>
    <x v="42"/>
    <d v="2026-08-14T00:00:00"/>
    <x v="58"/>
    <d v="1899-12-30T00:00:00"/>
    <d v="2026-09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1"/>
    <n v="2302600222"/>
    <x v="1"/>
    <x v="42"/>
    <d v="2026-08-14T00:00:00"/>
    <x v="58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2"/>
    <n v="2302600223"/>
    <x v="1"/>
    <x v="42"/>
    <d v="2026-08-14T00:00:00"/>
    <x v="58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3"/>
    <n v="2282600224"/>
    <x v="0"/>
    <x v="42"/>
    <d v="2026-08-17T00:00:00"/>
    <x v="58"/>
    <d v="1899-12-30T00:00:00"/>
    <d v="2026-09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4"/>
    <n v="2282600225"/>
    <x v="0"/>
    <x v="42"/>
    <d v="2026-08-17T00:00:00"/>
    <x v="58"/>
    <d v="1899-12-30T00:00:00"/>
    <d v="2026-09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5"/>
    <n v="2302600226"/>
    <x v="1"/>
    <x v="42"/>
    <d v="2026-08-18T00:00:00"/>
    <x v="58"/>
    <d v="1899-12-30T00:00:00"/>
    <d v="2026-09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6"/>
    <n v="2302600227"/>
    <x v="1"/>
    <x v="42"/>
    <d v="2026-08-18T00:00:00"/>
    <x v="58"/>
    <d v="1899-12-30T00:00:00"/>
    <d v="2026-09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7"/>
    <n v="2282600228"/>
    <x v="0"/>
    <x v="42"/>
    <d v="2026-08-18T00:00:00"/>
    <x v="58"/>
    <d v="1899-12-30T00:00:00"/>
    <d v="2026-09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8"/>
    <n v="2282600229"/>
    <x v="0"/>
    <x v="42"/>
    <d v="2026-08-19T00:00:00"/>
    <x v="58"/>
    <d v="1899-12-30T00:00:00"/>
    <d v="2026-09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9"/>
    <n v="2302600230"/>
    <x v="1"/>
    <x v="42"/>
    <d v="2026-08-19T00:00:00"/>
    <x v="58"/>
    <d v="1899-12-30T00:00:00"/>
    <d v="2026-09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0"/>
    <n v="2302600231"/>
    <x v="1"/>
    <x v="42"/>
    <d v="2026-08-20T00:00:00"/>
    <x v="58"/>
    <d v="1899-12-30T00:00:00"/>
    <d v="2026-09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1"/>
    <n v="2282600232"/>
    <x v="0"/>
    <x v="42"/>
    <d v="2026-08-20T00:00:00"/>
    <x v="58"/>
    <d v="1899-12-30T00:00:00"/>
    <d v="2026-09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2"/>
    <n v="2282600233"/>
    <x v="0"/>
    <x v="42"/>
    <d v="2026-08-20T00:00:00"/>
    <x v="58"/>
    <d v="1899-12-30T00:00:00"/>
    <d v="2026-09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3"/>
    <n v="2302600234"/>
    <x v="1"/>
    <x v="42"/>
    <d v="2026-08-21T00:00:00"/>
    <x v="58"/>
    <d v="1899-12-30T00:00:00"/>
    <d v="2026-09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4"/>
    <n v="2302600235"/>
    <x v="1"/>
    <x v="42"/>
    <d v="2026-08-21T00:00:00"/>
    <x v="58"/>
    <d v="1899-12-30T00:00:00"/>
    <d v="2026-09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5"/>
    <n v="2282600236"/>
    <x v="0"/>
    <x v="42"/>
    <d v="2026-08-24T00:00:00"/>
    <x v="58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6"/>
    <n v="2282600237"/>
    <x v="0"/>
    <x v="42"/>
    <d v="2026-08-24T00:00:00"/>
    <x v="58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7"/>
    <n v="2302600238"/>
    <x v="1"/>
    <x v="42"/>
    <d v="2026-08-24T00:00:00"/>
    <x v="58"/>
    <d v="1899-12-30T00:00:00"/>
    <d v="2026-09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8"/>
    <n v="2302600239"/>
    <x v="1"/>
    <x v="42"/>
    <d v="2026-08-25T00:00:00"/>
    <x v="58"/>
    <d v="1899-12-30T00:00:00"/>
    <d v="2026-09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9"/>
    <n v="2282600240"/>
    <x v="0"/>
    <x v="42"/>
    <d v="2026-08-25T00:00:00"/>
    <x v="58"/>
    <d v="1899-12-30T00:00:00"/>
    <d v="2026-09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0"/>
    <n v="2282600241"/>
    <x v="0"/>
    <x v="42"/>
    <d v="2026-08-26T00:00:00"/>
    <x v="58"/>
    <d v="1899-12-30T00:00:00"/>
    <d v="2026-09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1"/>
    <n v="2302600242"/>
    <x v="1"/>
    <x v="42"/>
    <d v="2026-08-26T00:00:00"/>
    <x v="58"/>
    <d v="1899-12-30T00:00:00"/>
    <d v="2026-09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2"/>
    <n v="2302600243"/>
    <x v="1"/>
    <x v="42"/>
    <d v="2026-08-26T00:00:00"/>
    <x v="58"/>
    <d v="1899-12-30T00:00:00"/>
    <d v="2026-09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3"/>
    <n v="2282600244"/>
    <x v="0"/>
    <x v="42"/>
    <d v="2026-08-27T00:00:00"/>
    <x v="58"/>
    <d v="1899-12-30T00:00:00"/>
    <d v="2026-09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4"/>
    <n v="2282600245"/>
    <x v="0"/>
    <x v="42"/>
    <d v="2026-08-27T00:00:00"/>
    <x v="58"/>
    <d v="1899-12-30T00:00:00"/>
    <d v="2026-09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5"/>
    <n v="2302600246"/>
    <x v="1"/>
    <x v="42"/>
    <d v="2026-08-28T00:00:00"/>
    <x v="58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6"/>
    <n v="2302600247"/>
    <x v="1"/>
    <x v="42"/>
    <d v="2026-08-28T00:00:00"/>
    <x v="58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7"/>
    <n v="2282600248"/>
    <x v="0"/>
    <x v="42"/>
    <d v="2026-08-28T00:00:00"/>
    <x v="58"/>
    <d v="1899-12-30T00:00:00"/>
    <d v="2026-09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8"/>
    <n v="2282600249"/>
    <x v="0"/>
    <x v="42"/>
    <d v="2026-08-31T00:00:00"/>
    <x v="58"/>
    <d v="1899-12-30T00:00:00"/>
    <d v="2026-09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9"/>
    <n v="2302600250"/>
    <x v="1"/>
    <x v="42"/>
    <d v="2026-08-31T00:00:00"/>
    <x v="58"/>
    <d v="1899-12-30T00:00:00"/>
    <d v="2026-09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0"/>
    <n v="2302600251"/>
    <x v="1"/>
    <x v="42"/>
    <d v="2026-09-01T00:00:00"/>
    <x v="58"/>
    <d v="1899-12-30T00:00:00"/>
    <d v="2026-10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1"/>
    <n v="2282600252"/>
    <x v="0"/>
    <x v="42"/>
    <d v="2026-09-01T00:00:00"/>
    <x v="58"/>
    <d v="1899-12-30T00:00:00"/>
    <d v="2026-09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2"/>
    <n v="2282600253"/>
    <x v="0"/>
    <x v="42"/>
    <d v="2026-09-01T00:00:00"/>
    <x v="58"/>
    <d v="1899-12-30T00:00:00"/>
    <d v="2026-09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3"/>
    <n v="2302600254"/>
    <x v="1"/>
    <x v="42"/>
    <d v="2026-09-02T00:00:00"/>
    <x v="58"/>
    <d v="1899-12-30T00:00:00"/>
    <d v="2026-10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4"/>
    <n v="2302600255"/>
    <x v="1"/>
    <x v="42"/>
    <d v="2026-09-02T00:00:00"/>
    <x v="58"/>
    <d v="1899-12-30T00:00:00"/>
    <d v="2026-10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5"/>
    <n v="2282600256"/>
    <x v="0"/>
    <x v="42"/>
    <d v="2026-09-02T00:00:00"/>
    <x v="58"/>
    <d v="1899-12-30T00:00:00"/>
    <d v="2026-09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6"/>
    <n v="2282600257"/>
    <x v="0"/>
    <x v="42"/>
    <d v="2026-09-03T00:00:00"/>
    <x v="58"/>
    <d v="1899-12-30T00:00:00"/>
    <d v="2026-09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7"/>
    <n v="2302600258"/>
    <x v="1"/>
    <x v="42"/>
    <d v="2026-09-03T00:00:00"/>
    <x v="58"/>
    <d v="1899-12-30T00:00:00"/>
    <d v="2026-10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8"/>
    <n v="2302600259"/>
    <x v="1"/>
    <x v="42"/>
    <d v="2026-09-03T00:00:00"/>
    <x v="58"/>
    <d v="1899-12-30T00:00:00"/>
    <d v="2026-10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9"/>
    <n v="2282600260"/>
    <x v="0"/>
    <x v="42"/>
    <d v="2026-09-04T00:00:00"/>
    <x v="58"/>
    <d v="1899-12-30T00:00:00"/>
    <d v="2026-09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0"/>
    <n v="2282600261"/>
    <x v="0"/>
    <x v="42"/>
    <d v="2026-09-04T00:00:00"/>
    <x v="58"/>
    <d v="1899-12-30T00:00:00"/>
    <d v="2026-09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1"/>
    <n v="2302600262"/>
    <x v="1"/>
    <x v="42"/>
    <d v="2026-09-04T00:00:00"/>
    <x v="58"/>
    <d v="1899-12-30T00:00:00"/>
    <d v="2026-10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2"/>
    <n v="2302600263"/>
    <x v="1"/>
    <x v="42"/>
    <d v="2026-09-07T00:00:00"/>
    <x v="58"/>
    <d v="1899-12-30T00:00:00"/>
    <d v="2026-10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3"/>
    <n v="2282600264"/>
    <x v="0"/>
    <x v="42"/>
    <d v="2026-09-07T00:00:00"/>
    <x v="58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4"/>
    <n v="2282600265"/>
    <x v="0"/>
    <x v="42"/>
    <d v="2026-09-07T00:00:00"/>
    <x v="58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5"/>
    <n v="2302600266"/>
    <x v="1"/>
    <x v="42"/>
    <d v="2026-09-08T00:00:00"/>
    <x v="58"/>
    <d v="1899-12-30T00:00:00"/>
    <d v="2026-10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6"/>
    <n v="2302600267"/>
    <x v="1"/>
    <x v="42"/>
    <d v="2026-09-08T00:00:00"/>
    <x v="58"/>
    <d v="1899-12-30T00:00:00"/>
    <d v="2026-10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7"/>
    <n v="2282600268"/>
    <x v="0"/>
    <x v="42"/>
    <d v="2026-09-08T00:00:00"/>
    <x v="58"/>
    <d v="1899-12-30T00:00:00"/>
    <d v="2026-09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8"/>
    <n v="2282600269"/>
    <x v="0"/>
    <x v="42"/>
    <d v="2026-09-09T00:00:00"/>
    <x v="58"/>
    <d v="1899-12-30T00:00:00"/>
    <d v="2026-09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9"/>
    <n v="2302600270"/>
    <x v="1"/>
    <x v="42"/>
    <d v="2026-09-09T00:00:00"/>
    <x v="58"/>
    <d v="1899-12-30T00:00:00"/>
    <d v="2026-10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0"/>
    <n v="2302600271"/>
    <x v="1"/>
    <x v="42"/>
    <d v="2026-09-09T00:00:00"/>
    <x v="58"/>
    <d v="1899-12-30T00:00:00"/>
    <d v="2026-10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1"/>
    <n v="2282600272"/>
    <x v="0"/>
    <x v="42"/>
    <d v="2026-09-10T00:00:00"/>
    <x v="58"/>
    <d v="1899-12-30T00:00:00"/>
    <d v="2026-09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2"/>
    <n v="2282600273"/>
    <x v="0"/>
    <x v="42"/>
    <d v="2026-09-10T00:00:00"/>
    <x v="58"/>
    <d v="1899-12-30T00:00:00"/>
    <d v="2026-09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3"/>
    <n v="2302600274"/>
    <x v="1"/>
    <x v="42"/>
    <d v="2026-09-10T00:00:00"/>
    <x v="58"/>
    <d v="1899-12-30T00:00:00"/>
    <d v="2026-10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4"/>
    <n v="2302600275"/>
    <x v="1"/>
    <x v="42"/>
    <d v="2026-09-11T00:00:00"/>
    <x v="58"/>
    <d v="1899-12-30T00:00:00"/>
    <d v="2026-10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5"/>
    <n v="2282600276"/>
    <x v="0"/>
    <x v="42"/>
    <d v="2026-09-11T00:00:00"/>
    <x v="58"/>
    <d v="1899-12-30T00:00:00"/>
    <d v="2026-10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6"/>
    <n v="2282600277"/>
    <x v="0"/>
    <x v="42"/>
    <d v="2026-09-11T00:00:00"/>
    <x v="58"/>
    <d v="1899-12-30T00:00:00"/>
    <d v="2026-10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7"/>
    <n v="2302600278"/>
    <x v="1"/>
    <x v="42"/>
    <d v="2026-09-14T00:00:00"/>
    <x v="58"/>
    <d v="1899-12-30T00:00:00"/>
    <d v="2026-10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8"/>
    <n v="2302600279"/>
    <x v="1"/>
    <x v="42"/>
    <d v="2026-09-14T00:00:00"/>
    <x v="58"/>
    <d v="1899-12-30T00:00:00"/>
    <d v="2026-10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9"/>
    <n v="2282600280"/>
    <x v="0"/>
    <x v="42"/>
    <d v="2026-09-14T00:00:00"/>
    <x v="58"/>
    <d v="1899-12-30T00:00:00"/>
    <d v="2026-10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0"/>
    <n v="2282600281"/>
    <x v="0"/>
    <x v="42"/>
    <d v="2026-09-15T00:00:00"/>
    <x v="58"/>
    <d v="1899-12-30T00:00:00"/>
    <d v="2026-10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1"/>
    <n v="2302600282"/>
    <x v="1"/>
    <x v="42"/>
    <d v="2026-09-15T00:00:00"/>
    <x v="58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2"/>
    <n v="2302600283"/>
    <x v="1"/>
    <x v="42"/>
    <d v="2026-09-15T00:00:00"/>
    <x v="58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3"/>
    <n v="2282600284"/>
    <x v="0"/>
    <x v="42"/>
    <d v="2026-09-21T00:00:00"/>
    <x v="58"/>
    <d v="1899-12-30T00:00:00"/>
    <d v="2026-10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4"/>
    <n v="2282600285"/>
    <x v="0"/>
    <x v="42"/>
    <d v="2026-09-21T00:00:00"/>
    <x v="58"/>
    <d v="1899-12-30T00:00:00"/>
    <d v="2026-10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5"/>
    <n v="2302600286"/>
    <x v="1"/>
    <x v="42"/>
    <d v="2026-09-21T00:00:00"/>
    <x v="58"/>
    <d v="1899-12-30T00:00:00"/>
    <d v="2026-10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6"/>
    <n v="2302600287"/>
    <x v="1"/>
    <x v="42"/>
    <d v="2026-09-22T00:00:00"/>
    <x v="58"/>
    <d v="1899-12-30T00:00:00"/>
    <d v="2026-10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7"/>
    <n v="2282600288"/>
    <x v="0"/>
    <x v="42"/>
    <d v="2026-09-22T00:00:00"/>
    <x v="58"/>
    <d v="1899-12-30T00:00:00"/>
    <d v="2026-10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8"/>
    <n v="2282600289"/>
    <x v="0"/>
    <x v="42"/>
    <d v="2026-09-22T00:00:00"/>
    <x v="58"/>
    <d v="1899-12-30T00:00:00"/>
    <d v="2026-10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9"/>
    <n v="2302600290"/>
    <x v="1"/>
    <x v="42"/>
    <d v="2026-09-23T00:00:00"/>
    <x v="58"/>
    <d v="1899-12-30T00:00:00"/>
    <d v="2026-10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0"/>
    <n v="2302600291"/>
    <x v="1"/>
    <x v="42"/>
    <d v="2026-09-23T00:00:00"/>
    <x v="58"/>
    <d v="1899-12-30T00:00:00"/>
    <d v="2026-10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1"/>
    <n v="2282600292"/>
    <x v="0"/>
    <x v="42"/>
    <d v="2026-09-23T00:00:00"/>
    <x v="58"/>
    <d v="1899-12-30T00:00:00"/>
    <d v="2026-10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2"/>
    <n v="2282600293"/>
    <x v="0"/>
    <x v="42"/>
    <d v="2026-09-24T00:00:00"/>
    <x v="58"/>
    <d v="1899-12-30T00:00:00"/>
    <d v="2026-10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3"/>
    <n v="2302600294"/>
    <x v="1"/>
    <x v="42"/>
    <d v="2026-09-24T00:00:00"/>
    <x v="58"/>
    <d v="1899-12-30T00:00:00"/>
    <d v="2026-10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4"/>
    <n v="2302600295"/>
    <x v="1"/>
    <x v="42"/>
    <d v="2026-09-24T00:00:00"/>
    <x v="58"/>
    <d v="1899-12-30T00:00:00"/>
    <d v="2026-10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5"/>
    <n v="2282600296"/>
    <x v="0"/>
    <x v="42"/>
    <d v="2026-09-25T00:00:00"/>
    <x v="58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6"/>
    <n v="2282600297"/>
    <x v="0"/>
    <x v="42"/>
    <d v="2026-09-25T00:00:00"/>
    <x v="58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7"/>
    <n v="2302600298"/>
    <x v="1"/>
    <x v="42"/>
    <d v="2026-09-25T00:00:00"/>
    <x v="58"/>
    <d v="1899-12-30T00:00:00"/>
    <d v="2026-10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8"/>
    <n v="2302600299"/>
    <x v="1"/>
    <x v="42"/>
    <d v="2026-09-28T00:00:00"/>
    <x v="58"/>
    <d v="1899-12-30T00:00:00"/>
    <d v="2026-10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9"/>
    <n v="2282600300"/>
    <x v="0"/>
    <x v="42"/>
    <d v="2026-09-28T00:00:00"/>
    <x v="58"/>
    <d v="1899-12-30T00:00:00"/>
    <d v="2026-10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0"/>
    <n v="2282600301"/>
    <x v="0"/>
    <x v="42"/>
    <d v="2026-09-28T00:00:00"/>
    <x v="58"/>
    <d v="1899-12-30T00:00:00"/>
    <d v="2026-10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1"/>
    <n v="2302600302"/>
    <x v="1"/>
    <x v="42"/>
    <d v="2026-09-29T00:00:00"/>
    <x v="58"/>
    <d v="1899-12-30T00:00:00"/>
    <d v="2026-10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2"/>
    <n v="2302600303"/>
    <x v="1"/>
    <x v="42"/>
    <d v="2026-09-29T00:00:00"/>
    <x v="58"/>
    <d v="1899-12-30T00:00:00"/>
    <d v="2026-10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3"/>
    <n v="2282600304"/>
    <x v="0"/>
    <x v="42"/>
    <d v="2026-09-29T00:00:00"/>
    <x v="58"/>
    <d v="1899-12-30T00:00:00"/>
    <d v="2026-10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4"/>
    <n v="2282600305"/>
    <x v="0"/>
    <x v="42"/>
    <d v="2026-09-30T00:00:00"/>
    <x v="58"/>
    <d v="1899-12-30T00:00:00"/>
    <d v="2026-10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5"/>
    <n v="2302600306"/>
    <x v="1"/>
    <x v="42"/>
    <d v="2026-09-30T00:00:00"/>
    <x v="58"/>
    <d v="1899-12-30T00:00:00"/>
    <d v="2026-10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6"/>
    <n v="2302600307"/>
    <x v="1"/>
    <x v="42"/>
    <d v="2026-09-30T00:00:00"/>
    <x v="58"/>
    <d v="1899-12-30T00:00:00"/>
    <d v="2026-10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7"/>
    <n v="2282600308"/>
    <x v="0"/>
    <x v="42"/>
    <d v="2026-10-01T00:00:00"/>
    <x v="58"/>
    <d v="1899-12-30T00:00:00"/>
    <d v="2026-10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8"/>
    <n v="2282600309"/>
    <x v="0"/>
    <x v="42"/>
    <d v="2026-10-01T00:00:00"/>
    <x v="58"/>
    <d v="1899-12-30T00:00:00"/>
    <d v="2026-10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9"/>
    <n v="2302600310"/>
    <x v="1"/>
    <x v="42"/>
    <d v="2026-10-01T00:00:00"/>
    <x v="58"/>
    <d v="1899-12-30T00:00:00"/>
    <d v="2026-10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0"/>
    <n v="2302600311"/>
    <x v="1"/>
    <x v="42"/>
    <d v="2026-10-02T00:00:00"/>
    <x v="58"/>
    <d v="1899-12-30T00:00:00"/>
    <d v="2026-11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1"/>
    <n v="2282600312"/>
    <x v="0"/>
    <x v="42"/>
    <d v="2026-10-02T00:00:00"/>
    <x v="58"/>
    <d v="1899-12-30T00:00:00"/>
    <d v="2026-10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2"/>
    <n v="2282600313"/>
    <x v="0"/>
    <x v="42"/>
    <d v="2026-10-02T00:00:00"/>
    <x v="58"/>
    <d v="1899-12-30T00:00:00"/>
    <d v="2026-10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3"/>
    <n v="2302600314"/>
    <x v="1"/>
    <x v="42"/>
    <d v="2026-10-05T00:00:00"/>
    <x v="58"/>
    <d v="1899-12-30T00:00:00"/>
    <d v="2026-1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4"/>
    <n v="2302600315"/>
    <x v="1"/>
    <x v="42"/>
    <d v="2026-10-05T00:00:00"/>
    <x v="58"/>
    <d v="1899-12-30T00:00:00"/>
    <d v="2026-1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5"/>
    <n v="2282600316"/>
    <x v="0"/>
    <x v="42"/>
    <d v="2026-10-05T00:00:00"/>
    <x v="58"/>
    <d v="1899-12-30T00:00:00"/>
    <d v="2026-10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6"/>
    <n v="2282600317"/>
    <x v="0"/>
    <x v="42"/>
    <d v="2026-10-06T00:00:00"/>
    <x v="58"/>
    <d v="1899-12-30T00:00:00"/>
    <d v="2026-10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7"/>
    <n v="2302600318"/>
    <x v="1"/>
    <x v="42"/>
    <d v="2026-10-06T00:00:00"/>
    <x v="58"/>
    <d v="1899-12-30T00:00:00"/>
    <d v="2026-1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8"/>
    <n v="2302600319"/>
    <x v="1"/>
    <x v="42"/>
    <d v="2026-10-06T00:00:00"/>
    <x v="58"/>
    <d v="1899-12-30T00:00:00"/>
    <d v="2026-1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9"/>
    <n v="2282600320"/>
    <x v="0"/>
    <x v="42"/>
    <d v="2026-10-07T00:00:00"/>
    <x v="58"/>
    <d v="1899-12-30T00:00:00"/>
    <d v="2026-10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0"/>
    <n v="2282600321"/>
    <x v="0"/>
    <x v="42"/>
    <d v="2026-10-07T00:00:00"/>
    <x v="58"/>
    <d v="1899-12-30T00:00:00"/>
    <d v="2026-10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1"/>
    <n v="2302600322"/>
    <x v="1"/>
    <x v="42"/>
    <d v="2026-10-07T00:00:00"/>
    <x v="58"/>
    <d v="1899-12-30T00:00:00"/>
    <d v="2026-1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2"/>
    <n v="2302600323"/>
    <x v="1"/>
    <x v="42"/>
    <d v="2026-10-08T00:00:00"/>
    <x v="58"/>
    <d v="1899-12-30T00:00:00"/>
    <d v="2026-11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3"/>
    <n v="2282600324"/>
    <x v="0"/>
    <x v="42"/>
    <d v="2026-10-08T00:00:00"/>
    <x v="58"/>
    <d v="1899-12-30T00:00:00"/>
    <d v="2026-10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4"/>
    <n v="2282600325"/>
    <x v="0"/>
    <x v="42"/>
    <d v="2026-10-08T00:00:00"/>
    <x v="58"/>
    <d v="1899-12-30T00:00:00"/>
    <d v="2026-10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5"/>
    <n v="2302600326"/>
    <x v="1"/>
    <x v="42"/>
    <d v="2026-10-09T00:00:00"/>
    <x v="58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6"/>
    <n v="2302600327"/>
    <x v="1"/>
    <x v="42"/>
    <d v="2026-10-09T00:00:00"/>
    <x v="58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7"/>
    <n v="2282600328"/>
    <x v="0"/>
    <x v="42"/>
    <d v="2026-10-09T00:00:00"/>
    <x v="58"/>
    <d v="1899-12-30T00:00:00"/>
    <d v="2026-10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8"/>
    <n v="2282600329"/>
    <x v="0"/>
    <x v="42"/>
    <d v="2026-10-12T00:00:00"/>
    <x v="58"/>
    <d v="1899-12-30T00:00:00"/>
    <d v="2026-11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9"/>
    <n v="2302600330"/>
    <x v="1"/>
    <x v="42"/>
    <d v="2026-10-12T00:00:00"/>
    <x v="58"/>
    <d v="1899-12-30T00:00:00"/>
    <d v="2026-1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0"/>
    <n v="2302600331"/>
    <x v="1"/>
    <x v="42"/>
    <d v="2026-10-12T00:00:00"/>
    <x v="58"/>
    <d v="1899-12-30T00:00:00"/>
    <d v="2026-1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1"/>
    <n v="2282600332"/>
    <x v="0"/>
    <x v="42"/>
    <d v="2026-10-13T00:00:00"/>
    <x v="58"/>
    <d v="1899-12-30T00:00:00"/>
    <d v="2026-11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2"/>
    <n v="2282600333"/>
    <x v="0"/>
    <x v="42"/>
    <d v="2026-10-13T00:00:00"/>
    <x v="58"/>
    <d v="1899-12-30T00:00:00"/>
    <d v="2026-11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3"/>
    <n v="2302600334"/>
    <x v="1"/>
    <x v="42"/>
    <d v="2026-10-13T00:00:00"/>
    <x v="58"/>
    <d v="1899-12-30T00:00:00"/>
    <d v="2026-1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4"/>
    <n v="2302600335"/>
    <x v="1"/>
    <x v="42"/>
    <d v="2026-10-14T00:00:00"/>
    <x v="58"/>
    <d v="1899-12-30T00:00:00"/>
    <d v="2026-11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5"/>
    <n v="2282600336"/>
    <x v="0"/>
    <x v="42"/>
    <d v="2026-10-14T00:00:00"/>
    <x v="58"/>
    <d v="1899-12-30T00:00:00"/>
    <d v="2026-1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6"/>
    <n v="2282600337"/>
    <x v="0"/>
    <x v="42"/>
    <d v="2026-10-14T00:00:00"/>
    <x v="58"/>
    <d v="1899-12-30T00:00:00"/>
    <d v="2026-1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7"/>
    <n v="2302600338"/>
    <x v="1"/>
    <x v="42"/>
    <d v="2026-10-15T00:00:00"/>
    <x v="58"/>
    <d v="1899-12-30T00:00:00"/>
    <d v="2026-11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8"/>
    <n v="2302600339"/>
    <x v="1"/>
    <x v="42"/>
    <d v="2026-10-15T00:00:00"/>
    <x v="58"/>
    <d v="1899-12-30T00:00:00"/>
    <d v="2026-11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9"/>
    <n v="2282600340"/>
    <x v="0"/>
    <x v="42"/>
    <d v="2026-10-15T00:00:00"/>
    <x v="58"/>
    <d v="1899-12-30T00:00:00"/>
    <d v="2026-1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0"/>
    <n v="2282600341"/>
    <x v="0"/>
    <x v="42"/>
    <d v="2026-10-16T00:00:00"/>
    <x v="58"/>
    <d v="1899-12-30T00:00:00"/>
    <d v="2026-1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1"/>
    <n v="2302600342"/>
    <x v="1"/>
    <x v="42"/>
    <d v="2026-10-16T00:00:00"/>
    <x v="58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2"/>
    <n v="2302600343"/>
    <x v="1"/>
    <x v="42"/>
    <d v="2026-10-16T00:00:00"/>
    <x v="58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3"/>
    <n v="2282600344"/>
    <x v="0"/>
    <x v="42"/>
    <d v="2026-10-19T00:00:00"/>
    <x v="58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4"/>
    <n v="2282600345"/>
    <x v="0"/>
    <x v="42"/>
    <d v="2026-10-19T00:00:00"/>
    <x v="58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5"/>
    <n v="2302600346"/>
    <x v="1"/>
    <x v="42"/>
    <d v="2026-10-19T00:00:00"/>
    <x v="58"/>
    <d v="1899-12-30T00:00:00"/>
    <d v="2026-1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6"/>
    <n v="2302600347"/>
    <x v="1"/>
    <x v="42"/>
    <d v="2026-10-20T00:00:00"/>
    <x v="58"/>
    <d v="1899-12-30T00:00:00"/>
    <d v="2026-1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7"/>
    <n v="2282600348"/>
    <x v="0"/>
    <x v="42"/>
    <d v="2026-10-20T00:00:00"/>
    <x v="58"/>
    <d v="1899-12-30T00:00:00"/>
    <d v="2026-11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8"/>
    <n v="2282600349"/>
    <x v="0"/>
    <x v="42"/>
    <d v="2026-10-20T00:00:00"/>
    <x v="58"/>
    <d v="1899-12-30T00:00:00"/>
    <d v="2026-11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9"/>
    <n v="2302600350"/>
    <x v="1"/>
    <x v="42"/>
    <d v="2026-10-21T00:00:00"/>
    <x v="58"/>
    <d v="1899-12-30T00:00:00"/>
    <d v="2026-11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0"/>
    <n v="2302600351"/>
    <x v="1"/>
    <x v="42"/>
    <d v="2026-10-21T00:00:00"/>
    <x v="58"/>
    <d v="1899-12-30T00:00:00"/>
    <d v="2026-11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1"/>
    <n v="2282600352"/>
    <x v="0"/>
    <x v="42"/>
    <d v="2026-10-21T00:00:00"/>
    <x v="58"/>
    <d v="1899-12-30T00:00:00"/>
    <d v="2026-1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2"/>
    <n v="2282600353"/>
    <x v="0"/>
    <x v="42"/>
    <d v="2026-10-22T00:00:00"/>
    <x v="58"/>
    <d v="1899-12-30T00:00:00"/>
    <d v="2026-1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3"/>
    <n v="2302600354"/>
    <x v="1"/>
    <x v="42"/>
    <d v="2026-10-22T00:00:00"/>
    <x v="58"/>
    <d v="1899-12-30T00:00:00"/>
    <d v="2026-11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4"/>
    <n v="2302600355"/>
    <x v="1"/>
    <x v="42"/>
    <d v="2026-10-22T00:00:00"/>
    <x v="58"/>
    <d v="1899-12-30T00:00:00"/>
    <d v="2026-11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5"/>
    <n v="2282600356"/>
    <x v="0"/>
    <x v="42"/>
    <d v="2026-10-23T00:00:00"/>
    <x v="58"/>
    <d v="1899-12-30T00:00:00"/>
    <d v="2026-1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6"/>
    <n v="2282600357"/>
    <x v="0"/>
    <x v="42"/>
    <d v="2026-10-23T00:00:00"/>
    <x v="58"/>
    <d v="1899-12-30T00:00:00"/>
    <d v="2026-1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7"/>
    <n v="2302600358"/>
    <x v="1"/>
    <x v="42"/>
    <d v="2026-10-23T00:00:00"/>
    <x v="58"/>
    <d v="1899-12-30T00:00:00"/>
    <d v="2026-1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8"/>
    <n v="2302600359"/>
    <x v="1"/>
    <x v="42"/>
    <d v="2026-10-26T00:00:00"/>
    <x v="58"/>
    <d v="1899-12-30T00:00:00"/>
    <d v="2026-1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9"/>
    <n v="2282600360"/>
    <x v="0"/>
    <x v="42"/>
    <d v="2026-10-26T00:00:00"/>
    <x v="58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0"/>
    <n v="2282600361"/>
    <x v="0"/>
    <x v="42"/>
    <d v="2026-10-26T00:00:00"/>
    <x v="58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1"/>
    <n v="2302600362"/>
    <x v="1"/>
    <x v="42"/>
    <d v="2026-10-27T00:00:00"/>
    <x v="58"/>
    <d v="1899-12-30T00:00:00"/>
    <d v="2026-1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2"/>
    <n v="2302600363"/>
    <x v="1"/>
    <x v="42"/>
    <d v="2026-10-27T00:00:00"/>
    <x v="58"/>
    <d v="1899-12-30T00:00:00"/>
    <d v="2026-1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3"/>
    <n v="2282600364"/>
    <x v="0"/>
    <x v="42"/>
    <d v="2026-10-27T00:00:00"/>
    <x v="58"/>
    <d v="1899-12-30T00:00:00"/>
    <d v="2026-11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4"/>
    <n v="2282600365"/>
    <x v="0"/>
    <x v="42"/>
    <d v="2026-10-28T00:00:00"/>
    <x v="58"/>
    <d v="1899-12-30T00:00:00"/>
    <d v="2026-1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5"/>
    <n v="2302600366"/>
    <x v="1"/>
    <x v="42"/>
    <d v="2026-10-28T00:00:00"/>
    <x v="58"/>
    <d v="1899-12-30T00:00:00"/>
    <d v="2026-1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6"/>
    <n v="2302600367"/>
    <x v="1"/>
    <x v="42"/>
    <d v="2026-10-28T00:00:00"/>
    <x v="58"/>
    <d v="1899-12-30T00:00:00"/>
    <d v="2026-1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7"/>
    <n v="2282600368"/>
    <x v="0"/>
    <x v="42"/>
    <d v="2026-10-29T00:00:00"/>
    <x v="58"/>
    <d v="1899-12-30T00:00:00"/>
    <d v="2026-1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8"/>
    <n v="2282600369"/>
    <x v="0"/>
    <x v="42"/>
    <d v="2026-10-29T00:00:00"/>
    <x v="58"/>
    <d v="1899-12-30T00:00:00"/>
    <d v="2026-1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9"/>
    <n v="2302600370"/>
    <x v="1"/>
    <x v="42"/>
    <d v="2026-10-29T00:00:00"/>
    <x v="58"/>
    <d v="1899-12-30T00:00:00"/>
    <d v="2026-11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0"/>
    <n v="2302600371"/>
    <x v="1"/>
    <x v="42"/>
    <d v="2026-10-30T00:00:00"/>
    <x v="58"/>
    <d v="1899-12-30T00:00:00"/>
    <d v="2026-11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1"/>
    <n v="2282600372"/>
    <x v="0"/>
    <x v="42"/>
    <d v="2026-10-30T00:00:00"/>
    <x v="58"/>
    <d v="1899-12-30T00:00:00"/>
    <d v="2026-1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2"/>
    <n v="2282600373"/>
    <x v="0"/>
    <x v="42"/>
    <d v="2026-10-30T00:00:00"/>
    <x v="58"/>
    <d v="1899-12-30T00:00:00"/>
    <d v="2026-1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3"/>
    <n v="2302600374"/>
    <x v="1"/>
    <x v="42"/>
    <d v="2026-11-02T00:00:00"/>
    <x v="58"/>
    <d v="1899-12-30T00:00:00"/>
    <d v="2026-1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4"/>
    <n v="2302600375"/>
    <x v="1"/>
    <x v="42"/>
    <d v="2026-11-02T00:00:00"/>
    <x v="58"/>
    <d v="1899-12-30T00:00:00"/>
    <d v="2026-1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5"/>
    <n v="2282600376"/>
    <x v="0"/>
    <x v="42"/>
    <d v="2026-11-02T00:00:00"/>
    <x v="58"/>
    <d v="1899-12-30T00:00:00"/>
    <d v="2026-1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6"/>
    <n v="2282600377"/>
    <x v="0"/>
    <x v="42"/>
    <d v="2026-11-03T00:00:00"/>
    <x v="58"/>
    <d v="1899-12-30T00:00:00"/>
    <d v="2026-11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7"/>
    <n v="2302600378"/>
    <x v="1"/>
    <x v="42"/>
    <d v="2026-11-03T00:00:00"/>
    <x v="58"/>
    <d v="1899-12-30T00:00:00"/>
    <d v="2026-1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8"/>
    <n v="2302600379"/>
    <x v="1"/>
    <x v="42"/>
    <d v="2026-11-03T00:00:00"/>
    <x v="58"/>
    <d v="1899-12-30T00:00:00"/>
    <d v="2026-1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9"/>
    <n v="2282600380"/>
    <x v="0"/>
    <x v="42"/>
    <d v="2026-11-04T00:00:00"/>
    <x v="58"/>
    <d v="1899-12-30T00:00:00"/>
    <d v="2026-11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0"/>
    <n v="2282600381"/>
    <x v="0"/>
    <x v="42"/>
    <d v="2026-11-04T00:00:00"/>
    <x v="58"/>
    <d v="1899-12-30T00:00:00"/>
    <d v="2026-11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1"/>
    <n v="2302600382"/>
    <x v="1"/>
    <x v="42"/>
    <d v="2026-11-04T00:00:00"/>
    <x v="58"/>
    <d v="1899-12-30T00:00:00"/>
    <d v="2026-1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2"/>
    <n v="2302600383"/>
    <x v="1"/>
    <x v="42"/>
    <d v="2026-11-05T00:00:00"/>
    <x v="58"/>
    <d v="1899-12-30T00:00:00"/>
    <d v="2026-12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3"/>
    <n v="2282600384"/>
    <x v="0"/>
    <x v="42"/>
    <d v="2026-11-05T00:00:00"/>
    <x v="58"/>
    <d v="1899-12-30T00:00:00"/>
    <d v="2026-1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4"/>
    <n v="2282600385"/>
    <x v="0"/>
    <x v="42"/>
    <d v="2026-11-05T00:00:00"/>
    <x v="58"/>
    <d v="1899-12-30T00:00:00"/>
    <d v="2026-1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5"/>
    <n v="2302600386"/>
    <x v="1"/>
    <x v="42"/>
    <d v="2026-11-06T00:00:00"/>
    <x v="58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6"/>
    <n v="2302600387"/>
    <x v="1"/>
    <x v="42"/>
    <d v="2026-11-06T00:00:00"/>
    <x v="58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7"/>
    <n v="2282600388"/>
    <x v="0"/>
    <x v="42"/>
    <d v="2026-11-06T00:00:00"/>
    <x v="58"/>
    <d v="1899-12-30T00:00:00"/>
    <d v="2026-1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8"/>
    <n v="2282600389"/>
    <x v="0"/>
    <x v="42"/>
    <d v="2026-11-09T00:00:00"/>
    <x v="58"/>
    <d v="1899-12-30T00:00:00"/>
    <d v="2026-11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9"/>
    <n v="2302600390"/>
    <x v="1"/>
    <x v="42"/>
    <d v="2026-11-09T00:00:00"/>
    <x v="58"/>
    <d v="1899-12-30T00:00:00"/>
    <d v="2026-1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0"/>
    <n v="2302600391"/>
    <x v="1"/>
    <x v="42"/>
    <d v="2026-11-09T00:00:00"/>
    <x v="58"/>
    <d v="1899-12-30T00:00:00"/>
    <d v="2026-1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1"/>
    <n v="2282600392"/>
    <x v="0"/>
    <x v="42"/>
    <d v="2026-11-10T00:00:00"/>
    <x v="58"/>
    <d v="1899-12-30T00:00:00"/>
    <d v="2026-11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2"/>
    <n v="2282600393"/>
    <x v="0"/>
    <x v="42"/>
    <d v="2026-11-10T00:00:00"/>
    <x v="58"/>
    <d v="1899-12-30T00:00:00"/>
    <d v="2026-11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3"/>
    <n v="2302600394"/>
    <x v="1"/>
    <x v="42"/>
    <d v="2026-11-10T00:00:00"/>
    <x v="58"/>
    <d v="1899-12-30T00:00:00"/>
    <d v="2026-1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4"/>
    <n v="2302600395"/>
    <x v="1"/>
    <x v="42"/>
    <d v="2026-11-11T00:00:00"/>
    <x v="58"/>
    <d v="1899-12-30T00:00:00"/>
    <d v="2026-1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5"/>
    <n v="2282600396"/>
    <x v="0"/>
    <x v="42"/>
    <d v="2026-11-11T00:00:00"/>
    <x v="58"/>
    <d v="1899-12-30T00:00:00"/>
    <d v="2026-1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6"/>
    <n v="2282600397"/>
    <x v="0"/>
    <x v="42"/>
    <d v="2026-11-11T00:00:00"/>
    <x v="58"/>
    <d v="1899-12-30T00:00:00"/>
    <d v="2026-1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7"/>
    <n v="2302600398"/>
    <x v="1"/>
    <x v="42"/>
    <d v="2026-11-12T00:00:00"/>
    <x v="58"/>
    <d v="1899-12-30T00:00:00"/>
    <d v="2026-12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8"/>
    <n v="2302600399"/>
    <x v="1"/>
    <x v="42"/>
    <d v="2026-11-12T00:00:00"/>
    <x v="58"/>
    <d v="1899-12-30T00:00:00"/>
    <d v="2026-12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9"/>
    <n v="2282600400"/>
    <x v="0"/>
    <x v="42"/>
    <d v="2026-11-12T00:00:00"/>
    <x v="58"/>
    <d v="1899-12-30T00:00:00"/>
    <d v="2026-1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0"/>
    <n v="2282600401"/>
    <x v="0"/>
    <x v="42"/>
    <d v="2026-11-13T00:00:00"/>
    <x v="58"/>
    <d v="1899-12-30T00:00:00"/>
    <d v="2026-1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1"/>
    <n v="2302600402"/>
    <x v="1"/>
    <x v="42"/>
    <d v="2026-11-13T00:00:00"/>
    <x v="58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2"/>
    <n v="2302600403"/>
    <x v="1"/>
    <x v="42"/>
    <d v="2026-11-13T00:00:00"/>
    <x v="58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3"/>
    <n v="2282600404"/>
    <x v="0"/>
    <x v="42"/>
    <d v="2026-11-16T00:00:00"/>
    <x v="58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4"/>
    <n v="2282600405"/>
    <x v="0"/>
    <x v="42"/>
    <d v="2026-11-16T00:00:00"/>
    <x v="58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5"/>
    <n v="2302600406"/>
    <x v="1"/>
    <x v="42"/>
    <d v="2026-11-16T00:00:00"/>
    <x v="58"/>
    <d v="1899-12-30T00:00:00"/>
    <d v="2026-1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6"/>
    <n v="2302600407"/>
    <x v="1"/>
    <x v="42"/>
    <d v="2026-11-17T00:00:00"/>
    <x v="58"/>
    <d v="1899-12-30T00:00:00"/>
    <d v="2026-1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7"/>
    <n v="2282600408"/>
    <x v="0"/>
    <x v="42"/>
    <d v="2026-11-17T00:00:00"/>
    <x v="58"/>
    <d v="1899-12-30T00:00:00"/>
    <d v="2026-1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8"/>
    <n v="2282600409"/>
    <x v="0"/>
    <x v="42"/>
    <d v="2026-11-17T00:00:00"/>
    <x v="58"/>
    <d v="1899-12-30T00:00:00"/>
    <d v="2026-1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9"/>
    <n v="2302600410"/>
    <x v="1"/>
    <x v="42"/>
    <d v="2026-11-18T00:00:00"/>
    <x v="58"/>
    <d v="1899-12-30T00:00:00"/>
    <d v="2026-1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0"/>
    <n v="2302600411"/>
    <x v="1"/>
    <x v="42"/>
    <d v="2026-11-18T00:00:00"/>
    <x v="58"/>
    <d v="1899-12-30T00:00:00"/>
    <d v="2026-1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1"/>
    <n v="2282600412"/>
    <x v="0"/>
    <x v="42"/>
    <d v="2026-11-18T00:00:00"/>
    <x v="58"/>
    <d v="1899-12-30T00:00:00"/>
    <d v="2026-12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2"/>
    <n v="2282600413"/>
    <x v="0"/>
    <x v="42"/>
    <d v="2026-11-19T00:00:00"/>
    <x v="58"/>
    <d v="1899-12-30T00:00:00"/>
    <d v="2026-1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3"/>
    <n v="2302600414"/>
    <x v="1"/>
    <x v="42"/>
    <d v="2026-11-19T00:00:00"/>
    <x v="58"/>
    <d v="1899-12-30T00:00:00"/>
    <d v="2026-1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4"/>
    <n v="2302600415"/>
    <x v="1"/>
    <x v="42"/>
    <d v="2026-11-19T00:00:00"/>
    <x v="58"/>
    <d v="1899-12-30T00:00:00"/>
    <d v="2026-1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5"/>
    <n v="2282600416"/>
    <x v="0"/>
    <x v="42"/>
    <d v="2026-11-20T00:00:00"/>
    <x v="58"/>
    <d v="1899-12-30T00:00:00"/>
    <d v="2026-1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6"/>
    <n v="2282600417"/>
    <x v="0"/>
    <x v="42"/>
    <d v="2026-11-20T00:00:00"/>
    <x v="58"/>
    <d v="1899-12-30T00:00:00"/>
    <d v="2026-1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7"/>
    <n v="2302600418"/>
    <x v="1"/>
    <x v="42"/>
    <d v="2026-11-20T00:00:00"/>
    <x v="58"/>
    <d v="1899-12-30T00:00:00"/>
    <d v="2026-1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8"/>
    <n v="2302600419"/>
    <x v="1"/>
    <x v="42"/>
    <d v="2026-11-23T00:00:00"/>
    <x v="58"/>
    <d v="1899-12-30T00:00:00"/>
    <d v="2026-1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9"/>
    <n v="2282600420"/>
    <x v="0"/>
    <x v="42"/>
    <d v="2026-11-23T00:00:00"/>
    <x v="58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0"/>
    <n v="2282600421"/>
    <x v="0"/>
    <x v="42"/>
    <d v="2026-11-23T00:00:00"/>
    <x v="58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1"/>
    <n v="2302600422"/>
    <x v="1"/>
    <x v="42"/>
    <d v="2026-11-24T00:00:00"/>
    <x v="58"/>
    <d v="1899-12-30T00:00:00"/>
    <d v="2026-1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2"/>
    <n v="2302600423"/>
    <x v="1"/>
    <x v="42"/>
    <d v="2026-11-24T00:00:00"/>
    <x v="58"/>
    <d v="1899-12-30T00:00:00"/>
    <d v="2026-1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3"/>
    <n v="2282600424"/>
    <x v="0"/>
    <x v="42"/>
    <d v="2026-11-24T00:00:00"/>
    <x v="58"/>
    <d v="1899-12-30T00:00:00"/>
    <d v="2026-1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4"/>
    <n v="2282600425"/>
    <x v="0"/>
    <x v="42"/>
    <d v="2026-11-25T00:00:00"/>
    <x v="58"/>
    <d v="1899-12-30T00:00:00"/>
    <d v="2026-12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5"/>
    <n v="2302600426"/>
    <x v="1"/>
    <x v="42"/>
    <d v="2026-11-25T00:00:00"/>
    <x v="58"/>
    <d v="1899-12-30T00:00:00"/>
    <d v="2026-1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6"/>
    <n v="2302600427"/>
    <x v="1"/>
    <x v="42"/>
    <d v="2026-11-25T00:00:00"/>
    <x v="58"/>
    <d v="1899-12-30T00:00:00"/>
    <d v="2026-1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7"/>
    <n v="2282600428"/>
    <x v="0"/>
    <x v="42"/>
    <d v="2026-11-26T00:00:00"/>
    <x v="58"/>
    <d v="1899-12-30T00:00:00"/>
    <d v="2026-1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8"/>
    <n v="2282600429"/>
    <x v="0"/>
    <x v="42"/>
    <d v="2026-11-26T00:00:00"/>
    <x v="58"/>
    <d v="1899-12-30T00:00:00"/>
    <d v="2026-1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9"/>
    <n v="2302600430"/>
    <x v="1"/>
    <x v="42"/>
    <d v="2026-11-26T00:00:00"/>
    <x v="58"/>
    <d v="1899-12-30T00:00:00"/>
    <d v="2026-12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0"/>
    <n v="2302600431"/>
    <x v="1"/>
    <x v="42"/>
    <d v="2026-11-27T00:00:00"/>
    <x v="58"/>
    <d v="1899-12-30T00:00:00"/>
    <d v="2026-12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1"/>
    <n v="2282600432"/>
    <x v="0"/>
    <x v="42"/>
    <d v="2026-11-27T00:00:00"/>
    <x v="58"/>
    <d v="1899-12-30T00:00:00"/>
    <d v="2026-1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2"/>
    <n v="2282600433"/>
    <x v="0"/>
    <x v="42"/>
    <d v="2026-11-27T00:00:00"/>
    <x v="58"/>
    <d v="1899-12-30T00:00:00"/>
    <d v="2026-1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3"/>
    <n v="2302600434"/>
    <x v="1"/>
    <x v="42"/>
    <d v="2026-11-30T00:00:00"/>
    <x v="58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4"/>
    <n v="2302600435"/>
    <x v="1"/>
    <x v="42"/>
    <d v="2026-11-30T00:00:00"/>
    <x v="58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5"/>
    <n v="2282600436"/>
    <x v="0"/>
    <x v="42"/>
    <d v="2026-11-30T00:00:00"/>
    <x v="58"/>
    <d v="1899-12-30T00:00:00"/>
    <d v="2026-1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6"/>
    <n v="2282600437"/>
    <x v="0"/>
    <x v="42"/>
    <d v="2026-12-01T00:00:00"/>
    <x v="58"/>
    <d v="1899-12-30T00:00:00"/>
    <d v="2026-12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7"/>
    <n v="2302600438"/>
    <x v="1"/>
    <x v="42"/>
    <d v="2026-12-01T00:00:00"/>
    <x v="58"/>
    <d v="1899-12-30T00:00:00"/>
    <d v="2026-12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8"/>
    <n v="2302600439"/>
    <x v="1"/>
    <x v="42"/>
    <d v="2026-12-01T00:00:00"/>
    <x v="58"/>
    <d v="1899-12-30T00:00:00"/>
    <d v="2026-12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9"/>
    <n v="2282600440"/>
    <x v="0"/>
    <x v="42"/>
    <d v="2026-12-02T00:00:00"/>
    <x v="58"/>
    <d v="1899-12-30T00:00:00"/>
    <d v="2026-12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0"/>
    <n v="2282600441"/>
    <x v="0"/>
    <x v="42"/>
    <d v="2026-12-02T00:00:00"/>
    <x v="58"/>
    <d v="1899-12-30T00:00:00"/>
    <d v="2026-12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1"/>
    <n v="2302600442"/>
    <x v="1"/>
    <x v="42"/>
    <d v="2026-12-02T00:00:00"/>
    <x v="58"/>
    <d v="1899-12-30T00:00:00"/>
    <d v="2027-01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2"/>
    <n v="2302600443"/>
    <x v="1"/>
    <x v="42"/>
    <d v="2026-12-03T00:00:00"/>
    <x v="58"/>
    <d v="1899-12-30T00:00:00"/>
    <d v="2027-01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3"/>
    <n v="2282600444"/>
    <x v="0"/>
    <x v="42"/>
    <d v="2026-12-03T00:00:00"/>
    <x v="58"/>
    <d v="1899-12-30T00:00:00"/>
    <d v="2026-1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4"/>
    <n v="2282600445"/>
    <x v="0"/>
    <x v="42"/>
    <d v="2026-12-03T00:00:00"/>
    <x v="58"/>
    <d v="1899-12-30T00:00:00"/>
    <d v="2026-1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5"/>
    <n v="2302600446"/>
    <x v="1"/>
    <x v="42"/>
    <d v="2026-12-04T00:00:00"/>
    <x v="58"/>
    <d v="1899-12-30T00:00:00"/>
    <d v="2027-0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6"/>
    <n v="2302600447"/>
    <x v="1"/>
    <x v="42"/>
    <d v="2026-12-04T00:00:00"/>
    <x v="58"/>
    <d v="1899-12-30T00:00:00"/>
    <d v="2027-0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7"/>
    <n v="2282600448"/>
    <x v="0"/>
    <x v="42"/>
    <d v="2026-12-04T00:00:00"/>
    <x v="58"/>
    <d v="1899-12-30T00:00:00"/>
    <d v="2026-1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8"/>
    <n v="2282600449"/>
    <x v="0"/>
    <x v="42"/>
    <d v="2026-12-07T00:00:00"/>
    <x v="58"/>
    <d v="1899-12-30T00:00:00"/>
    <d v="2026-12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9"/>
    <n v="2302600450"/>
    <x v="1"/>
    <x v="42"/>
    <d v="2026-12-07T00:00:00"/>
    <x v="58"/>
    <d v="1899-12-30T00:00:00"/>
    <d v="2027-0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0"/>
    <n v="2302600451"/>
    <x v="1"/>
    <x v="42"/>
    <d v="2026-12-07T00:00:00"/>
    <x v="58"/>
    <d v="1899-12-30T00:00:00"/>
    <d v="2027-0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1"/>
    <n v="2282600452"/>
    <x v="0"/>
    <x v="42"/>
    <d v="2026-12-09T00:00:00"/>
    <x v="58"/>
    <d v="1899-12-30T00:00:00"/>
    <d v="2026-12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2"/>
    <n v="2282600453"/>
    <x v="0"/>
    <x v="42"/>
    <d v="2026-12-09T00:00:00"/>
    <x v="58"/>
    <d v="1899-12-30T00:00:00"/>
    <d v="2026-12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3"/>
    <n v="2302600454"/>
    <x v="1"/>
    <x v="42"/>
    <d v="2026-12-09T00:00:00"/>
    <x v="58"/>
    <d v="1899-12-30T00:00:00"/>
    <d v="2027-0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4"/>
    <n v="2302600455"/>
    <x v="1"/>
    <x v="42"/>
    <d v="2026-12-10T00:00:00"/>
    <x v="58"/>
    <d v="1899-12-30T00:00:00"/>
    <d v="2027-01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5"/>
    <n v="2282600456"/>
    <x v="0"/>
    <x v="42"/>
    <d v="2026-12-10T00:00:00"/>
    <x v="58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6"/>
    <n v="2282600457"/>
    <x v="0"/>
    <x v="42"/>
    <d v="2026-12-10T00:00:00"/>
    <x v="58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7"/>
    <n v="2302600458"/>
    <x v="1"/>
    <x v="42"/>
    <d v="2026-12-11T00:00:00"/>
    <x v="58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8"/>
    <n v="2302600459"/>
    <x v="1"/>
    <x v="42"/>
    <d v="2026-12-11T00:00:00"/>
    <x v="58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9"/>
    <n v="2282600460"/>
    <x v="0"/>
    <x v="42"/>
    <d v="2026-12-11T00:00:00"/>
    <x v="58"/>
    <d v="1899-12-30T00:00:00"/>
    <d v="2026-12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0"/>
    <n v="2282600461"/>
    <x v="0"/>
    <x v="42"/>
    <d v="2026-12-14T00:00:00"/>
    <x v="58"/>
    <d v="1899-12-30T00:00:00"/>
    <d v="2027-0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1"/>
    <n v="2302600462"/>
    <x v="1"/>
    <x v="42"/>
    <d v="2026-12-14T00:00:00"/>
    <x v="58"/>
    <d v="1899-12-30T00:00:00"/>
    <d v="2027-01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2"/>
    <n v="2302600463"/>
    <x v="1"/>
    <x v="42"/>
    <d v="2026-12-14T00:00:00"/>
    <x v="58"/>
    <d v="1899-12-30T00:00:00"/>
    <d v="2027-01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3"/>
    <n v="2282600464"/>
    <x v="0"/>
    <x v="42"/>
    <d v="2026-12-15T00:00:00"/>
    <x v="58"/>
    <d v="1899-12-30T00:00:00"/>
    <d v="2027-0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4"/>
    <n v="2282600465"/>
    <x v="0"/>
    <x v="42"/>
    <d v="2026-12-15T00:00:00"/>
    <x v="58"/>
    <d v="1899-12-30T00:00:00"/>
    <d v="2027-0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5"/>
    <n v="2302600466"/>
    <x v="1"/>
    <x v="42"/>
    <d v="2026-12-15T00:00:00"/>
    <x v="58"/>
    <d v="1899-12-30T00:00:00"/>
    <d v="2027-01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6"/>
    <n v="2302600467"/>
    <x v="1"/>
    <x v="42"/>
    <d v="2026-12-16T00:00:00"/>
    <x v="58"/>
    <d v="1899-12-30T00:00:00"/>
    <d v="2027-0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7"/>
    <n v="2282600468"/>
    <x v="0"/>
    <x v="42"/>
    <d v="2026-12-16T00:00:00"/>
    <x v="58"/>
    <d v="1899-12-30T00:00:00"/>
    <d v="2027-0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8"/>
    <n v="2282600469"/>
    <x v="0"/>
    <x v="42"/>
    <d v="2026-12-16T00:00:00"/>
    <x v="58"/>
    <d v="1899-12-30T00:00:00"/>
    <d v="2027-0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9"/>
    <n v="2302600470"/>
    <x v="1"/>
    <x v="42"/>
    <d v="2026-12-17T00:00:00"/>
    <x v="58"/>
    <d v="1899-12-30T00:00:00"/>
    <d v="2027-01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0"/>
    <n v="2302600471"/>
    <x v="1"/>
    <x v="42"/>
    <d v="2026-12-17T00:00:00"/>
    <x v="58"/>
    <d v="1899-12-30T00:00:00"/>
    <d v="2027-01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1"/>
    <n v="2282600472"/>
    <x v="0"/>
    <x v="42"/>
    <d v="2026-12-17T00:00:00"/>
    <x v="58"/>
    <d v="1899-12-30T00:00:00"/>
    <d v="2027-0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2"/>
    <n v="2282600473"/>
    <x v="0"/>
    <x v="42"/>
    <d v="2026-12-18T00:00:00"/>
    <x v="58"/>
    <d v="1899-12-30T00:00:00"/>
    <d v="2027-01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3"/>
    <n v="2302600474"/>
    <x v="1"/>
    <x v="42"/>
    <d v="2026-12-18T00:00:00"/>
    <x v="58"/>
    <d v="1899-12-30T00:00:00"/>
    <d v="2027-0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4"/>
    <n v="2302600475"/>
    <x v="1"/>
    <x v="42"/>
    <d v="2026-12-18T00:00:00"/>
    <x v="58"/>
    <d v="1899-12-30T00:00:00"/>
    <d v="2027-0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5"/>
    <n v="2282600476"/>
    <x v="0"/>
    <x v="42"/>
    <d v="2026-12-21T00:00:00"/>
    <x v="58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6"/>
    <n v="2282600477"/>
    <x v="0"/>
    <x v="42"/>
    <d v="2026-12-21T00:00:00"/>
    <x v="58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7"/>
    <n v="2302600478"/>
    <x v="1"/>
    <x v="42"/>
    <d v="2026-12-21T00:00:00"/>
    <x v="58"/>
    <d v="1899-12-30T00:00:00"/>
    <d v="2027-01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8"/>
    <n v="2302600479"/>
    <x v="1"/>
    <x v="42"/>
    <d v="2026-12-22T00:00:00"/>
    <x v="58"/>
    <d v="1899-12-30T00:00:00"/>
    <d v="2027-01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9"/>
    <n v="2282600480"/>
    <x v="0"/>
    <x v="42"/>
    <d v="2026-12-22T00:00:00"/>
    <x v="58"/>
    <d v="1899-12-30T00:00:00"/>
    <d v="2027-0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0"/>
    <n v="2282600481"/>
    <x v="0"/>
    <x v="42"/>
    <d v="2026-12-22T00:00:00"/>
    <x v="58"/>
    <d v="1899-12-30T00:00:00"/>
    <d v="2027-0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1"/>
    <n v="2302600482"/>
    <x v="1"/>
    <x v="42"/>
    <d v="2026-12-23T00:00:00"/>
    <x v="58"/>
    <d v="1899-12-30T00:00:00"/>
    <d v="2027-0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2"/>
    <n v="2302600483"/>
    <x v="1"/>
    <x v="42"/>
    <d v="2026-12-23T00:00:00"/>
    <x v="58"/>
    <d v="1899-12-30T00:00:00"/>
    <d v="2027-0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3"/>
    <n v="2282600484"/>
    <x v="0"/>
    <x v="42"/>
    <d v="2026-12-23T00:00:00"/>
    <x v="58"/>
    <d v="1899-12-30T00:00:00"/>
    <d v="2027-0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4"/>
    <n v="2282600485"/>
    <x v="0"/>
    <x v="42"/>
    <d v="2026-12-28T00:00:00"/>
    <x v="58"/>
    <d v="1899-12-30T00:00:00"/>
    <d v="2027-0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5"/>
    <n v="2302600486"/>
    <x v="1"/>
    <x v="42"/>
    <d v="2026-12-28T00:00:00"/>
    <x v="58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6"/>
    <n v="2302600487"/>
    <x v="1"/>
    <x v="42"/>
    <d v="2026-12-28T00:00:00"/>
    <x v="58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7"/>
    <n v="2282600488"/>
    <x v="0"/>
    <x v="42"/>
    <d v="2026-12-29T00:00:00"/>
    <x v="58"/>
    <d v="1899-12-30T00:00:00"/>
    <d v="2027-0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8"/>
    <n v="2282600489"/>
    <x v="0"/>
    <x v="42"/>
    <d v="2026-12-29T00:00:00"/>
    <x v="58"/>
    <d v="1899-12-30T00:00:00"/>
    <d v="2027-0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9"/>
    <n v="2302600490"/>
    <x v="1"/>
    <x v="42"/>
    <d v="2026-12-29T00:00:00"/>
    <x v="58"/>
    <d v="1899-12-30T00:00:00"/>
    <d v="2027-01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0"/>
    <n v="2302600491"/>
    <x v="1"/>
    <x v="42"/>
    <d v="2026-12-30T00:00:00"/>
    <x v="58"/>
    <d v="1899-12-30T00:00:00"/>
    <d v="2027-01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1"/>
    <n v="2282600492"/>
    <x v="0"/>
    <x v="42"/>
    <d v="2026-12-30T00:00:00"/>
    <x v="58"/>
    <d v="1899-12-30T00:00:00"/>
    <d v="2027-0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2"/>
    <n v="2282600493"/>
    <x v="0"/>
    <x v="42"/>
    <d v="2026-12-30T00:00:00"/>
    <x v="58"/>
    <d v="1899-12-30T00:00:00"/>
    <d v="2027-0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3"/>
    <n v="2302600494"/>
    <x v="1"/>
    <x v="42"/>
    <d v="2027-01-04T00:00:00"/>
    <x v="58"/>
    <d v="1899-12-30T00:00:00"/>
    <d v="2027-0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4"/>
    <n v="2302600495"/>
    <x v="1"/>
    <x v="42"/>
    <d v="2027-01-04T00:00:00"/>
    <x v="58"/>
    <d v="1899-12-30T00:00:00"/>
    <d v="2027-0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5"/>
    <n v="2282600496"/>
    <x v="0"/>
    <x v="42"/>
    <d v="2027-01-04T00:00:00"/>
    <x v="58"/>
    <d v="1899-12-30T00:00:00"/>
    <d v="2027-01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6"/>
    <n v="2282600497"/>
    <x v="0"/>
    <x v="42"/>
    <d v="2027-01-05T00:00:00"/>
    <x v="58"/>
    <d v="1899-12-30T00:00:00"/>
    <d v="2027-0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7"/>
    <n v="2302600498"/>
    <x v="1"/>
    <x v="42"/>
    <d v="2027-01-05T00:00:00"/>
    <x v="58"/>
    <d v="1899-12-30T00:00:00"/>
    <d v="2027-0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8"/>
    <n v="2302600499"/>
    <x v="1"/>
    <x v="42"/>
    <d v="2027-01-05T00:00:00"/>
    <x v="58"/>
    <d v="1899-12-30T00:00:00"/>
    <d v="2027-0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9"/>
    <n v="2282600500"/>
    <x v="0"/>
    <x v="42"/>
    <d v="2027-01-06T00:00:00"/>
    <x v="58"/>
    <d v="1899-12-30T00:00:00"/>
    <d v="2027-0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0"/>
    <n v="2282600501"/>
    <x v="0"/>
    <x v="42"/>
    <d v="2027-01-06T00:00:00"/>
    <x v="58"/>
    <d v="1899-12-30T00:00:00"/>
    <d v="2027-0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1"/>
    <n v="2302600502"/>
    <x v="1"/>
    <x v="42"/>
    <d v="2027-01-06T00:00:00"/>
    <x v="58"/>
    <d v="1899-12-30T00:00:00"/>
    <d v="2027-02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2"/>
    <n v="2302600503"/>
    <x v="1"/>
    <x v="42"/>
    <d v="2027-01-07T00:00:00"/>
    <x v="58"/>
    <d v="1899-12-30T00:00:00"/>
    <d v="2027-0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3"/>
    <n v="2282600504"/>
    <x v="0"/>
    <x v="42"/>
    <d v="2027-01-07T00:00:00"/>
    <x v="58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4"/>
    <n v="2282600505"/>
    <x v="0"/>
    <x v="42"/>
    <d v="2027-01-07T00:00:00"/>
    <x v="58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5"/>
    <n v="2302600506"/>
    <x v="1"/>
    <x v="42"/>
    <d v="2027-01-08T00:00:00"/>
    <x v="58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6"/>
    <n v="2302600507"/>
    <x v="1"/>
    <x v="42"/>
    <d v="2027-01-08T00:00:00"/>
    <x v="58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7"/>
    <n v="2282600508"/>
    <x v="0"/>
    <x v="42"/>
    <d v="2027-01-08T00:00:00"/>
    <x v="58"/>
    <d v="1899-12-30T00:00:00"/>
    <d v="2027-01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8"/>
    <n v="2282600509"/>
    <x v="0"/>
    <x v="42"/>
    <d v="2027-01-11T00:00:00"/>
    <x v="58"/>
    <d v="1899-12-30T00:00:00"/>
    <d v="2027-01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9"/>
    <n v="2302600510"/>
    <x v="1"/>
    <x v="42"/>
    <d v="2027-01-11T00:00:00"/>
    <x v="58"/>
    <d v="1899-12-30T00:00:00"/>
    <d v="2027-0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0"/>
    <n v="2302600511"/>
    <x v="1"/>
    <x v="42"/>
    <d v="2027-01-11T00:00:00"/>
    <x v="58"/>
    <d v="1899-12-30T00:00:00"/>
    <d v="2027-0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1"/>
    <n v="2282600512"/>
    <x v="0"/>
    <x v="42"/>
    <d v="2027-01-12T00:00:00"/>
    <x v="58"/>
    <d v="1899-12-30T00:00:00"/>
    <d v="2027-0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2"/>
    <n v="2282600513"/>
    <x v="0"/>
    <x v="42"/>
    <d v="2027-01-12T00:00:00"/>
    <x v="58"/>
    <d v="1899-12-30T00:00:00"/>
    <d v="2027-0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3"/>
    <n v="2302600514"/>
    <x v="1"/>
    <x v="42"/>
    <d v="2027-01-12T00:00:00"/>
    <x v="58"/>
    <d v="1899-12-30T00:00:00"/>
    <d v="2027-0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4"/>
    <n v="2302600515"/>
    <x v="1"/>
    <x v="42"/>
    <d v="2027-01-13T00:00:00"/>
    <x v="58"/>
    <d v="1899-12-30T00:00:00"/>
    <d v="2027-02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5"/>
    <n v="2282600516"/>
    <x v="0"/>
    <x v="42"/>
    <d v="2027-01-13T00:00:00"/>
    <x v="58"/>
    <d v="1899-12-30T00:00:00"/>
    <d v="2027-0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6"/>
    <n v="2282600517"/>
    <x v="0"/>
    <x v="42"/>
    <d v="2027-01-13T00:00:00"/>
    <x v="58"/>
    <d v="1899-12-30T00:00:00"/>
    <d v="2027-0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7"/>
    <n v="2302600518"/>
    <x v="1"/>
    <x v="42"/>
    <d v="2027-01-14T00:00:00"/>
    <x v="58"/>
    <d v="1899-12-30T00:00:00"/>
    <d v="2027-0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8"/>
    <n v="2302600519"/>
    <x v="1"/>
    <x v="42"/>
    <d v="2027-01-14T00:00:00"/>
    <x v="58"/>
    <d v="1899-12-30T00:00:00"/>
    <d v="2027-0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9"/>
    <n v="2282600520"/>
    <x v="0"/>
    <x v="42"/>
    <d v="2027-01-14T00:00:00"/>
    <x v="58"/>
    <d v="1899-12-30T00:00:00"/>
    <d v="2027-0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0"/>
    <n v="2282600521"/>
    <x v="0"/>
    <x v="42"/>
    <d v="2027-01-15T00:00:00"/>
    <x v="58"/>
    <d v="1899-12-30T00:00:00"/>
    <d v="2027-0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1"/>
    <n v="2302600522"/>
    <x v="1"/>
    <x v="42"/>
    <d v="2027-01-15T00:00:00"/>
    <x v="58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2"/>
    <n v="2302600523"/>
    <x v="1"/>
    <x v="42"/>
    <d v="2027-01-15T00:00:00"/>
    <x v="58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3"/>
    <n v="2282600524"/>
    <x v="0"/>
    <x v="42"/>
    <d v="2027-01-18T00:00:00"/>
    <x v="58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4"/>
    <n v="2282600525"/>
    <x v="0"/>
    <x v="42"/>
    <d v="2027-01-18T00:00:00"/>
    <x v="58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5"/>
    <n v="2302600526"/>
    <x v="1"/>
    <x v="42"/>
    <d v="2027-01-18T00:00:00"/>
    <x v="58"/>
    <d v="1899-12-30T00:00:00"/>
    <d v="2027-0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6"/>
    <n v="2302600527"/>
    <x v="1"/>
    <x v="42"/>
    <d v="2027-01-19T00:00:00"/>
    <x v="58"/>
    <d v="1899-12-30T00:00:00"/>
    <d v="2027-0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7"/>
    <n v="2282600528"/>
    <x v="0"/>
    <x v="42"/>
    <d v="2027-01-19T00:00:00"/>
    <x v="58"/>
    <d v="1899-12-30T00:00:00"/>
    <d v="2027-02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8"/>
    <n v="2282600529"/>
    <x v="0"/>
    <x v="42"/>
    <d v="2027-01-19T00:00:00"/>
    <x v="58"/>
    <d v="1899-12-30T00:00:00"/>
    <d v="2027-02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9"/>
    <n v="2302600530"/>
    <x v="1"/>
    <x v="42"/>
    <d v="2027-01-20T00:00:00"/>
    <x v="58"/>
    <d v="1899-12-30T00:00:00"/>
    <d v="2027-0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0"/>
    <n v="2302600531"/>
    <x v="1"/>
    <x v="42"/>
    <d v="2027-01-20T00:00:00"/>
    <x v="58"/>
    <d v="1899-12-30T00:00:00"/>
    <d v="2027-0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1"/>
    <n v="2282600532"/>
    <x v="0"/>
    <x v="42"/>
    <d v="2027-01-20T00:00:00"/>
    <x v="58"/>
    <d v="1899-12-30T00:00:00"/>
    <d v="2027-0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2"/>
    <n v="2282600533"/>
    <x v="0"/>
    <x v="42"/>
    <d v="2027-01-21T00:00:00"/>
    <x v="58"/>
    <d v="1899-12-30T00:00:00"/>
    <d v="2027-0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3"/>
    <n v="2302600534"/>
    <x v="1"/>
    <x v="42"/>
    <d v="2027-01-21T00:00:00"/>
    <x v="58"/>
    <d v="1899-12-30T00:00:00"/>
    <d v="2027-0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4"/>
    <n v="2302600535"/>
    <x v="1"/>
    <x v="42"/>
    <d v="2027-01-21T00:00:00"/>
    <x v="58"/>
    <d v="1899-12-30T00:00:00"/>
    <d v="2027-0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5"/>
    <n v="2282600536"/>
    <x v="0"/>
    <x v="42"/>
    <d v="2027-01-22T00:00:00"/>
    <x v="58"/>
    <d v="1899-12-30T00:00:00"/>
    <d v="2027-0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6"/>
    <n v="2282600537"/>
    <x v="0"/>
    <x v="42"/>
    <d v="2027-01-22T00:00:00"/>
    <x v="58"/>
    <d v="1899-12-30T00:00:00"/>
    <d v="2027-0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7"/>
    <n v="2302600538"/>
    <x v="1"/>
    <x v="42"/>
    <d v="2027-01-22T00:00:00"/>
    <x v="58"/>
    <d v="1899-12-30T00:00:00"/>
    <d v="2027-02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8"/>
    <n v="2302600539"/>
    <x v="1"/>
    <x v="42"/>
    <d v="2027-01-25T00:00:00"/>
    <x v="58"/>
    <d v="1899-12-30T00:00:00"/>
    <d v="2027-0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9"/>
    <n v="2282600540"/>
    <x v="0"/>
    <x v="42"/>
    <d v="2027-01-25T00:00:00"/>
    <x v="58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0"/>
    <n v="2282600541"/>
    <x v="0"/>
    <x v="42"/>
    <d v="2027-01-25T00:00:00"/>
    <x v="58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1"/>
    <n v="2302600542"/>
    <x v="1"/>
    <x v="42"/>
    <d v="2027-01-26T00:00:00"/>
    <x v="58"/>
    <d v="1899-12-30T00:00:00"/>
    <d v="2027-0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2"/>
    <n v="2302600543"/>
    <x v="1"/>
    <x v="42"/>
    <d v="2027-01-26T00:00:00"/>
    <x v="58"/>
    <d v="1899-12-30T00:00:00"/>
    <d v="2027-0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3"/>
    <n v="2282600544"/>
    <x v="0"/>
    <x v="42"/>
    <d v="2027-01-26T00:00:00"/>
    <x v="58"/>
    <d v="1899-12-30T00:00:00"/>
    <d v="2027-02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4"/>
    <n v="2282600545"/>
    <x v="0"/>
    <x v="42"/>
    <d v="2027-01-27T00:00:00"/>
    <x v="58"/>
    <d v="1899-12-30T00:00:00"/>
    <d v="2027-0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5"/>
    <n v="2302600546"/>
    <x v="1"/>
    <x v="42"/>
    <d v="2027-01-27T00:00:00"/>
    <x v="58"/>
    <d v="1899-12-30T00:00:00"/>
    <d v="2027-02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6"/>
    <n v="2302600547"/>
    <x v="1"/>
    <x v="42"/>
    <d v="2027-01-27T00:00:00"/>
    <x v="58"/>
    <d v="1899-12-30T00:00:00"/>
    <d v="2027-02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7"/>
    <n v="2282600548"/>
    <x v="0"/>
    <x v="42"/>
    <d v="2027-01-28T00:00:00"/>
    <x v="58"/>
    <d v="1899-12-30T00:00:00"/>
    <d v="2027-0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8"/>
    <n v="2282600549"/>
    <x v="0"/>
    <x v="42"/>
    <d v="2027-01-28T00:00:00"/>
    <x v="58"/>
    <d v="1899-12-30T00:00:00"/>
    <d v="2027-0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9"/>
    <n v="2302600550"/>
    <x v="1"/>
    <x v="42"/>
    <d v="2027-01-28T00:00:00"/>
    <x v="58"/>
    <d v="1899-12-30T00:00:00"/>
    <d v="2027-02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0"/>
    <n v="2302600551"/>
    <x v="1"/>
    <x v="42"/>
    <d v="2027-01-29T00:00:00"/>
    <x v="58"/>
    <d v="1899-12-30T00:00:00"/>
    <d v="2027-02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1"/>
    <n v="2282600552"/>
    <x v="0"/>
    <x v="42"/>
    <d v="2027-01-29T00:00:00"/>
    <x v="58"/>
    <d v="1899-12-30T00:00:00"/>
    <d v="2027-0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2"/>
    <n v="2282600553"/>
    <x v="0"/>
    <x v="42"/>
    <d v="2027-01-29T00:00:00"/>
    <x v="58"/>
    <d v="1899-12-30T00:00:00"/>
    <d v="2027-0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3"/>
    <n v="2302600554"/>
    <x v="1"/>
    <x v="42"/>
    <d v="2027-02-01T00:00:00"/>
    <x v="58"/>
    <d v="1899-12-30T00:00:00"/>
    <d v="2027-03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4"/>
    <n v="2302600555"/>
    <x v="1"/>
    <x v="42"/>
    <d v="2027-02-01T00:00:00"/>
    <x v="58"/>
    <d v="1899-12-30T00:00:00"/>
    <d v="2027-03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5"/>
    <n v="2282600556"/>
    <x v="0"/>
    <x v="42"/>
    <d v="2027-02-01T00:00:00"/>
    <x v="58"/>
    <d v="1899-12-30T00:00:00"/>
    <d v="2027-02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6"/>
    <n v="2282600557"/>
    <x v="0"/>
    <x v="42"/>
    <d v="2027-02-02T00:00:00"/>
    <x v="58"/>
    <d v="1899-12-30T00:00:00"/>
    <d v="2027-02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7"/>
    <n v="2302600558"/>
    <x v="1"/>
    <x v="42"/>
    <d v="2027-02-02T00:00:00"/>
    <x v="58"/>
    <d v="1899-12-30T00:00:00"/>
    <d v="2027-03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8"/>
    <n v="2302600559"/>
    <x v="1"/>
    <x v="42"/>
    <d v="2027-02-02T00:00:00"/>
    <x v="58"/>
    <d v="1899-12-30T00:00:00"/>
    <d v="2027-03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9"/>
    <n v="2282600560"/>
    <x v="0"/>
    <x v="42"/>
    <d v="2027-02-03T00:00:00"/>
    <x v="58"/>
    <d v="1899-12-30T00:00:00"/>
    <d v="2027-0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0"/>
    <n v="2282600561"/>
    <x v="0"/>
    <x v="42"/>
    <d v="2027-02-03T00:00:00"/>
    <x v="58"/>
    <d v="1899-12-30T00:00:00"/>
    <d v="2027-0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1"/>
    <n v="2302600562"/>
    <x v="1"/>
    <x v="42"/>
    <d v="2027-02-03T00:00:00"/>
    <x v="58"/>
    <d v="1899-12-30T00:00:00"/>
    <d v="2027-03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2"/>
    <n v="2302600563"/>
    <x v="1"/>
    <x v="42"/>
    <d v="2027-02-04T00:00:00"/>
    <x v="58"/>
    <d v="1899-12-30T00:00:00"/>
    <d v="2027-03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3"/>
    <n v="2282600564"/>
    <x v="0"/>
    <x v="42"/>
    <d v="2027-02-04T00:00:00"/>
    <x v="58"/>
    <d v="1899-12-30T00:00:00"/>
    <d v="2027-0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4"/>
    <n v="2282600565"/>
    <x v="0"/>
    <x v="42"/>
    <d v="2027-02-04T00:00:00"/>
    <x v="58"/>
    <d v="1899-12-30T00:00:00"/>
    <d v="2027-0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5"/>
    <n v="2302600566"/>
    <x v="1"/>
    <x v="42"/>
    <d v="2027-02-05T00:00:00"/>
    <x v="58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6"/>
    <n v="2302600567"/>
    <x v="1"/>
    <x v="42"/>
    <d v="2027-02-05T00:00:00"/>
    <x v="58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7"/>
    <n v="2282600568"/>
    <x v="0"/>
    <x v="42"/>
    <d v="2027-02-05T00:00:00"/>
    <x v="58"/>
    <d v="1899-12-30T00:00:00"/>
    <d v="2027-0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8"/>
    <n v="2282600569"/>
    <x v="0"/>
    <x v="42"/>
    <d v="2027-02-08T00:00:00"/>
    <x v="58"/>
    <d v="1899-12-30T00:00:00"/>
    <d v="2027-02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9"/>
    <n v="2302600570"/>
    <x v="1"/>
    <x v="42"/>
    <d v="2027-02-08T00:00:00"/>
    <x v="58"/>
    <d v="1899-12-30T00:00:00"/>
    <d v="2027-03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0"/>
    <n v="2302600571"/>
    <x v="1"/>
    <x v="42"/>
    <d v="2027-02-08T00:00:00"/>
    <x v="58"/>
    <d v="1899-12-30T00:00:00"/>
    <d v="2027-03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1"/>
    <n v="2282600572"/>
    <x v="0"/>
    <x v="42"/>
    <d v="2027-02-09T00:00:00"/>
    <x v="58"/>
    <d v="1899-12-30T00:00:00"/>
    <d v="2027-03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2"/>
    <n v="2282600573"/>
    <x v="0"/>
    <x v="42"/>
    <d v="2027-02-09T00:00:00"/>
    <x v="58"/>
    <d v="1899-12-30T00:00:00"/>
    <d v="2027-03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3"/>
    <n v="2302600574"/>
    <x v="1"/>
    <x v="42"/>
    <d v="2027-02-09T00:00:00"/>
    <x v="58"/>
    <d v="1899-12-30T00:00:00"/>
    <d v="2027-03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4"/>
    <n v="2302600575"/>
    <x v="1"/>
    <x v="42"/>
    <d v="2027-02-10T00:00:00"/>
    <x v="58"/>
    <d v="1899-12-30T00:00:00"/>
    <d v="2027-03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5"/>
    <n v="2282600576"/>
    <x v="0"/>
    <x v="42"/>
    <d v="2027-02-10T00:00:00"/>
    <x v="58"/>
    <d v="1899-12-30T00:00:00"/>
    <d v="2027-03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6"/>
    <n v="2282600577"/>
    <x v="0"/>
    <x v="42"/>
    <d v="2027-02-10T00:00:00"/>
    <x v="58"/>
    <d v="1899-12-30T00:00:00"/>
    <d v="2027-03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7"/>
    <n v="2302600578"/>
    <x v="1"/>
    <x v="42"/>
    <d v="2027-02-11T00:00:00"/>
    <x v="58"/>
    <d v="1899-12-30T00:00:00"/>
    <d v="2027-03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8"/>
    <n v="2302600579"/>
    <x v="1"/>
    <x v="42"/>
    <d v="2027-02-11T00:00:00"/>
    <x v="58"/>
    <d v="1899-12-30T00:00:00"/>
    <d v="2027-03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9"/>
    <n v="2282600580"/>
    <x v="0"/>
    <x v="42"/>
    <d v="2027-02-11T00:00:00"/>
    <x v="58"/>
    <d v="1899-12-30T00:00:00"/>
    <d v="2027-03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0"/>
    <n v="2282600581"/>
    <x v="0"/>
    <x v="42"/>
    <d v="2027-02-12T00:00:00"/>
    <x v="58"/>
    <d v="1899-12-30T00:00:00"/>
    <d v="2027-03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1"/>
    <n v="2302600582"/>
    <x v="1"/>
    <x v="42"/>
    <d v="2027-02-12T00:00:00"/>
    <x v="58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2"/>
    <n v="2302600583"/>
    <x v="1"/>
    <x v="42"/>
    <d v="2027-02-12T00:00:00"/>
    <x v="58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3"/>
    <n v="2282600584"/>
    <x v="0"/>
    <x v="42"/>
    <d v="2027-02-15T00:00:00"/>
    <x v="58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4"/>
    <n v="2282600585"/>
    <x v="0"/>
    <x v="42"/>
    <d v="2027-02-15T00:00:00"/>
    <x v="58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5"/>
    <n v="2302600586"/>
    <x v="1"/>
    <x v="42"/>
    <d v="2027-02-15T00:00:00"/>
    <x v="58"/>
    <d v="1899-12-30T00:00:00"/>
    <d v="2027-03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6"/>
    <n v="2302600587"/>
    <x v="1"/>
    <x v="42"/>
    <d v="2027-02-16T00:00:00"/>
    <x v="58"/>
    <d v="1899-12-30T00:00:00"/>
    <d v="2027-03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7"/>
    <n v="2282600588"/>
    <x v="0"/>
    <x v="42"/>
    <d v="2027-02-16T00:00:00"/>
    <x v="58"/>
    <d v="1899-12-30T00:00:00"/>
    <d v="2027-03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8"/>
    <n v="2282600589"/>
    <x v="0"/>
    <x v="42"/>
    <d v="2027-02-16T00:00:00"/>
    <x v="58"/>
    <d v="1899-12-30T00:00:00"/>
    <d v="2027-03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9"/>
    <n v="2302600590"/>
    <x v="1"/>
    <x v="42"/>
    <d v="2027-02-17T00:00:00"/>
    <x v="58"/>
    <d v="1899-12-30T00:00:00"/>
    <d v="2027-03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0"/>
    <n v="2302600591"/>
    <x v="1"/>
    <x v="42"/>
    <d v="2027-02-17T00:00:00"/>
    <x v="58"/>
    <d v="1899-12-30T00:00:00"/>
    <d v="2027-03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1"/>
    <n v="2282600592"/>
    <x v="0"/>
    <x v="42"/>
    <d v="2027-02-17T00:00:00"/>
    <x v="58"/>
    <d v="1899-12-30T00:00:00"/>
    <d v="2027-03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2"/>
    <n v="2282600593"/>
    <x v="0"/>
    <x v="42"/>
    <d v="2027-02-18T00:00:00"/>
    <x v="58"/>
    <d v="1899-12-30T00:00:00"/>
    <d v="2027-03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3"/>
    <n v="2302600594"/>
    <x v="1"/>
    <x v="42"/>
    <d v="2027-02-18T00:00:00"/>
    <x v="58"/>
    <d v="1899-12-30T00:00:00"/>
    <d v="2027-03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4"/>
    <n v="2302600595"/>
    <x v="1"/>
    <x v="42"/>
    <d v="2027-02-18T00:00:00"/>
    <x v="58"/>
    <d v="1899-12-30T00:00:00"/>
    <d v="2027-03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5"/>
    <n v="2282600596"/>
    <x v="0"/>
    <x v="42"/>
    <d v="2027-02-19T00:00:00"/>
    <x v="58"/>
    <d v="1899-12-30T00:00:00"/>
    <d v="2027-03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6"/>
    <n v="2282600597"/>
    <x v="0"/>
    <x v="42"/>
    <d v="2027-02-19T00:00:00"/>
    <x v="58"/>
    <d v="1899-12-30T00:00:00"/>
    <d v="2027-03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7"/>
    <n v="2302600598"/>
    <x v="1"/>
    <x v="42"/>
    <d v="2027-02-19T00:00:00"/>
    <x v="58"/>
    <d v="1899-12-30T00:00:00"/>
    <d v="2027-03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8"/>
    <n v="2302600599"/>
    <x v="1"/>
    <x v="42"/>
    <d v="2027-02-22T00:00:00"/>
    <x v="58"/>
    <d v="1899-12-30T00:00:00"/>
    <d v="2027-03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9"/>
    <n v="2282600600"/>
    <x v="0"/>
    <x v="42"/>
    <d v="2027-02-22T00:00:00"/>
    <x v="58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0"/>
    <n v="2282600601"/>
    <x v="0"/>
    <x v="42"/>
    <d v="2027-02-22T00:00:00"/>
    <x v="58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1"/>
    <n v="2302600602"/>
    <x v="1"/>
    <x v="42"/>
    <d v="2027-02-23T00:00:00"/>
    <x v="58"/>
    <d v="1899-12-30T00:00:00"/>
    <d v="2027-03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2"/>
    <n v="2302600603"/>
    <x v="1"/>
    <x v="42"/>
    <d v="2027-02-23T00:00:00"/>
    <x v="58"/>
    <d v="1899-12-30T00:00:00"/>
    <d v="2027-03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3"/>
    <n v="2282600604"/>
    <x v="0"/>
    <x v="42"/>
    <d v="2027-02-23T00:00:00"/>
    <x v="58"/>
    <d v="1899-12-30T00:00:00"/>
    <d v="2027-03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4"/>
    <n v="2282600605"/>
    <x v="0"/>
    <x v="42"/>
    <d v="2027-02-24T00:00:00"/>
    <x v="58"/>
    <d v="1899-12-30T00:00:00"/>
    <d v="2027-03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5"/>
    <n v="2302600606"/>
    <x v="1"/>
    <x v="42"/>
    <d v="2027-02-24T00:00:00"/>
    <x v="58"/>
    <d v="1899-12-30T00:00:00"/>
    <d v="2027-03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6"/>
    <n v="2302600607"/>
    <x v="1"/>
    <x v="42"/>
    <d v="2027-02-24T00:00:00"/>
    <x v="58"/>
    <d v="1899-12-30T00:00:00"/>
    <d v="2027-03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7"/>
    <n v="2282600608"/>
    <x v="0"/>
    <x v="42"/>
    <d v="2027-02-25T00:00:00"/>
    <x v="58"/>
    <d v="1899-12-30T00:00:00"/>
    <d v="2027-03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8"/>
    <n v="2282600609"/>
    <x v="0"/>
    <x v="42"/>
    <d v="2027-02-25T00:00:00"/>
    <x v="58"/>
    <d v="1899-12-30T00:00:00"/>
    <d v="2027-03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9"/>
    <n v="2302600610"/>
    <x v="1"/>
    <x v="42"/>
    <d v="2027-02-25T00:00:00"/>
    <x v="58"/>
    <d v="1899-12-30T00:00:00"/>
    <d v="2027-03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0"/>
    <n v="2302600611"/>
    <x v="1"/>
    <x v="42"/>
    <d v="2027-02-26T00:00:00"/>
    <x v="58"/>
    <d v="1899-12-30T00:00:00"/>
    <d v="2027-03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1"/>
    <n v="2282600612"/>
    <x v="0"/>
    <x v="42"/>
    <d v="2027-02-26T00:00:00"/>
    <x v="58"/>
    <d v="1899-12-30T00:00:00"/>
    <d v="2027-03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2"/>
    <n v="2282600613"/>
    <x v="0"/>
    <x v="42"/>
    <d v="2027-02-26T00:00:00"/>
    <x v="58"/>
    <d v="1899-12-30T00:00:00"/>
    <d v="2027-03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3"/>
    <n v="2302600614"/>
    <x v="1"/>
    <x v="42"/>
    <d v="2027-03-01T00:00:00"/>
    <x v="58"/>
    <d v="1899-12-30T00:00:00"/>
    <d v="2027-03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4"/>
    <n v="2302600615"/>
    <x v="1"/>
    <x v="42"/>
    <d v="2027-03-01T00:00:00"/>
    <x v="58"/>
    <d v="1899-12-30T00:00:00"/>
    <d v="2027-03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5"/>
    <n v="2282600616"/>
    <x v="0"/>
    <x v="42"/>
    <d v="2027-03-01T00:00:00"/>
    <x v="58"/>
    <d v="1899-12-30T00:00:00"/>
    <d v="2027-03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6"/>
    <n v="2282600617"/>
    <x v="0"/>
    <x v="42"/>
    <d v="2027-03-02T00:00:00"/>
    <x v="58"/>
    <d v="1899-12-30T00:00:00"/>
    <d v="2027-03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7"/>
    <n v="2302600618"/>
    <x v="1"/>
    <x v="42"/>
    <d v="2027-03-02T00:00:00"/>
    <x v="58"/>
    <d v="1899-12-30T00:00:00"/>
    <d v="2027-04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8"/>
    <n v="2302600619"/>
    <x v="1"/>
    <x v="42"/>
    <d v="2027-03-02T00:00:00"/>
    <x v="58"/>
    <d v="1899-12-30T00:00:00"/>
    <d v="2027-04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9"/>
    <n v="2282600620"/>
    <x v="0"/>
    <x v="42"/>
    <d v="2027-03-03T00:00:00"/>
    <x v="58"/>
    <d v="1899-12-30T00:00:00"/>
    <d v="2027-03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0"/>
    <n v="2282600621"/>
    <x v="0"/>
    <x v="42"/>
    <d v="2027-03-03T00:00:00"/>
    <x v="58"/>
    <d v="1899-12-30T00:00:00"/>
    <d v="2027-03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1"/>
    <n v="2302600622"/>
    <x v="1"/>
    <x v="42"/>
    <d v="2027-03-03T00:00:00"/>
    <x v="58"/>
    <d v="1899-12-30T00:00:00"/>
    <d v="2027-04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2"/>
    <n v="2302600623"/>
    <x v="1"/>
    <x v="42"/>
    <d v="2027-03-04T00:00:00"/>
    <x v="58"/>
    <d v="1899-12-30T00:00:00"/>
    <d v="2027-04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3"/>
    <n v="2282600624"/>
    <x v="0"/>
    <x v="42"/>
    <d v="2027-03-04T00:00:00"/>
    <x v="58"/>
    <d v="1899-12-30T00:00:00"/>
    <d v="2027-03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4"/>
    <n v="2282600625"/>
    <x v="0"/>
    <x v="42"/>
    <d v="2027-03-04T00:00:00"/>
    <x v="58"/>
    <d v="1899-12-30T00:00:00"/>
    <d v="2027-03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5"/>
    <n v="2302600626"/>
    <x v="1"/>
    <x v="42"/>
    <d v="2027-03-05T00:00:00"/>
    <x v="58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6"/>
    <n v="2302600627"/>
    <x v="1"/>
    <x v="42"/>
    <d v="2027-03-05T00:00:00"/>
    <x v="58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7"/>
    <n v="2282600628"/>
    <x v="0"/>
    <x v="42"/>
    <d v="2027-03-05T00:00:00"/>
    <x v="58"/>
    <d v="1899-12-30T00:00:00"/>
    <d v="2027-03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8"/>
    <n v="2282600629"/>
    <x v="0"/>
    <x v="42"/>
    <d v="2027-03-08T00:00:00"/>
    <x v="58"/>
    <d v="1899-12-30T00:00:00"/>
    <d v="2027-03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9"/>
    <n v="2302600630"/>
    <x v="1"/>
    <x v="42"/>
    <d v="2027-03-08T00:00:00"/>
    <x v="58"/>
    <d v="1899-12-30T00:00:00"/>
    <d v="2027-04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0"/>
    <n v="2302600631"/>
    <x v="1"/>
    <x v="42"/>
    <d v="2027-03-08T00:00:00"/>
    <x v="58"/>
    <d v="1899-12-30T00:00:00"/>
    <d v="2027-04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1"/>
    <n v="2282600632"/>
    <x v="0"/>
    <x v="42"/>
    <d v="2027-03-09T00:00:00"/>
    <x v="58"/>
    <d v="1899-12-30T00:00:00"/>
    <d v="2027-03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2"/>
    <n v="2282600633"/>
    <x v="0"/>
    <x v="42"/>
    <d v="2027-03-09T00:00:00"/>
    <x v="58"/>
    <d v="1899-12-30T00:00:00"/>
    <d v="2027-03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3"/>
    <n v="2302600634"/>
    <x v="1"/>
    <x v="42"/>
    <d v="2027-03-09T00:00:00"/>
    <x v="58"/>
    <d v="1899-12-30T00:00:00"/>
    <d v="2027-04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4"/>
    <n v="2302600635"/>
    <x v="1"/>
    <x v="42"/>
    <d v="2027-03-10T00:00:00"/>
    <x v="58"/>
    <d v="1899-12-30T00:00:00"/>
    <d v="2027-04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5"/>
    <n v="2282600636"/>
    <x v="0"/>
    <x v="42"/>
    <d v="2027-03-10T00:00:00"/>
    <x v="58"/>
    <d v="1899-12-30T00:00:00"/>
    <d v="2027-03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6"/>
    <n v="2282600637"/>
    <x v="0"/>
    <x v="42"/>
    <d v="2027-03-10T00:00:00"/>
    <x v="58"/>
    <d v="1899-12-30T00:00:00"/>
    <d v="2027-03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7"/>
    <n v="2302600638"/>
    <x v="1"/>
    <x v="42"/>
    <d v="2027-03-11T00:00:00"/>
    <x v="58"/>
    <d v="1899-12-30T00:00:00"/>
    <d v="2027-04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8"/>
    <n v="2302600639"/>
    <x v="1"/>
    <x v="42"/>
    <d v="2027-03-11T00:00:00"/>
    <x v="58"/>
    <d v="1899-12-30T00:00:00"/>
    <d v="2027-04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9"/>
    <n v="2282600640"/>
    <x v="0"/>
    <x v="42"/>
    <d v="2027-03-11T00:00:00"/>
    <x v="58"/>
    <d v="1899-12-30T00:00:00"/>
    <d v="2027-03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0"/>
    <n v="2282600641"/>
    <x v="0"/>
    <x v="42"/>
    <d v="2027-03-12T00:00:00"/>
    <x v="58"/>
    <d v="1899-12-30T00:00:00"/>
    <d v="2027-04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1"/>
    <n v="2302600642"/>
    <x v="1"/>
    <x v="42"/>
    <d v="2027-03-12T00:00:00"/>
    <x v="58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2"/>
    <n v="2302600643"/>
    <x v="1"/>
    <x v="42"/>
    <d v="2027-03-12T00:00:00"/>
    <x v="58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3"/>
    <n v="2282600644"/>
    <x v="0"/>
    <x v="42"/>
    <d v="2027-03-15T00:00:00"/>
    <x v="58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4"/>
    <n v="2282600645"/>
    <x v="0"/>
    <x v="42"/>
    <d v="2027-03-15T00:00:00"/>
    <x v="58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5"/>
    <n v="2302600646"/>
    <x v="1"/>
    <x v="42"/>
    <d v="2027-03-15T00:00:00"/>
    <x v="58"/>
    <d v="1899-12-30T00:00:00"/>
    <d v="2027-04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6"/>
    <n v="2302600647"/>
    <x v="1"/>
    <x v="42"/>
    <d v="2027-03-16T00:00:00"/>
    <x v="58"/>
    <d v="1899-12-30T00:00:00"/>
    <d v="2027-04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7"/>
    <n v="2282600648"/>
    <x v="0"/>
    <x v="42"/>
    <d v="2027-03-16T00:00:00"/>
    <x v="58"/>
    <d v="1899-12-30T00:00:00"/>
    <d v="2027-04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8"/>
    <n v="2282600649"/>
    <x v="0"/>
    <x v="42"/>
    <d v="2027-03-16T00:00:00"/>
    <x v="58"/>
    <d v="1899-12-30T00:00:00"/>
    <d v="2027-04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9"/>
    <n v="2302600650"/>
    <x v="1"/>
    <x v="42"/>
    <d v="2027-03-17T00:00:00"/>
    <x v="58"/>
    <d v="1899-12-30T00:00:00"/>
    <d v="2027-04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0"/>
    <n v="2302600651"/>
    <x v="1"/>
    <x v="42"/>
    <d v="2027-03-17T00:00:00"/>
    <x v="58"/>
    <d v="1899-12-30T00:00:00"/>
    <d v="2027-04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1"/>
    <n v="2282600652"/>
    <x v="0"/>
    <x v="42"/>
    <d v="2027-03-17T00:00:00"/>
    <x v="58"/>
    <d v="1899-12-30T00:00:00"/>
    <d v="2027-04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2"/>
    <n v="2282600653"/>
    <x v="0"/>
    <x v="42"/>
    <d v="2027-03-18T00:00:00"/>
    <x v="58"/>
    <d v="1899-12-30T00:00:00"/>
    <d v="2027-04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3"/>
    <n v="2302600654"/>
    <x v="1"/>
    <x v="42"/>
    <d v="2027-03-18T00:00:00"/>
    <x v="58"/>
    <d v="1899-12-30T00:00:00"/>
    <d v="2027-04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4"/>
    <n v="2302600655"/>
    <x v="1"/>
    <x v="42"/>
    <d v="2027-03-18T00:00:00"/>
    <x v="58"/>
    <d v="1899-12-30T00:00:00"/>
    <d v="2027-04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5"/>
    <n v="2282600656"/>
    <x v="0"/>
    <x v="42"/>
    <d v="2027-03-19T00:00:00"/>
    <x v="58"/>
    <d v="1899-12-30T00:00:00"/>
    <d v="2027-04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6"/>
    <n v="2282600657"/>
    <x v="0"/>
    <x v="42"/>
    <d v="2027-03-19T00:00:00"/>
    <x v="58"/>
    <d v="1899-12-30T00:00:00"/>
    <d v="2027-04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7"/>
    <n v="2302600658"/>
    <x v="1"/>
    <x v="42"/>
    <d v="2027-03-19T00:00:00"/>
    <x v="58"/>
    <d v="1899-12-30T00:00:00"/>
    <d v="2027-04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8"/>
    <n v="2302600659"/>
    <x v="1"/>
    <x v="42"/>
    <d v="2027-03-22T00:00:00"/>
    <x v="58"/>
    <d v="1899-12-30T00:00:00"/>
    <d v="2027-04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9"/>
    <n v="2282600660"/>
    <x v="0"/>
    <x v="42"/>
    <d v="2027-03-22T00:00:00"/>
    <x v="58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0"/>
    <n v="2282600661"/>
    <x v="0"/>
    <x v="42"/>
    <d v="2027-03-22T00:00:00"/>
    <x v="58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1"/>
    <n v="2302600662"/>
    <x v="1"/>
    <x v="42"/>
    <d v="2027-03-23T00:00:00"/>
    <x v="58"/>
    <d v="1899-12-30T00:00:00"/>
    <d v="2027-04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2"/>
    <n v="2302600663"/>
    <x v="1"/>
    <x v="42"/>
    <d v="2027-03-23T00:00:00"/>
    <x v="58"/>
    <d v="1899-12-30T00:00:00"/>
    <d v="2027-04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3"/>
    <n v="2282600664"/>
    <x v="0"/>
    <x v="42"/>
    <d v="2027-03-23T00:00:00"/>
    <x v="58"/>
    <d v="1899-12-30T00:00:00"/>
    <d v="2027-04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4"/>
    <n v="2282600665"/>
    <x v="0"/>
    <x v="42"/>
    <d v="2027-03-24T00:00:00"/>
    <x v="58"/>
    <d v="1899-12-30T00:00:00"/>
    <d v="2027-04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5"/>
    <n v="2302600666"/>
    <x v="1"/>
    <x v="42"/>
    <d v="2027-03-24T00:00:00"/>
    <x v="58"/>
    <d v="1899-12-30T00:00:00"/>
    <d v="2027-04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6"/>
    <n v="2302600667"/>
    <x v="1"/>
    <x v="42"/>
    <d v="2027-03-24T00:00:00"/>
    <x v="58"/>
    <d v="1899-12-30T00:00:00"/>
    <d v="2027-04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7"/>
    <n v="2282600668"/>
    <x v="0"/>
    <x v="42"/>
    <d v="2027-03-25T00:00:00"/>
    <x v="58"/>
    <d v="1899-12-30T00:00:00"/>
    <d v="2027-04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8"/>
    <n v="2282600669"/>
    <x v="0"/>
    <x v="42"/>
    <d v="2027-03-25T00:00:00"/>
    <x v="58"/>
    <d v="1899-12-30T00:00:00"/>
    <d v="2027-04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9"/>
    <n v="2302600670"/>
    <x v="1"/>
    <x v="42"/>
    <d v="2027-03-25T00:00:00"/>
    <x v="58"/>
    <d v="1899-12-30T00:00:00"/>
    <d v="2027-04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0"/>
    <n v="2302600671"/>
    <x v="1"/>
    <x v="42"/>
    <d v="2027-03-26T00:00:00"/>
    <x v="58"/>
    <d v="1899-12-30T00:00:00"/>
    <d v="2027-04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1"/>
    <n v="2282600672"/>
    <x v="0"/>
    <x v="42"/>
    <d v="2027-03-26T00:00:00"/>
    <x v="58"/>
    <d v="1899-12-30T00:00:00"/>
    <d v="2027-04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2"/>
    <n v="2282600673"/>
    <x v="0"/>
    <x v="42"/>
    <d v="2027-03-26T00:00:00"/>
    <x v="58"/>
    <d v="1899-12-30T00:00:00"/>
    <d v="2027-04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3"/>
    <n v="2302600674"/>
    <x v="1"/>
    <x v="42"/>
    <d v="2027-03-29T00:00:00"/>
    <x v="58"/>
    <d v="1899-12-30T00:00:00"/>
    <d v="2027-04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4"/>
    <n v="2302600675"/>
    <x v="1"/>
    <x v="42"/>
    <d v="2027-03-29T00:00:00"/>
    <x v="58"/>
    <d v="1899-12-30T00:00:00"/>
    <d v="2027-04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5"/>
    <n v="2282600676"/>
    <x v="0"/>
    <x v="42"/>
    <d v="2027-03-29T00:00:00"/>
    <x v="58"/>
    <d v="1899-12-30T00:00:00"/>
    <d v="2027-04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6"/>
    <n v="2282600677"/>
    <x v="0"/>
    <x v="42"/>
    <d v="2027-03-30T00:00:00"/>
    <x v="58"/>
    <d v="1899-12-30T00:00:00"/>
    <d v="2027-04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7"/>
    <n v="2302600678"/>
    <x v="1"/>
    <x v="42"/>
    <d v="2027-03-30T00:00:00"/>
    <x v="58"/>
    <d v="1899-12-30T00:00:00"/>
    <d v="2027-04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8"/>
    <n v="2302600679"/>
    <x v="1"/>
    <x v="42"/>
    <d v="2027-03-30T00:00:00"/>
    <x v="58"/>
    <d v="1899-12-30T00:00:00"/>
    <d v="2027-04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9"/>
    <n v="2282600680"/>
    <x v="0"/>
    <x v="42"/>
    <d v="2027-03-31T00:00:00"/>
    <x v="58"/>
    <d v="1899-12-30T00:00:00"/>
    <d v="2027-04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0"/>
    <n v="2282600681"/>
    <x v="0"/>
    <x v="42"/>
    <d v="2027-03-31T00:00:00"/>
    <x v="58"/>
    <d v="1899-12-30T00:00:00"/>
    <d v="2027-04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1"/>
    <n v="2302600682"/>
    <x v="1"/>
    <x v="42"/>
    <d v="2027-03-31T00:00:00"/>
    <x v="58"/>
    <d v="1899-12-30T00:00:00"/>
    <d v="2027-04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2"/>
    <n v="2302600683"/>
    <x v="1"/>
    <x v="42"/>
    <d v="2027-04-01T00:00:00"/>
    <x v="58"/>
    <d v="1899-12-30T00:00:00"/>
    <d v="2027-05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3"/>
    <n v="2282600684"/>
    <x v="0"/>
    <x v="42"/>
    <d v="2027-04-01T00:00:00"/>
    <x v="58"/>
    <d v="1899-12-30T00:00:00"/>
    <d v="2027-04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4"/>
    <n v="2282600685"/>
    <x v="0"/>
    <x v="42"/>
    <d v="2027-04-01T00:00:00"/>
    <x v="58"/>
    <d v="1899-12-30T00:00:00"/>
    <d v="2027-04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5"/>
    <n v="2302600686"/>
    <x v="1"/>
    <x v="42"/>
    <d v="2027-04-02T00:00:00"/>
    <x v="58"/>
    <d v="1899-12-30T00:00:00"/>
    <d v="2027-05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6"/>
    <n v="2302600687"/>
    <x v="1"/>
    <x v="42"/>
    <d v="2027-04-02T00:00:00"/>
    <x v="58"/>
    <d v="1899-12-30T00:00:00"/>
    <d v="2027-05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7"/>
    <n v="2282600688"/>
    <x v="0"/>
    <x v="42"/>
    <d v="2027-04-02T00:00:00"/>
    <x v="58"/>
    <d v="1899-12-30T00:00:00"/>
    <d v="2027-04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8"/>
    <n v="2282600689"/>
    <x v="0"/>
    <x v="42"/>
    <d v="2027-04-05T00:00:00"/>
    <x v="58"/>
    <d v="1899-12-30T00:00:00"/>
    <d v="2027-04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9"/>
    <n v="2302600690"/>
    <x v="1"/>
    <x v="42"/>
    <d v="2027-04-05T00:00:00"/>
    <x v="58"/>
    <d v="1899-12-30T00:00:00"/>
    <d v="2027-05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0"/>
    <n v="2302600691"/>
    <x v="1"/>
    <x v="42"/>
    <d v="2027-04-05T00:00:00"/>
    <x v="58"/>
    <d v="1899-12-30T00:00:00"/>
    <d v="2027-05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1"/>
    <n v="2282600692"/>
    <x v="0"/>
    <x v="42"/>
    <d v="2027-04-06T00:00:00"/>
    <x v="58"/>
    <d v="1899-12-30T00:00:00"/>
    <d v="2027-04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2"/>
    <n v="2282600693"/>
    <x v="0"/>
    <x v="42"/>
    <d v="2027-04-06T00:00:00"/>
    <x v="58"/>
    <d v="1899-12-30T00:00:00"/>
    <d v="2027-04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3"/>
    <n v="2302600694"/>
    <x v="1"/>
    <x v="42"/>
    <d v="2027-04-06T00:00:00"/>
    <x v="58"/>
    <d v="1899-12-30T00:00:00"/>
    <d v="2027-05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4"/>
    <n v="2302600695"/>
    <x v="1"/>
    <x v="42"/>
    <d v="2027-04-07T00:00:00"/>
    <x v="58"/>
    <d v="1899-12-30T00:00:00"/>
    <d v="2027-05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5"/>
    <n v="2282600696"/>
    <x v="0"/>
    <x v="42"/>
    <d v="2027-04-07T00:00:00"/>
    <x v="58"/>
    <d v="1899-12-30T00:00:00"/>
    <d v="2027-04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6"/>
    <n v="2282600697"/>
    <x v="0"/>
    <x v="42"/>
    <d v="2027-04-07T00:00:00"/>
    <x v="58"/>
    <d v="1899-12-30T00:00:00"/>
    <d v="2027-04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7"/>
    <n v="2302600698"/>
    <x v="1"/>
    <x v="42"/>
    <d v="2027-04-08T00:00:00"/>
    <x v="58"/>
    <d v="1899-12-30T00:00:00"/>
    <d v="2027-05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8"/>
    <n v="2302600699"/>
    <x v="1"/>
    <x v="42"/>
    <d v="2027-04-08T00:00:00"/>
    <x v="58"/>
    <d v="1899-12-30T00:00:00"/>
    <d v="2027-05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9"/>
    <n v="2282600700"/>
    <x v="0"/>
    <x v="42"/>
    <d v="2027-04-08T00:00:00"/>
    <x v="58"/>
    <d v="1899-12-30T00:00:00"/>
    <d v="2027-04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0"/>
    <n v="2282600701"/>
    <x v="0"/>
    <x v="42"/>
    <d v="2027-04-09T00:00:00"/>
    <x v="58"/>
    <d v="1899-12-30T00:00:00"/>
    <d v="2027-04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1"/>
    <n v="2302600702"/>
    <x v="1"/>
    <x v="42"/>
    <d v="2027-04-09T00:00:00"/>
    <x v="58"/>
    <d v="1899-12-30T00:00:00"/>
    <d v="2027-05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2"/>
    <n v="2302600703"/>
    <x v="1"/>
    <x v="42"/>
    <d v="2027-04-09T00:00:00"/>
    <x v="58"/>
    <d v="1899-12-30T00:00:00"/>
    <d v="2027-05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3"/>
    <n v="2282600704"/>
    <x v="0"/>
    <x v="42"/>
    <d v="2027-04-12T00:00:00"/>
    <x v="58"/>
    <d v="1899-12-30T00:00:00"/>
    <d v="2027-05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3"/>
    <n v="29"/>
    <x v="4"/>
    <x v="16"/>
    <n v="0.8867924528301887"/>
    <n v="0.48333333333333334"/>
    <n v="12"/>
    <n v="31"/>
    <n v="10"/>
    <n v="0.15056818181818182"/>
    <n v="0.13352272727272727"/>
    <n v="8.5227272727272721E-2"/>
    <n v="4.1193181818181816E-2"/>
    <n v="0.11789772727272727"/>
  </r>
  <r>
    <x v="113"/>
    <n v="2"/>
    <n v="108"/>
    <n v="0"/>
    <n v="94"/>
    <n v="1"/>
    <n v="61"/>
    <n v="0"/>
    <n v="29"/>
    <x v="4"/>
    <x v="16"/>
    <n v="0.87037037037037035"/>
    <n v="0.47540983606557374"/>
    <n v="14"/>
    <n v="32"/>
    <n v="10"/>
    <n v="0.15340909090909091"/>
    <n v="0.13352272727272727"/>
    <n v="8.6647727272727279E-2"/>
    <n v="4.1193181818181816E-2"/>
    <n v="0.12002840909090909"/>
  </r>
  <r>
    <x v="114"/>
    <n v="2"/>
    <n v="110"/>
    <n v="0"/>
    <n v="94"/>
    <n v="3"/>
    <n v="64"/>
    <n v="0"/>
    <n v="29"/>
    <x v="4"/>
    <x v="16"/>
    <n v="0.8545454545454545"/>
    <n v="0.453125"/>
    <n v="16"/>
    <n v="35"/>
    <n v="10"/>
    <n v="0.15625"/>
    <n v="0.13352272727272727"/>
    <n v="9.0909090909090912E-2"/>
    <n v="4.1193181818181816E-2"/>
    <n v="0.12357954545454546"/>
  </r>
  <r>
    <x v="115"/>
    <n v="2"/>
    <n v="112"/>
    <n v="0"/>
    <n v="94"/>
    <n v="2"/>
    <n v="66"/>
    <n v="0"/>
    <n v="29"/>
    <x v="4"/>
    <x v="16"/>
    <n v="0.8392857142857143"/>
    <n v="0.43939393939393939"/>
    <n v="18"/>
    <n v="37"/>
    <n v="10"/>
    <n v="0.15909090909090909"/>
    <n v="0.13352272727272727"/>
    <n v="9.375E-2"/>
    <n v="4.1193181818181816E-2"/>
    <n v="0.12642045454545453"/>
  </r>
  <r>
    <x v="116"/>
    <n v="2"/>
    <n v="114"/>
    <n v="0"/>
    <n v="94"/>
    <n v="2"/>
    <n v="68"/>
    <n v="0"/>
    <n v="29"/>
    <x v="4"/>
    <x v="16"/>
    <n v="0.82456140350877194"/>
    <n v="0.4264705882352941"/>
    <n v="20"/>
    <n v="39"/>
    <n v="10"/>
    <n v="0.16193181818181818"/>
    <n v="0.13352272727272727"/>
    <n v="9.6590909090909088E-2"/>
    <n v="4.1193181818181816E-2"/>
    <n v="0.12926136363636365"/>
  </r>
  <r>
    <x v="117"/>
    <n v="0"/>
    <n v="114"/>
    <n v="0"/>
    <n v="94"/>
    <n v="4"/>
    <n v="72"/>
    <n v="0"/>
    <n v="29"/>
    <x v="4"/>
    <x v="16"/>
    <n v="0.82456140350877194"/>
    <n v="0.40277777777777779"/>
    <n v="20"/>
    <n v="43"/>
    <n v="10"/>
    <n v="0.16193181818181818"/>
    <n v="0.13352272727272727"/>
    <n v="0.10227272727272728"/>
    <n v="4.1193181818181816E-2"/>
    <n v="0.13210227272727273"/>
  </r>
  <r>
    <x v="118"/>
    <n v="0"/>
    <n v="114"/>
    <n v="0"/>
    <n v="94"/>
    <n v="1"/>
    <n v="73"/>
    <n v="0"/>
    <n v="29"/>
    <x v="4"/>
    <x v="17"/>
    <n v="0.82456140350877194"/>
    <n v="0.39726027397260272"/>
    <n v="20"/>
    <n v="44"/>
    <n v="10"/>
    <n v="0.16193181818181818"/>
    <n v="0.13352272727272727"/>
    <n v="0.10369318181818182"/>
    <n v="4.1193181818181816E-2"/>
    <n v="0.1328125"/>
  </r>
  <r>
    <x v="119"/>
    <n v="2"/>
    <n v="116"/>
    <n v="0"/>
    <n v="94"/>
    <n v="1"/>
    <n v="74"/>
    <n v="0"/>
    <n v="29"/>
    <x v="4"/>
    <x v="17"/>
    <n v="0.81034482758620685"/>
    <n v="0.39189189189189189"/>
    <n v="22"/>
    <n v="45"/>
    <n v="10"/>
    <n v="0.16477272727272727"/>
    <n v="0.13352272727272727"/>
    <n v="0.10511363636363637"/>
    <n v="4.1193181818181816E-2"/>
    <n v="0.13494318181818182"/>
  </r>
  <r>
    <x v="120"/>
    <n v="2"/>
    <n v="118"/>
    <n v="0"/>
    <n v="94"/>
    <n v="1"/>
    <n v="75"/>
    <n v="0"/>
    <n v="29"/>
    <x v="4"/>
    <x v="17"/>
    <n v="0.79661016949152541"/>
    <n v="0.38666666666666666"/>
    <n v="24"/>
    <n v="46"/>
    <n v="10"/>
    <n v="0.16761363636363635"/>
    <n v="0.13352272727272727"/>
    <n v="0.10653409090909091"/>
    <n v="4.1193181818181816E-2"/>
    <n v="0.13707386363636365"/>
  </r>
  <r>
    <x v="121"/>
    <n v="2"/>
    <n v="120"/>
    <n v="0"/>
    <n v="94"/>
    <n v="2"/>
    <n v="77"/>
    <n v="0"/>
    <n v="29"/>
    <x v="4"/>
    <x v="17"/>
    <n v="0.78333333333333333"/>
    <n v="0.37662337662337664"/>
    <n v="26"/>
    <n v="48"/>
    <n v="10"/>
    <n v="0.17045454545454544"/>
    <n v="0.13352272727272727"/>
    <n v="0.109375"/>
    <n v="4.1193181818181816E-2"/>
    <n v="0.13991477272727271"/>
  </r>
  <r>
    <x v="122"/>
    <n v="2"/>
    <n v="122"/>
    <n v="0"/>
    <n v="94"/>
    <n v="1"/>
    <n v="78"/>
    <n v="0"/>
    <n v="29"/>
    <x v="4"/>
    <x v="17"/>
    <n v="0.77049180327868849"/>
    <n v="0.37179487179487181"/>
    <n v="28"/>
    <n v="49"/>
    <n v="10"/>
    <n v="0.17329545454545456"/>
    <n v="0.13352272727272727"/>
    <n v="0.11079545454545454"/>
    <n v="4.1193181818181816E-2"/>
    <n v="0.14204545454545456"/>
  </r>
  <r>
    <x v="123"/>
    <n v="2"/>
    <n v="124"/>
    <n v="0"/>
    <n v="94"/>
    <n v="1"/>
    <n v="79"/>
    <n v="0"/>
    <n v="29"/>
    <x v="4"/>
    <x v="17"/>
    <n v="0.75806451612903225"/>
    <n v="0.36708860759493672"/>
    <n v="30"/>
    <n v="50"/>
    <n v="10"/>
    <n v="0.17613636363636365"/>
    <n v="0.13352272727272727"/>
    <n v="0.11221590909090909"/>
    <n v="4.1193181818181816E-2"/>
    <n v="0.14417613636363635"/>
  </r>
  <r>
    <x v="124"/>
    <n v="0"/>
    <n v="124"/>
    <n v="0"/>
    <n v="94"/>
    <n v="2"/>
    <n v="81"/>
    <n v="0"/>
    <n v="29"/>
    <x v="4"/>
    <x v="17"/>
    <n v="0.75806451612903225"/>
    <n v="0.35802469135802467"/>
    <n v="30"/>
    <n v="52"/>
    <n v="10"/>
    <n v="0.17613636363636365"/>
    <n v="0.13352272727272727"/>
    <n v="0.11505681818181818"/>
    <n v="4.1193181818181816E-2"/>
    <n v="0.14559659090909091"/>
  </r>
  <r>
    <x v="125"/>
    <n v="0"/>
    <n v="124"/>
    <n v="0"/>
    <n v="94"/>
    <n v="1"/>
    <n v="82"/>
    <n v="0"/>
    <n v="29"/>
    <x v="4"/>
    <x v="18"/>
    <n v="0.75806451612903225"/>
    <n v="0.35365853658536583"/>
    <n v="30"/>
    <n v="53"/>
    <n v="11"/>
    <n v="0.17613636363636365"/>
    <n v="0.13352272727272727"/>
    <n v="0.11647727272727272"/>
    <n v="4.1193181818181816E-2"/>
    <n v="0.14630681818181818"/>
  </r>
  <r>
    <x v="126"/>
    <n v="2"/>
    <n v="126"/>
    <n v="0"/>
    <n v="94"/>
    <n v="1"/>
    <n v="83"/>
    <n v="0"/>
    <n v="29"/>
    <x v="4"/>
    <x v="18"/>
    <n v="0.74603174603174605"/>
    <n v="0.3493975903614458"/>
    <n v="32"/>
    <n v="54"/>
    <n v="11"/>
    <n v="0.17897727272727273"/>
    <n v="0.13352272727272727"/>
    <n v="0.11789772727272728"/>
    <n v="4.1193181818181816E-2"/>
    <n v="0.1484375"/>
  </r>
  <r>
    <x v="127"/>
    <n v="2"/>
    <n v="128"/>
    <n v="0"/>
    <n v="94"/>
    <n v="2"/>
    <n v="85"/>
    <n v="0"/>
    <n v="29"/>
    <x v="4"/>
    <x v="18"/>
    <n v="0.734375"/>
    <n v="0.3411764705882353"/>
    <n v="34"/>
    <n v="56"/>
    <n v="11"/>
    <n v="0.18181818181818182"/>
    <n v="0.13352272727272727"/>
    <n v="0.12073863636363637"/>
    <n v="4.1193181818181816E-2"/>
    <n v="0.15127840909090909"/>
  </r>
  <r>
    <x v="128"/>
    <n v="2"/>
    <n v="130"/>
    <n v="0"/>
    <n v="94"/>
    <n v="2"/>
    <n v="87"/>
    <n v="0"/>
    <n v="29"/>
    <x v="4"/>
    <x v="18"/>
    <n v="0.72307692307692306"/>
    <n v="0.33333333333333331"/>
    <n v="36"/>
    <n v="58"/>
    <n v="11"/>
    <n v="0.18465909090909091"/>
    <n v="0.13352272727272727"/>
    <n v="0.12357954545454546"/>
    <n v="4.1193181818181816E-2"/>
    <n v="0.15411931818181818"/>
  </r>
  <r>
    <x v="129"/>
    <n v="3"/>
    <n v="133"/>
    <n v="0"/>
    <n v="94"/>
    <n v="1"/>
    <n v="88"/>
    <n v="0"/>
    <n v="29"/>
    <x v="4"/>
    <x v="18"/>
    <n v="0.70676691729323304"/>
    <n v="0.32954545454545453"/>
    <n v="39"/>
    <n v="59"/>
    <n v="11"/>
    <n v="0.18892045454545456"/>
    <n v="0.13352272727272727"/>
    <n v="0.125"/>
    <n v="4.1193181818181816E-2"/>
    <n v="0.15696022727272729"/>
  </r>
  <r>
    <x v="130"/>
    <n v="2"/>
    <n v="135"/>
    <n v="0"/>
    <n v="94"/>
    <n v="1"/>
    <n v="89"/>
    <n v="0"/>
    <n v="29"/>
    <x v="4"/>
    <x v="18"/>
    <n v="0.6962962962962963"/>
    <n v="0.3258426966292135"/>
    <n v="41"/>
    <n v="60"/>
    <n v="11"/>
    <n v="0.19176136363636365"/>
    <n v="0.13352272727272727"/>
    <n v="0.12642045454545456"/>
    <n v="4.1193181818181816E-2"/>
    <n v="0.15909090909090912"/>
  </r>
  <r>
    <x v="131"/>
    <n v="0"/>
    <n v="135"/>
    <n v="0"/>
    <n v="94"/>
    <n v="3"/>
    <n v="92"/>
    <n v="0"/>
    <n v="29"/>
    <x v="4"/>
    <x v="18"/>
    <n v="0.6962962962962963"/>
    <n v="0.31521739130434784"/>
    <n v="41"/>
    <n v="63"/>
    <n v="11"/>
    <n v="0.19176136363636365"/>
    <n v="0.13352272727272727"/>
    <n v="0.13068181818181818"/>
    <n v="4.1193181818181816E-2"/>
    <n v="0.16122159090909091"/>
  </r>
  <r>
    <x v="132"/>
    <n v="0"/>
    <n v="135"/>
    <n v="0"/>
    <n v="94"/>
    <n v="1"/>
    <n v="93"/>
    <n v="0"/>
    <n v="29"/>
    <x v="4"/>
    <x v="19"/>
    <n v="0.6962962962962963"/>
    <n v="0.31182795698924731"/>
    <n v="41"/>
    <n v="64"/>
    <n v="5"/>
    <n v="0.19176136363636365"/>
    <n v="0.13352272727272727"/>
    <n v="0.13210227272727273"/>
    <n v="4.1193181818181816E-2"/>
    <n v="0.16193181818181818"/>
  </r>
  <r>
    <x v="133"/>
    <n v="3"/>
    <n v="138"/>
    <n v="0"/>
    <n v="94"/>
    <n v="1"/>
    <n v="94"/>
    <n v="0"/>
    <n v="29"/>
    <x v="4"/>
    <x v="19"/>
    <n v="0.6811594202898551"/>
    <n v="0.30851063829787234"/>
    <n v="44"/>
    <n v="65"/>
    <n v="5"/>
    <n v="0.19602272727272727"/>
    <n v="0.13352272727272727"/>
    <n v="0.13352272727272727"/>
    <n v="4.1193181818181816E-2"/>
    <n v="0.16477272727272727"/>
  </r>
  <r>
    <x v="134"/>
    <n v="2"/>
    <n v="140"/>
    <n v="0"/>
    <n v="94"/>
    <n v="1"/>
    <n v="95"/>
    <n v="0"/>
    <n v="29"/>
    <x v="4"/>
    <x v="19"/>
    <n v="0.67142857142857137"/>
    <n v="0.30526315789473685"/>
    <n v="46"/>
    <n v="66"/>
    <n v="5"/>
    <n v="0.19886363636363635"/>
    <n v="0.13352272727272727"/>
    <n v="0.13494318181818182"/>
    <n v="4.1193181818181816E-2"/>
    <n v="0.16690340909090909"/>
  </r>
  <r>
    <x v="135"/>
    <n v="3"/>
    <n v="143"/>
    <n v="0"/>
    <n v="94"/>
    <n v="1"/>
    <n v="96"/>
    <n v="0"/>
    <n v="29"/>
    <x v="5"/>
    <x v="19"/>
    <n v="0.65734265734265729"/>
    <n v="0.30208333333333331"/>
    <n v="49"/>
    <n v="67"/>
    <n v="8"/>
    <n v="0.203125"/>
    <n v="0.13352272727272727"/>
    <n v="0.13636363636363635"/>
    <n v="4.1193181818181816E-2"/>
    <n v="0.16974431818181818"/>
  </r>
  <r>
    <x v="136"/>
    <n v="2"/>
    <n v="145"/>
    <n v="0"/>
    <n v="94"/>
    <n v="2"/>
    <n v="98"/>
    <n v="0"/>
    <n v="29"/>
    <x v="5"/>
    <x v="19"/>
    <n v="0.64827586206896548"/>
    <n v="0.29591836734693877"/>
    <n v="51"/>
    <n v="69"/>
    <n v="8"/>
    <n v="0.20596590909090909"/>
    <n v="0.13352272727272727"/>
    <n v="0.13920454545454544"/>
    <n v="4.1193181818181816E-2"/>
    <n v="0.17258522727272727"/>
  </r>
  <r>
    <x v="137"/>
    <n v="3"/>
    <n v="148"/>
    <n v="0"/>
    <n v="94"/>
    <n v="2"/>
    <n v="100"/>
    <n v="0"/>
    <n v="29"/>
    <x v="5"/>
    <x v="19"/>
    <n v="0.63513513513513509"/>
    <n v="0.28999999999999998"/>
    <n v="54"/>
    <n v="71"/>
    <n v="8"/>
    <n v="0.21022727272727273"/>
    <n v="0.13352272727272727"/>
    <n v="0.14204545454545456"/>
    <n v="4.1193181818181816E-2"/>
    <n v="0.17613636363636365"/>
  </r>
  <r>
    <x v="138"/>
    <n v="0"/>
    <n v="148"/>
    <n v="0"/>
    <n v="94"/>
    <n v="2"/>
    <n v="102"/>
    <n v="0"/>
    <n v="29"/>
    <x v="5"/>
    <x v="19"/>
    <n v="0.63513513513513509"/>
    <n v="0.28431372549019607"/>
    <n v="54"/>
    <n v="73"/>
    <n v="8"/>
    <n v="0.21022727272727273"/>
    <n v="0.13352272727272727"/>
    <n v="0.14488636363636365"/>
    <n v="4.1193181818181816E-2"/>
    <n v="0.17755681818181818"/>
  </r>
  <r>
    <x v="139"/>
    <n v="0"/>
    <n v="148"/>
    <n v="0"/>
    <n v="94"/>
    <n v="1"/>
    <n v="103"/>
    <n v="0"/>
    <n v="29"/>
    <x v="5"/>
    <x v="20"/>
    <n v="0.63513513513513509"/>
    <n v="0.28155339805825241"/>
    <n v="54"/>
    <n v="74"/>
    <n v="12"/>
    <n v="0.21022727272727273"/>
    <n v="0.13352272727272727"/>
    <n v="0.14630681818181818"/>
    <n v="4.1193181818181816E-2"/>
    <n v="0.17826704545454547"/>
  </r>
  <r>
    <x v="140"/>
    <n v="2"/>
    <n v="150"/>
    <n v="0"/>
    <n v="94"/>
    <n v="2"/>
    <n v="105"/>
    <n v="0"/>
    <n v="29"/>
    <x v="5"/>
    <x v="20"/>
    <n v="0.62666666666666671"/>
    <n v="0.27619047619047621"/>
    <n v="56"/>
    <n v="76"/>
    <n v="12"/>
    <n v="0.21306818181818182"/>
    <n v="0.13352272727272727"/>
    <n v="0.14914772727272727"/>
    <n v="4.1193181818181816E-2"/>
    <n v="0.18110795454545453"/>
  </r>
  <r>
    <x v="141"/>
    <n v="3"/>
    <n v="153"/>
    <n v="0"/>
    <n v="94"/>
    <n v="2"/>
    <n v="107"/>
    <n v="0"/>
    <n v="29"/>
    <x v="5"/>
    <x v="20"/>
    <n v="0.6143790849673203"/>
    <n v="0.27102803738317754"/>
    <n v="59"/>
    <n v="78"/>
    <n v="12"/>
    <n v="0.21732954545454544"/>
    <n v="0.13352272727272727"/>
    <n v="0.15198863636363635"/>
    <n v="4.1193181818181816E-2"/>
    <n v="0.18465909090909088"/>
  </r>
  <r>
    <x v="142"/>
    <n v="2"/>
    <n v="155"/>
    <n v="0"/>
    <n v="94"/>
    <n v="1"/>
    <n v="108"/>
    <n v="0"/>
    <n v="29"/>
    <x v="5"/>
    <x v="20"/>
    <n v="0.6064516129032258"/>
    <n v="0.26851851851851855"/>
    <n v="61"/>
    <n v="79"/>
    <n v="12"/>
    <n v="0.22017045454545456"/>
    <n v="0.13352272727272727"/>
    <n v="0.15340909090909091"/>
    <n v="4.1193181818181816E-2"/>
    <n v="0.18678977272727273"/>
  </r>
  <r>
    <x v="143"/>
    <n v="3"/>
    <n v="158"/>
    <n v="0"/>
    <n v="94"/>
    <n v="2"/>
    <n v="110"/>
    <n v="0"/>
    <n v="29"/>
    <x v="5"/>
    <x v="20"/>
    <n v="0.59493670886075944"/>
    <n v="0.26363636363636361"/>
    <n v="64"/>
    <n v="81"/>
    <n v="12"/>
    <n v="0.22443181818181818"/>
    <n v="0.13352272727272727"/>
    <n v="0.15625"/>
    <n v="4.1193181818181816E-2"/>
    <n v="0.19034090909090909"/>
  </r>
  <r>
    <x v="144"/>
    <n v="2"/>
    <n v="160"/>
    <n v="0"/>
    <n v="94"/>
    <n v="1"/>
    <n v="111"/>
    <n v="0"/>
    <n v="29"/>
    <x v="5"/>
    <x v="20"/>
    <n v="0.58750000000000002"/>
    <n v="0.26126126126126126"/>
    <n v="66"/>
    <n v="82"/>
    <n v="12"/>
    <n v="0.22727272727272727"/>
    <n v="0.13352272727272727"/>
    <n v="0.15767045454545456"/>
    <n v="4.1193181818181816E-2"/>
    <n v="0.19247159090909091"/>
  </r>
  <r>
    <x v="145"/>
    <n v="0"/>
    <n v="160"/>
    <n v="0"/>
    <n v="94"/>
    <n v="1"/>
    <n v="112"/>
    <n v="0"/>
    <n v="29"/>
    <x v="5"/>
    <x v="20"/>
    <n v="0.58750000000000002"/>
    <n v="0.25892857142857145"/>
    <n v="66"/>
    <n v="83"/>
    <n v="12"/>
    <n v="0.22727272727272727"/>
    <n v="0.13352272727272727"/>
    <n v="0.15909090909090909"/>
    <n v="4.1193181818181816E-2"/>
    <n v="0.19318181818181818"/>
  </r>
  <r>
    <x v="146"/>
    <n v="0"/>
    <n v="160"/>
    <n v="0"/>
    <n v="94"/>
    <n v="2"/>
    <n v="114"/>
    <n v="0"/>
    <n v="29"/>
    <x v="5"/>
    <x v="21"/>
    <n v="0.58750000000000002"/>
    <n v="0.25438596491228072"/>
    <n v="66"/>
    <n v="85"/>
    <n v="13"/>
    <n v="0.22727272727272727"/>
    <n v="0.13352272727272727"/>
    <n v="0.16193181818181818"/>
    <n v="4.1193181818181816E-2"/>
    <n v="0.19460227272727271"/>
  </r>
  <r>
    <x v="147"/>
    <n v="3"/>
    <n v="163"/>
    <n v="0"/>
    <n v="94"/>
    <n v="2"/>
    <n v="116"/>
    <n v="0"/>
    <n v="29"/>
    <x v="5"/>
    <x v="21"/>
    <n v="0.57668711656441718"/>
    <n v="0.25"/>
    <n v="69"/>
    <n v="87"/>
    <n v="13"/>
    <n v="0.23153409090909091"/>
    <n v="0.13352272727272727"/>
    <n v="0.16477272727272727"/>
    <n v="4.1193181818181816E-2"/>
    <n v="0.19815340909090909"/>
  </r>
  <r>
    <x v="148"/>
    <n v="2"/>
    <n v="165"/>
    <n v="0"/>
    <n v="94"/>
    <n v="1"/>
    <n v="117"/>
    <n v="0"/>
    <n v="29"/>
    <x v="5"/>
    <x v="21"/>
    <n v="0.5696969696969697"/>
    <n v="0.24786324786324787"/>
    <n v="71"/>
    <n v="88"/>
    <n v="13"/>
    <n v="0.234375"/>
    <n v="0.13352272727272727"/>
    <n v="0.16619318181818182"/>
    <n v="4.1193181818181816E-2"/>
    <n v="0.20028409090909091"/>
  </r>
  <r>
    <x v="149"/>
    <n v="3"/>
    <n v="168"/>
    <n v="0"/>
    <n v="94"/>
    <n v="1"/>
    <n v="118"/>
    <n v="0"/>
    <n v="29"/>
    <x v="5"/>
    <x v="21"/>
    <n v="0.55952380952380953"/>
    <n v="0.24576271186440679"/>
    <n v="74"/>
    <n v="89"/>
    <n v="13"/>
    <n v="0.23863636363636365"/>
    <n v="0.13352272727272727"/>
    <n v="0.16761363636363635"/>
    <n v="4.1193181818181816E-2"/>
    <n v="0.203125"/>
  </r>
  <r>
    <x v="150"/>
    <n v="2"/>
    <n v="170"/>
    <n v="0"/>
    <n v="94"/>
    <n v="3"/>
    <n v="121"/>
    <n v="0"/>
    <n v="29"/>
    <x v="5"/>
    <x v="21"/>
    <n v="0.55294117647058827"/>
    <n v="0.23966942148760331"/>
    <n v="76"/>
    <n v="92"/>
    <n v="13"/>
    <n v="0.24147727272727273"/>
    <n v="0.13352272727272727"/>
    <n v="0.171875"/>
    <n v="4.1193181818181816E-2"/>
    <n v="0.20667613636363635"/>
  </r>
  <r>
    <x v="151"/>
    <n v="3"/>
    <n v="173"/>
    <n v="0"/>
    <n v="94"/>
    <n v="3"/>
    <n v="124"/>
    <n v="0"/>
    <n v="29"/>
    <x v="5"/>
    <x v="21"/>
    <n v="0.54335260115606931"/>
    <n v="0.23387096774193547"/>
    <n v="79"/>
    <n v="95"/>
    <n v="13"/>
    <n v="0.24573863636363635"/>
    <n v="0.13352272727272727"/>
    <n v="0.17613636363636365"/>
    <n v="4.1193181818181816E-2"/>
    <n v="0.2109375"/>
  </r>
  <r>
    <x v="152"/>
    <n v="0"/>
    <n v="173"/>
    <n v="0"/>
    <n v="94"/>
    <n v="0"/>
    <n v="124"/>
    <n v="0"/>
    <n v="29"/>
    <x v="5"/>
    <x v="21"/>
    <n v="0.54335260115606931"/>
    <n v="0.23387096774193547"/>
    <n v="79"/>
    <n v="95"/>
    <n v="13"/>
    <n v="0.24573863636363635"/>
    <n v="0.13352272727272727"/>
    <n v="0.17613636363636365"/>
    <n v="4.1193181818181816E-2"/>
    <n v="0.2109375"/>
  </r>
  <r>
    <x v="153"/>
    <n v="0"/>
    <n v="173"/>
    <n v="0"/>
    <n v="94"/>
    <n v="1"/>
    <n v="125"/>
    <n v="0"/>
    <n v="29"/>
    <x v="5"/>
    <x v="22"/>
    <n v="0.54335260115606931"/>
    <n v="0.23200000000000001"/>
    <n v="79"/>
    <n v="96"/>
    <n v="12"/>
    <n v="0.24573863636363635"/>
    <n v="0.13352272727272727"/>
    <n v="0.17755681818181818"/>
    <n v="4.1193181818181816E-2"/>
    <n v="0.21164772727272727"/>
  </r>
  <r>
    <x v="154"/>
    <n v="2"/>
    <n v="175"/>
    <n v="0"/>
    <n v="94"/>
    <n v="1"/>
    <n v="126"/>
    <n v="0"/>
    <n v="29"/>
    <x v="5"/>
    <x v="22"/>
    <n v="0.53714285714285714"/>
    <n v="0.23015873015873015"/>
    <n v="81"/>
    <n v="97"/>
    <n v="12"/>
    <n v="0.24857954545454544"/>
    <n v="0.13352272727272727"/>
    <n v="0.17897727272727273"/>
    <n v="4.1193181818181816E-2"/>
    <n v="0.21377840909090909"/>
  </r>
  <r>
    <x v="155"/>
    <n v="3"/>
    <n v="178"/>
    <n v="0"/>
    <n v="94"/>
    <n v="3"/>
    <n v="129"/>
    <n v="0"/>
    <n v="29"/>
    <x v="5"/>
    <x v="22"/>
    <n v="0.5280898876404494"/>
    <n v="0.22480620155038761"/>
    <n v="84"/>
    <n v="100"/>
    <n v="12"/>
    <n v="0.25284090909090912"/>
    <n v="0.13352272727272727"/>
    <n v="0.18323863636363635"/>
    <n v="4.1193181818181816E-2"/>
    <n v="0.21803977272727273"/>
  </r>
  <r>
    <x v="156"/>
    <n v="2"/>
    <n v="180"/>
    <n v="0"/>
    <n v="94"/>
    <n v="2"/>
    <n v="131"/>
    <n v="0"/>
    <n v="29"/>
    <x v="5"/>
    <x v="22"/>
    <n v="0.52222222222222225"/>
    <n v="0.22137404580152673"/>
    <n v="86"/>
    <n v="102"/>
    <n v="12"/>
    <n v="0.25568181818181818"/>
    <n v="0.13352272727272727"/>
    <n v="0.18607954545454544"/>
    <n v="4.1193181818181816E-2"/>
    <n v="0.22088068181818182"/>
  </r>
  <r>
    <x v="157"/>
    <n v="3"/>
    <n v="183"/>
    <n v="0"/>
    <n v="94"/>
    <n v="2"/>
    <n v="133"/>
    <n v="0"/>
    <n v="29"/>
    <x v="5"/>
    <x v="22"/>
    <n v="0.51366120218579236"/>
    <n v="0.21804511278195488"/>
    <n v="89"/>
    <n v="104"/>
    <n v="12"/>
    <n v="0.25994318181818182"/>
    <n v="0.13352272727272727"/>
    <n v="0.18892045454545456"/>
    <n v="4.1193181818181816E-2"/>
    <n v="0.22443181818181818"/>
  </r>
  <r>
    <x v="158"/>
    <n v="2"/>
    <n v="185"/>
    <n v="0"/>
    <n v="94"/>
    <n v="2"/>
    <n v="135"/>
    <n v="0"/>
    <n v="29"/>
    <x v="5"/>
    <x v="22"/>
    <n v="0.50810810810810814"/>
    <n v="0.21481481481481482"/>
    <n v="91"/>
    <n v="106"/>
    <n v="12"/>
    <n v="0.26278409090909088"/>
    <n v="0.13352272727272727"/>
    <n v="0.19176136363636365"/>
    <n v="4.1193181818181816E-2"/>
    <n v="0.22727272727272727"/>
  </r>
  <r>
    <x v="159"/>
    <n v="0"/>
    <n v="185"/>
    <n v="0"/>
    <n v="94"/>
    <n v="1"/>
    <n v="136"/>
    <n v="0"/>
    <n v="29"/>
    <x v="5"/>
    <x v="22"/>
    <n v="0.50810810810810814"/>
    <n v="0.21323529411764705"/>
    <n v="91"/>
    <n v="107"/>
    <n v="12"/>
    <n v="0.26278409090909088"/>
    <n v="0.13352272727272727"/>
    <n v="0.19318181818181818"/>
    <n v="4.1193181818181816E-2"/>
    <n v="0.22798295454545453"/>
  </r>
  <r>
    <x v="160"/>
    <n v="0"/>
    <n v="185"/>
    <n v="0"/>
    <n v="94"/>
    <n v="2"/>
    <n v="138"/>
    <n v="0"/>
    <n v="29"/>
    <x v="5"/>
    <x v="23"/>
    <n v="0.50810810810810814"/>
    <n v="0.21014492753623187"/>
    <n v="91"/>
    <n v="109"/>
    <n v="13"/>
    <n v="0.26278409090909088"/>
    <n v="0.13352272727272727"/>
    <n v="0.19602272727272727"/>
    <n v="4.1193181818181816E-2"/>
    <n v="0.22940340909090906"/>
  </r>
  <r>
    <x v="161"/>
    <n v="3"/>
    <n v="188"/>
    <n v="0"/>
    <n v="94"/>
    <n v="2"/>
    <n v="140"/>
    <n v="0"/>
    <n v="29"/>
    <x v="5"/>
    <x v="23"/>
    <n v="0.5"/>
    <n v="0.20714285714285716"/>
    <n v="94"/>
    <n v="111"/>
    <n v="13"/>
    <n v="0.26704545454545453"/>
    <n v="0.13352272727272727"/>
    <n v="0.19886363636363635"/>
    <n v="4.1193181818181816E-2"/>
    <n v="0.23295454545454544"/>
  </r>
  <r>
    <x v="162"/>
    <n v="2"/>
    <n v="190"/>
    <n v="0"/>
    <n v="94"/>
    <n v="3"/>
    <n v="143"/>
    <n v="0"/>
    <n v="29"/>
    <x v="5"/>
    <x v="23"/>
    <n v="0.49473684210526314"/>
    <n v="0.20279720279720279"/>
    <n v="96"/>
    <n v="114"/>
    <n v="13"/>
    <n v="0.26988636363636365"/>
    <n v="0.13352272727272727"/>
    <n v="0.203125"/>
    <n v="4.1193181818181816E-2"/>
    <n v="0.23650568181818182"/>
  </r>
  <r>
    <x v="163"/>
    <n v="3"/>
    <n v="193"/>
    <n v="0"/>
    <n v="94"/>
    <n v="2"/>
    <n v="145"/>
    <n v="0"/>
    <n v="29"/>
    <x v="5"/>
    <x v="23"/>
    <n v="0.48704663212435234"/>
    <n v="0.2"/>
    <n v="99"/>
    <n v="116"/>
    <n v="13"/>
    <n v="0.27414772727272729"/>
    <n v="0.13352272727272727"/>
    <n v="0.20596590909090909"/>
    <n v="4.1193181818181816E-2"/>
    <n v="0.24005681818181818"/>
  </r>
  <r>
    <x v="164"/>
    <n v="2"/>
    <n v="195"/>
    <n v="0"/>
    <n v="94"/>
    <n v="0"/>
    <n v="145"/>
    <n v="0"/>
    <n v="29"/>
    <x v="5"/>
    <x v="23"/>
    <n v="0.48205128205128206"/>
    <n v="0.2"/>
    <n v="101"/>
    <n v="116"/>
    <n v="13"/>
    <n v="0.27698863636363635"/>
    <n v="0.13352272727272727"/>
    <n v="0.20596590909090909"/>
    <n v="4.1193181818181816E-2"/>
    <n v="0.24147727272727271"/>
  </r>
  <r>
    <x v="165"/>
    <n v="3"/>
    <n v="198"/>
    <n v="0"/>
    <n v="94"/>
    <n v="3"/>
    <n v="148"/>
    <n v="0"/>
    <n v="29"/>
    <x v="5"/>
    <x v="23"/>
    <n v="0.47474747474747475"/>
    <n v="0.19594594594594594"/>
    <n v="104"/>
    <n v="119"/>
    <n v="13"/>
    <n v="0.28125"/>
    <n v="0.13352272727272727"/>
    <n v="0.21022727272727273"/>
    <n v="4.1193181818181816E-2"/>
    <n v="0.24573863636363635"/>
  </r>
  <r>
    <x v="166"/>
    <n v="0"/>
    <n v="198"/>
    <n v="0"/>
    <n v="94"/>
    <n v="2"/>
    <n v="150"/>
    <n v="0"/>
    <n v="29"/>
    <x v="6"/>
    <x v="23"/>
    <n v="0.47474747474747475"/>
    <n v="0.19333333333333333"/>
    <n v="104"/>
    <n v="121"/>
    <n v="0"/>
    <n v="0.28125"/>
    <n v="0.13352272727272727"/>
    <n v="0.21306818181818182"/>
    <n v="4.1193181818181816E-2"/>
    <n v="0.24715909090909091"/>
  </r>
  <r>
    <x v="167"/>
    <n v="0"/>
    <n v="198"/>
    <n v="0"/>
    <n v="94"/>
    <n v="3"/>
    <n v="153"/>
    <n v="0"/>
    <n v="29"/>
    <x v="6"/>
    <x v="24"/>
    <n v="0.47474747474747475"/>
    <n v="0.18954248366013071"/>
    <n v="104"/>
    <n v="124"/>
    <n v="12"/>
    <n v="0.28125"/>
    <n v="0.13352272727272727"/>
    <n v="0.21732954545454544"/>
    <n v="4.1193181818181816E-2"/>
    <n v="0.24928977272727271"/>
  </r>
  <r>
    <x v="168"/>
    <n v="2"/>
    <n v="200"/>
    <n v="0"/>
    <n v="94"/>
    <n v="2"/>
    <n v="155"/>
    <n v="0"/>
    <n v="29"/>
    <x v="6"/>
    <x v="24"/>
    <n v="0.47"/>
    <n v="0.18709677419354839"/>
    <n v="106"/>
    <n v="126"/>
    <n v="12"/>
    <n v="0.28409090909090912"/>
    <n v="0.13352272727272727"/>
    <n v="0.22017045454545456"/>
    <n v="4.1193181818181816E-2"/>
    <n v="0.25213068181818182"/>
  </r>
  <r>
    <x v="169"/>
    <n v="3"/>
    <n v="203"/>
    <n v="0"/>
    <n v="94"/>
    <n v="3"/>
    <n v="158"/>
    <n v="0"/>
    <n v="29"/>
    <x v="6"/>
    <x v="24"/>
    <n v="0.46305418719211822"/>
    <n v="0.18354430379746836"/>
    <n v="109"/>
    <n v="129"/>
    <n v="12"/>
    <n v="0.28835227272727271"/>
    <n v="0.13352272727272727"/>
    <n v="0.22443181818181818"/>
    <n v="4.1193181818181816E-2"/>
    <n v="0.25639204545454541"/>
  </r>
  <r>
    <x v="170"/>
    <n v="2"/>
    <n v="205"/>
    <n v="0"/>
    <n v="94"/>
    <n v="1"/>
    <n v="159"/>
    <n v="0"/>
    <n v="29"/>
    <x v="6"/>
    <x v="24"/>
    <n v="0.45853658536585368"/>
    <n v="0.18238993710691823"/>
    <n v="111"/>
    <n v="130"/>
    <n v="12"/>
    <n v="0.29119318181818182"/>
    <n v="0.13352272727272727"/>
    <n v="0.22585227272727273"/>
    <n v="4.1193181818181816E-2"/>
    <n v="0.25852272727272729"/>
  </r>
  <r>
    <x v="171"/>
    <n v="3"/>
    <n v="208"/>
    <n v="0"/>
    <n v="94"/>
    <n v="2"/>
    <n v="161"/>
    <n v="0"/>
    <n v="29"/>
    <x v="6"/>
    <x v="24"/>
    <n v="0.45192307692307693"/>
    <n v="0.18012422360248448"/>
    <n v="114"/>
    <n v="132"/>
    <n v="12"/>
    <n v="0.29545454545454547"/>
    <n v="0.13352272727272727"/>
    <n v="0.22869318181818182"/>
    <n v="4.1193181818181816E-2"/>
    <n v="0.26207386363636365"/>
  </r>
  <r>
    <x v="172"/>
    <n v="2"/>
    <n v="210"/>
    <n v="0"/>
    <n v="94"/>
    <n v="1"/>
    <n v="162"/>
    <n v="0"/>
    <n v="29"/>
    <x v="6"/>
    <x v="24"/>
    <n v="0.44761904761904764"/>
    <n v="0.17901234567901234"/>
    <n v="116"/>
    <n v="133"/>
    <n v="12"/>
    <n v="0.29829545454545453"/>
    <n v="0.13352272727272727"/>
    <n v="0.23011363636363635"/>
    <n v="4.1193181818181816E-2"/>
    <n v="0.26420454545454541"/>
  </r>
  <r>
    <x v="173"/>
    <n v="0"/>
    <n v="210"/>
    <n v="0"/>
    <n v="94"/>
    <n v="1"/>
    <n v="163"/>
    <n v="0"/>
    <n v="29"/>
    <x v="6"/>
    <x v="24"/>
    <n v="0.44761904761904764"/>
    <n v="0.17791411042944785"/>
    <n v="116"/>
    <n v="134"/>
    <n v="12"/>
    <n v="0.29829545454545453"/>
    <n v="0.13352272727272727"/>
    <n v="0.23153409090909091"/>
    <n v="4.1193181818181816E-2"/>
    <n v="0.26491477272727271"/>
  </r>
  <r>
    <x v="174"/>
    <n v="0"/>
    <n v="210"/>
    <n v="0"/>
    <n v="94"/>
    <n v="2"/>
    <n v="165"/>
    <n v="0"/>
    <n v="29"/>
    <x v="6"/>
    <x v="25"/>
    <n v="0.44761904761904764"/>
    <n v="0.17575757575757575"/>
    <n v="116"/>
    <n v="136"/>
    <n v="13"/>
    <n v="0.29829545454545453"/>
    <n v="0.13352272727272727"/>
    <n v="0.234375"/>
    <n v="4.1193181818181816E-2"/>
    <n v="0.26633522727272729"/>
  </r>
  <r>
    <x v="175"/>
    <n v="3"/>
    <n v="213"/>
    <n v="0"/>
    <n v="94"/>
    <n v="3"/>
    <n v="168"/>
    <n v="0"/>
    <n v="29"/>
    <x v="6"/>
    <x v="25"/>
    <n v="0.44131455399061031"/>
    <n v="0.17261904761904762"/>
    <n v="119"/>
    <n v="139"/>
    <n v="13"/>
    <n v="0.30255681818181818"/>
    <n v="0.13352272727272727"/>
    <n v="0.23863636363636365"/>
    <n v="4.1193181818181816E-2"/>
    <n v="0.27059659090909094"/>
  </r>
  <r>
    <x v="176"/>
    <n v="2"/>
    <n v="215"/>
    <n v="0"/>
    <n v="94"/>
    <n v="2"/>
    <n v="170"/>
    <n v="0"/>
    <n v="29"/>
    <x v="6"/>
    <x v="25"/>
    <n v="0.43720930232558142"/>
    <n v="0.17058823529411765"/>
    <n v="121"/>
    <n v="141"/>
    <n v="13"/>
    <n v="0.30539772727272729"/>
    <n v="0.13352272727272727"/>
    <n v="0.24147727272727273"/>
    <n v="4.1193181818181816E-2"/>
    <n v="0.2734375"/>
  </r>
  <r>
    <x v="177"/>
    <n v="3"/>
    <n v="218"/>
    <n v="0"/>
    <n v="94"/>
    <n v="3"/>
    <n v="173"/>
    <n v="0"/>
    <n v="29"/>
    <x v="6"/>
    <x v="25"/>
    <n v="0.43119266055045874"/>
    <n v="0.16763005780346821"/>
    <n v="124"/>
    <n v="144"/>
    <n v="13"/>
    <n v="0.30965909090909088"/>
    <n v="0.13352272727272727"/>
    <n v="0.24573863636363635"/>
    <n v="4.1193181818181816E-2"/>
    <n v="0.27769886363636365"/>
  </r>
  <r>
    <x v="178"/>
    <n v="2"/>
    <n v="220"/>
    <n v="0"/>
    <n v="94"/>
    <n v="2"/>
    <n v="175"/>
    <n v="0"/>
    <n v="29"/>
    <x v="6"/>
    <x v="25"/>
    <n v="0.42727272727272725"/>
    <n v="0.1657142857142857"/>
    <n v="126"/>
    <n v="146"/>
    <n v="13"/>
    <n v="0.3125"/>
    <n v="0.13352272727272727"/>
    <n v="0.24857954545454544"/>
    <n v="4.1193181818181816E-2"/>
    <n v="0.28053977272727271"/>
  </r>
  <r>
    <x v="179"/>
    <n v="3"/>
    <n v="223"/>
    <n v="0"/>
    <n v="94"/>
    <n v="2"/>
    <n v="177"/>
    <n v="0"/>
    <n v="29"/>
    <x v="6"/>
    <x v="25"/>
    <n v="0.42152466367713004"/>
    <n v="0.16384180790960451"/>
    <n v="129"/>
    <n v="148"/>
    <n v="13"/>
    <n v="0.31676136363636365"/>
    <n v="0.13352272727272727"/>
    <n v="0.25142045454545453"/>
    <n v="4.1193181818181816E-2"/>
    <n v="0.28409090909090906"/>
  </r>
  <r>
    <x v="180"/>
    <n v="0"/>
    <n v="223"/>
    <n v="0"/>
    <n v="94"/>
    <n v="1"/>
    <n v="178"/>
    <n v="0"/>
    <n v="29"/>
    <x v="6"/>
    <x v="25"/>
    <n v="0.42152466367713004"/>
    <n v="0.16292134831460675"/>
    <n v="129"/>
    <n v="149"/>
    <n v="13"/>
    <n v="0.31676136363636365"/>
    <n v="0.13352272727272727"/>
    <n v="0.25284090909090912"/>
    <n v="4.1193181818181816E-2"/>
    <n v="0.28480113636363635"/>
  </r>
  <r>
    <x v="181"/>
    <n v="0"/>
    <n v="223"/>
    <n v="0"/>
    <n v="94"/>
    <n v="2"/>
    <n v="180"/>
    <n v="0"/>
    <n v="29"/>
    <x v="6"/>
    <x v="26"/>
    <n v="0.42152466367713004"/>
    <n v="0.16111111111111112"/>
    <n v="129"/>
    <n v="151"/>
    <n v="12"/>
    <n v="0.31676136363636365"/>
    <n v="0.13352272727272727"/>
    <n v="0.25568181818181818"/>
    <n v="4.1193181818181816E-2"/>
    <n v="0.28622159090909094"/>
  </r>
  <r>
    <x v="182"/>
    <n v="2"/>
    <n v="225"/>
    <n v="0"/>
    <n v="94"/>
    <n v="1"/>
    <n v="181"/>
    <n v="0"/>
    <n v="29"/>
    <x v="6"/>
    <x v="26"/>
    <n v="0.4177777777777778"/>
    <n v="0.16022099447513813"/>
    <n v="131"/>
    <n v="152"/>
    <n v="12"/>
    <n v="0.31960227272727271"/>
    <n v="0.13352272727272727"/>
    <n v="0.25710227272727271"/>
    <n v="4.1193181818181816E-2"/>
    <n v="0.28835227272727271"/>
  </r>
  <r>
    <x v="183"/>
    <n v="3"/>
    <n v="228"/>
    <n v="0"/>
    <n v="94"/>
    <n v="2"/>
    <n v="183"/>
    <n v="0"/>
    <n v="29"/>
    <x v="6"/>
    <x v="26"/>
    <n v="0.41228070175438597"/>
    <n v="0.15846994535519127"/>
    <n v="134"/>
    <n v="154"/>
    <n v="12"/>
    <n v="0.32386363636363635"/>
    <n v="0.13352272727272727"/>
    <n v="0.25994318181818182"/>
    <n v="4.1193181818181816E-2"/>
    <n v="0.29190340909090906"/>
  </r>
  <r>
    <x v="184"/>
    <n v="2"/>
    <n v="230"/>
    <n v="0"/>
    <n v="94"/>
    <n v="2"/>
    <n v="185"/>
    <n v="0"/>
    <n v="29"/>
    <x v="6"/>
    <x v="26"/>
    <n v="0.40869565217391307"/>
    <n v="0.15675675675675677"/>
    <n v="136"/>
    <n v="156"/>
    <n v="12"/>
    <n v="0.32670454545454547"/>
    <n v="0.13352272727272727"/>
    <n v="0.26278409090909088"/>
    <n v="4.1193181818181816E-2"/>
    <n v="0.29474431818181818"/>
  </r>
  <r>
    <x v="185"/>
    <n v="3"/>
    <n v="233"/>
    <n v="0"/>
    <n v="94"/>
    <n v="3"/>
    <n v="188"/>
    <n v="0"/>
    <n v="29"/>
    <x v="6"/>
    <x v="26"/>
    <n v="0.40343347639484978"/>
    <n v="0.15425531914893617"/>
    <n v="139"/>
    <n v="159"/>
    <n v="12"/>
    <n v="0.33096590909090912"/>
    <n v="0.13352272727272727"/>
    <n v="0.26704545454545453"/>
    <n v="4.1193181818181816E-2"/>
    <n v="0.29900568181818182"/>
  </r>
  <r>
    <x v="186"/>
    <n v="2"/>
    <n v="235"/>
    <n v="0"/>
    <n v="94"/>
    <n v="1"/>
    <n v="189"/>
    <n v="0"/>
    <n v="29"/>
    <x v="6"/>
    <x v="26"/>
    <n v="0.4"/>
    <n v="0.15343915343915343"/>
    <n v="141"/>
    <n v="160"/>
    <n v="12"/>
    <n v="0.33380681818181818"/>
    <n v="0.13352272727272727"/>
    <n v="0.26846590909090912"/>
    <n v="4.1193181818181816E-2"/>
    <n v="0.30113636363636365"/>
  </r>
  <r>
    <x v="187"/>
    <n v="0"/>
    <n v="235"/>
    <n v="0"/>
    <n v="94"/>
    <n v="2"/>
    <n v="191"/>
    <n v="0"/>
    <n v="29"/>
    <x v="6"/>
    <x v="26"/>
    <n v="0.4"/>
    <n v="0.15183246073298429"/>
    <n v="141"/>
    <n v="162"/>
    <n v="12"/>
    <n v="0.33380681818181818"/>
    <n v="0.13352272727272727"/>
    <n v="0.27130681818181818"/>
    <n v="4.1193181818181816E-2"/>
    <n v="0.30255681818181818"/>
  </r>
  <r>
    <x v="188"/>
    <n v="0"/>
    <n v="235"/>
    <n v="0"/>
    <n v="94"/>
    <n v="1"/>
    <n v="192"/>
    <n v="0"/>
    <n v="29"/>
    <x v="6"/>
    <x v="27"/>
    <n v="0.4"/>
    <n v="0.15104166666666666"/>
    <n v="141"/>
    <n v="163"/>
    <n v="13"/>
    <n v="0.33380681818181818"/>
    <n v="0.13352272727272727"/>
    <n v="0.27272727272727271"/>
    <n v="4.1193181818181816E-2"/>
    <n v="0.30326704545454541"/>
  </r>
  <r>
    <x v="189"/>
    <n v="3"/>
    <n v="238"/>
    <n v="0"/>
    <n v="94"/>
    <n v="1"/>
    <n v="193"/>
    <n v="0"/>
    <n v="29"/>
    <x v="6"/>
    <x v="27"/>
    <n v="0.3949579831932773"/>
    <n v="0.15025906735751296"/>
    <n v="144"/>
    <n v="164"/>
    <n v="13"/>
    <n v="0.33806818181818182"/>
    <n v="0.13352272727272727"/>
    <n v="0.27414772727272729"/>
    <n v="4.1193181818181816E-2"/>
    <n v="0.30610795454545459"/>
  </r>
  <r>
    <x v="190"/>
    <n v="2"/>
    <n v="240"/>
    <n v="0"/>
    <n v="94"/>
    <n v="2"/>
    <n v="195"/>
    <n v="0"/>
    <n v="29"/>
    <x v="6"/>
    <x v="27"/>
    <n v="0.39166666666666666"/>
    <n v="0.14871794871794872"/>
    <n v="146"/>
    <n v="166"/>
    <n v="13"/>
    <n v="0.34090909090909088"/>
    <n v="0.13352272727272727"/>
    <n v="0.27698863636363635"/>
    <n v="4.1193181818181816E-2"/>
    <n v="0.30894886363636365"/>
  </r>
  <r>
    <x v="191"/>
    <n v="3"/>
    <n v="243"/>
    <n v="0"/>
    <n v="94"/>
    <n v="3"/>
    <n v="198"/>
    <n v="0"/>
    <n v="29"/>
    <x v="6"/>
    <x v="27"/>
    <n v="0.38683127572016462"/>
    <n v="0.14646464646464646"/>
    <n v="149"/>
    <n v="169"/>
    <n v="13"/>
    <n v="0.34517045454545453"/>
    <n v="0.13352272727272727"/>
    <n v="0.28125"/>
    <n v="4.1193181818181816E-2"/>
    <n v="0.31321022727272729"/>
  </r>
  <r>
    <x v="192"/>
    <n v="2"/>
    <n v="245"/>
    <n v="0"/>
    <n v="94"/>
    <n v="2"/>
    <n v="200"/>
    <n v="0"/>
    <n v="29"/>
    <x v="6"/>
    <x v="27"/>
    <n v="0.3836734693877551"/>
    <n v="0.14499999999999999"/>
    <n v="151"/>
    <n v="171"/>
    <n v="13"/>
    <n v="0.34801136363636365"/>
    <n v="0.13352272727272727"/>
    <n v="0.28409090909090912"/>
    <n v="4.1193181818181816E-2"/>
    <n v="0.31605113636363635"/>
  </r>
  <r>
    <x v="193"/>
    <n v="3"/>
    <n v="248"/>
    <n v="0"/>
    <n v="94"/>
    <n v="1"/>
    <n v="201"/>
    <n v="0"/>
    <n v="29"/>
    <x v="6"/>
    <x v="27"/>
    <n v="0.37903225806451613"/>
    <n v="0.14427860696517414"/>
    <n v="154"/>
    <n v="172"/>
    <n v="13"/>
    <n v="0.35227272727272729"/>
    <n v="0.13352272727272727"/>
    <n v="0.28551136363636365"/>
    <n v="4.1193181818181816E-2"/>
    <n v="0.31889204545454547"/>
  </r>
  <r>
    <x v="194"/>
    <n v="0"/>
    <n v="248"/>
    <n v="0"/>
    <n v="94"/>
    <n v="2"/>
    <n v="203"/>
    <n v="0"/>
    <n v="29"/>
    <x v="6"/>
    <x v="27"/>
    <n v="0.37903225806451613"/>
    <n v="0.14285714285714285"/>
    <n v="154"/>
    <n v="174"/>
    <n v="13"/>
    <n v="0.35227272727272729"/>
    <n v="0.13352272727272727"/>
    <n v="0.28835227272727271"/>
    <n v="4.1193181818181816E-2"/>
    <n v="0.3203125"/>
  </r>
  <r>
    <x v="195"/>
    <n v="0"/>
    <n v="248"/>
    <n v="0"/>
    <n v="94"/>
    <n v="3"/>
    <n v="206"/>
    <n v="0"/>
    <n v="29"/>
    <x v="6"/>
    <x v="28"/>
    <n v="0.37903225806451613"/>
    <n v="0.14077669902912621"/>
    <n v="154"/>
    <n v="177"/>
    <n v="2"/>
    <n v="0.35227272727272729"/>
    <n v="0.13352272727272727"/>
    <n v="0.29261363636363635"/>
    <n v="4.1193181818181816E-2"/>
    <n v="0.32244318181818182"/>
  </r>
  <r>
    <x v="196"/>
    <n v="2"/>
    <n v="250"/>
    <n v="0"/>
    <n v="94"/>
    <n v="0"/>
    <n v="206"/>
    <n v="0"/>
    <n v="29"/>
    <x v="6"/>
    <x v="28"/>
    <n v="0.376"/>
    <n v="0.14077669902912621"/>
    <n v="156"/>
    <n v="177"/>
    <n v="2"/>
    <n v="0.35511363636363635"/>
    <n v="0.13352272727272727"/>
    <n v="0.29261363636363635"/>
    <n v="4.1193181818181816E-2"/>
    <n v="0.32386363636363635"/>
  </r>
  <r>
    <x v="197"/>
    <n v="3"/>
    <n v="253"/>
    <n v="0"/>
    <n v="94"/>
    <n v="2"/>
    <n v="208"/>
    <n v="0"/>
    <n v="29"/>
    <x v="7"/>
    <x v="28"/>
    <n v="0.3715415019762846"/>
    <n v="0.13942307692307693"/>
    <n v="159"/>
    <n v="179"/>
    <n v="12"/>
    <n v="0.359375"/>
    <n v="0.13352272727272727"/>
    <n v="0.29545454545454547"/>
    <n v="4.1193181818181816E-2"/>
    <n v="0.32741477272727271"/>
  </r>
  <r>
    <x v="198"/>
    <n v="3"/>
    <n v="256"/>
    <n v="0"/>
    <n v="94"/>
    <n v="2"/>
    <n v="210"/>
    <n v="0"/>
    <n v="29"/>
    <x v="7"/>
    <x v="28"/>
    <n v="0.3671875"/>
    <n v="0.1380952380952381"/>
    <n v="162"/>
    <n v="181"/>
    <n v="12"/>
    <n v="0.36363636363636365"/>
    <n v="0.13352272727272727"/>
    <n v="0.29829545454545453"/>
    <n v="4.1193181818181816E-2"/>
    <n v="0.33096590909090906"/>
  </r>
  <r>
    <x v="199"/>
    <n v="3"/>
    <n v="259"/>
    <n v="0"/>
    <n v="94"/>
    <n v="3"/>
    <n v="213"/>
    <n v="0"/>
    <n v="29"/>
    <x v="7"/>
    <x v="28"/>
    <n v="0.36293436293436293"/>
    <n v="0.13615023474178403"/>
    <n v="165"/>
    <n v="184"/>
    <n v="12"/>
    <n v="0.36789772727272729"/>
    <n v="0.13352272727272727"/>
    <n v="0.30255681818181818"/>
    <n v="4.1193181818181816E-2"/>
    <n v="0.33522727272727271"/>
  </r>
  <r>
    <x v="200"/>
    <n v="3"/>
    <n v="262"/>
    <n v="0"/>
    <n v="94"/>
    <n v="0"/>
    <n v="213"/>
    <n v="0"/>
    <n v="29"/>
    <x v="7"/>
    <x v="28"/>
    <n v="0.35877862595419846"/>
    <n v="0.13615023474178403"/>
    <n v="168"/>
    <n v="184"/>
    <n v="12"/>
    <n v="0.37215909090909088"/>
    <n v="0.13352272727272727"/>
    <n v="0.30255681818181818"/>
    <n v="4.1193181818181816E-2"/>
    <n v="0.33735795454545453"/>
  </r>
  <r>
    <x v="201"/>
    <n v="0"/>
    <n v="262"/>
    <n v="0"/>
    <n v="94"/>
    <n v="2"/>
    <n v="215"/>
    <n v="0"/>
    <n v="29"/>
    <x v="7"/>
    <x v="28"/>
    <n v="0.35877862595419846"/>
    <n v="0.13488372093023257"/>
    <n v="168"/>
    <n v="186"/>
    <n v="12"/>
    <n v="0.37215909090909088"/>
    <n v="0.13352272727272727"/>
    <n v="0.30539772727272729"/>
    <n v="4.1193181818181816E-2"/>
    <n v="0.33877840909090906"/>
  </r>
  <r>
    <x v="202"/>
    <n v="0"/>
    <n v="262"/>
    <n v="0"/>
    <n v="94"/>
    <n v="3"/>
    <n v="218"/>
    <n v="0"/>
    <n v="29"/>
    <x v="7"/>
    <x v="29"/>
    <n v="0.35877862595419846"/>
    <n v="0.13302752293577982"/>
    <n v="168"/>
    <n v="189"/>
    <n v="15"/>
    <n v="0.37215909090909088"/>
    <n v="0.13352272727272727"/>
    <n v="0.30965909090909088"/>
    <n v="4.1193181818181816E-2"/>
    <n v="0.34090909090909088"/>
  </r>
  <r>
    <x v="203"/>
    <n v="3"/>
    <n v="265"/>
    <n v="0"/>
    <n v="94"/>
    <n v="1"/>
    <n v="219"/>
    <n v="0"/>
    <n v="29"/>
    <x v="7"/>
    <x v="29"/>
    <n v="0.35471698113207545"/>
    <n v="0.13242009132420091"/>
    <n v="171"/>
    <n v="190"/>
    <n v="15"/>
    <n v="0.37642045454545453"/>
    <n v="0.13352272727272727"/>
    <n v="0.31107954545454547"/>
    <n v="4.1193181818181816E-2"/>
    <n v="0.34375"/>
  </r>
  <r>
    <x v="204"/>
    <n v="3"/>
    <n v="268"/>
    <n v="0"/>
    <n v="94"/>
    <n v="1"/>
    <n v="220"/>
    <n v="0"/>
    <n v="29"/>
    <x v="7"/>
    <x v="29"/>
    <n v="0.35074626865671643"/>
    <n v="0.13181818181818181"/>
    <n v="174"/>
    <n v="191"/>
    <n v="15"/>
    <n v="0.38068181818181818"/>
    <n v="0.13352272727272727"/>
    <n v="0.3125"/>
    <n v="4.1193181818181816E-2"/>
    <n v="0.34659090909090906"/>
  </r>
  <r>
    <x v="205"/>
    <n v="3"/>
    <n v="271"/>
    <n v="0"/>
    <n v="94"/>
    <n v="3"/>
    <n v="223"/>
    <n v="0"/>
    <n v="29"/>
    <x v="7"/>
    <x v="29"/>
    <n v="0.34686346863468637"/>
    <n v="0.13004484304932734"/>
    <n v="177"/>
    <n v="194"/>
    <n v="15"/>
    <n v="0.38494318181818182"/>
    <n v="0.13352272727272727"/>
    <n v="0.31676136363636365"/>
    <n v="4.1193181818181816E-2"/>
    <n v="0.35085227272727271"/>
  </r>
  <r>
    <x v="206"/>
    <n v="3"/>
    <n v="274"/>
    <n v="0"/>
    <n v="94"/>
    <n v="2"/>
    <n v="225"/>
    <n v="0"/>
    <n v="29"/>
    <x v="7"/>
    <x v="29"/>
    <n v="0.34306569343065696"/>
    <n v="0.12888888888888889"/>
    <n v="180"/>
    <n v="196"/>
    <n v="15"/>
    <n v="0.38920454545454547"/>
    <n v="0.13352272727272727"/>
    <n v="0.31960227272727271"/>
    <n v="4.1193181818181816E-2"/>
    <n v="0.35440340909090906"/>
  </r>
  <r>
    <x v="207"/>
    <n v="3"/>
    <n v="277"/>
    <n v="0"/>
    <n v="94"/>
    <n v="1"/>
    <n v="226"/>
    <n v="0"/>
    <n v="29"/>
    <x v="7"/>
    <x v="29"/>
    <n v="0.33935018050541516"/>
    <n v="0.12831858407079647"/>
    <n v="183"/>
    <n v="197"/>
    <n v="15"/>
    <n v="0.39346590909090912"/>
    <n v="0.13352272727272727"/>
    <n v="0.32102272727272729"/>
    <n v="4.1193181818181816E-2"/>
    <n v="0.35724431818181823"/>
  </r>
  <r>
    <x v="208"/>
    <n v="0"/>
    <n v="277"/>
    <n v="0"/>
    <n v="94"/>
    <n v="1"/>
    <n v="227"/>
    <n v="0"/>
    <n v="29"/>
    <x v="7"/>
    <x v="29"/>
    <n v="0.33935018050541516"/>
    <n v="0.1277533039647577"/>
    <n v="183"/>
    <n v="198"/>
    <n v="15"/>
    <n v="0.39346590909090912"/>
    <n v="0.13352272727272727"/>
    <n v="0.32244318181818182"/>
    <n v="4.1193181818181816E-2"/>
    <n v="0.35795454545454547"/>
  </r>
  <r>
    <x v="209"/>
    <n v="0"/>
    <n v="277"/>
    <n v="0"/>
    <n v="94"/>
    <n v="4"/>
    <n v="231"/>
    <n v="0"/>
    <n v="29"/>
    <x v="7"/>
    <x v="30"/>
    <n v="0.33935018050541516"/>
    <n v="0.12554112554112554"/>
    <n v="183"/>
    <n v="202"/>
    <n v="6"/>
    <n v="0.39346590909090912"/>
    <n v="0.13352272727272727"/>
    <n v="0.328125"/>
    <n v="4.1193181818181816E-2"/>
    <n v="0.36079545454545459"/>
  </r>
  <r>
    <x v="210"/>
    <n v="3"/>
    <n v="280"/>
    <n v="0"/>
    <n v="94"/>
    <n v="1"/>
    <n v="232"/>
    <n v="0"/>
    <n v="29"/>
    <x v="7"/>
    <x v="30"/>
    <n v="0.33571428571428569"/>
    <n v="0.125"/>
    <n v="186"/>
    <n v="203"/>
    <n v="6"/>
    <n v="0.39772727272727271"/>
    <n v="0.13352272727272727"/>
    <n v="0.32954545454545453"/>
    <n v="4.1193181818181816E-2"/>
    <n v="0.36363636363636365"/>
  </r>
  <r>
    <x v="211"/>
    <n v="3"/>
    <n v="283"/>
    <n v="0"/>
    <n v="94"/>
    <n v="1"/>
    <n v="233"/>
    <n v="0"/>
    <n v="29"/>
    <x v="7"/>
    <x v="30"/>
    <n v="0.33215547703180209"/>
    <n v="0.12446351931330472"/>
    <n v="189"/>
    <n v="204"/>
    <n v="6"/>
    <n v="0.40198863636363635"/>
    <n v="0.13352272727272727"/>
    <n v="0.33096590909090912"/>
    <n v="4.1193181818181816E-2"/>
    <n v="0.36647727272727271"/>
  </r>
  <r>
    <x v="212"/>
    <n v="0"/>
    <n v="283"/>
    <n v="0"/>
    <n v="94"/>
    <n v="2"/>
    <n v="235"/>
    <n v="0"/>
    <n v="29"/>
    <x v="7"/>
    <x v="30"/>
    <n v="0.33215547703180209"/>
    <n v="0.12340425531914893"/>
    <n v="189"/>
    <n v="206"/>
    <n v="6"/>
    <n v="0.40198863636363635"/>
    <n v="0.13352272727272727"/>
    <n v="0.33380681818181818"/>
    <n v="4.1193181818181816E-2"/>
    <n v="0.36789772727272729"/>
  </r>
  <r>
    <x v="213"/>
    <n v="0"/>
    <n v="283"/>
    <n v="0"/>
    <n v="94"/>
    <n v="3"/>
    <n v="238"/>
    <n v="0"/>
    <n v="29"/>
    <x v="7"/>
    <x v="30"/>
    <n v="0.33215547703180209"/>
    <n v="0.12184873949579832"/>
    <n v="189"/>
    <n v="209"/>
    <n v="6"/>
    <n v="0.40198863636363635"/>
    <n v="0.13352272727272727"/>
    <n v="0.33806818181818182"/>
    <n v="4.1193181818181816E-2"/>
    <n v="0.37002840909090906"/>
  </r>
  <r>
    <x v="214"/>
    <n v="0"/>
    <n v="283"/>
    <n v="0"/>
    <n v="94"/>
    <n v="1"/>
    <n v="239"/>
    <n v="0"/>
    <n v="29"/>
    <x v="7"/>
    <x v="30"/>
    <n v="0.33215547703180209"/>
    <n v="0.12133891213389121"/>
    <n v="189"/>
    <n v="210"/>
    <n v="6"/>
    <n v="0.40198863636363635"/>
    <n v="0.13352272727272727"/>
    <n v="0.33948863636363635"/>
    <n v="4.1193181818181816E-2"/>
    <n v="0.37073863636363635"/>
  </r>
  <r>
    <x v="215"/>
    <n v="0"/>
    <n v="283"/>
    <n v="0"/>
    <n v="94"/>
    <n v="1"/>
    <n v="240"/>
    <n v="0"/>
    <n v="29"/>
    <x v="7"/>
    <x v="30"/>
    <n v="0.33215547703180209"/>
    <n v="0.12083333333333333"/>
    <n v="189"/>
    <n v="211"/>
    <n v="6"/>
    <n v="0.40198863636363635"/>
    <n v="0.13352272727272727"/>
    <n v="0.34090909090909088"/>
    <n v="4.1193181818181816E-2"/>
    <n v="0.37144886363636365"/>
  </r>
  <r>
    <x v="216"/>
    <n v="0"/>
    <n v="283"/>
    <n v="0"/>
    <n v="94"/>
    <n v="3"/>
    <n v="243"/>
    <n v="0"/>
    <n v="29"/>
    <x v="7"/>
    <x v="31"/>
    <n v="0.33215547703180209"/>
    <n v="0.11934156378600823"/>
    <n v="189"/>
    <n v="214"/>
    <n v="15"/>
    <n v="0.40198863636363635"/>
    <n v="0.13352272727272727"/>
    <n v="0.34517045454545453"/>
    <n v="4.1193181818181816E-2"/>
    <n v="0.37357954545454541"/>
  </r>
  <r>
    <x v="217"/>
    <n v="3"/>
    <n v="286"/>
    <n v="0"/>
    <n v="94"/>
    <n v="2"/>
    <n v="245"/>
    <n v="0"/>
    <n v="29"/>
    <x v="7"/>
    <x v="31"/>
    <n v="0.32867132867132864"/>
    <n v="0.11836734693877551"/>
    <n v="192"/>
    <n v="216"/>
    <n v="15"/>
    <n v="0.40625"/>
    <n v="0.13352272727272727"/>
    <n v="0.34801136363636365"/>
    <n v="4.1193181818181816E-2"/>
    <n v="0.37713068181818182"/>
  </r>
  <r>
    <x v="218"/>
    <n v="3"/>
    <n v="289"/>
    <n v="0"/>
    <n v="94"/>
    <n v="1"/>
    <n v="246"/>
    <n v="0"/>
    <n v="29"/>
    <x v="7"/>
    <x v="31"/>
    <n v="0.32525951557093424"/>
    <n v="0.11788617886178862"/>
    <n v="195"/>
    <n v="217"/>
    <n v="15"/>
    <n v="0.41051136363636365"/>
    <n v="0.13352272727272727"/>
    <n v="0.34943181818181818"/>
    <n v="4.1193181818181816E-2"/>
    <n v="0.37997159090909094"/>
  </r>
  <r>
    <x v="219"/>
    <n v="3"/>
    <n v="292"/>
    <n v="0"/>
    <n v="94"/>
    <n v="2"/>
    <n v="248"/>
    <n v="0"/>
    <n v="29"/>
    <x v="7"/>
    <x v="31"/>
    <n v="0.32191780821917809"/>
    <n v="0.11693548387096774"/>
    <n v="198"/>
    <n v="219"/>
    <n v="15"/>
    <n v="0.41477272727272729"/>
    <n v="0.13352272727272727"/>
    <n v="0.35227272727272729"/>
    <n v="4.1193181818181816E-2"/>
    <n v="0.38352272727272729"/>
  </r>
  <r>
    <x v="220"/>
    <n v="3"/>
    <n v="295"/>
    <n v="0"/>
    <n v="94"/>
    <n v="3"/>
    <n v="251"/>
    <n v="0"/>
    <n v="29"/>
    <x v="7"/>
    <x v="31"/>
    <n v="0.31864406779661014"/>
    <n v="0.11553784860557768"/>
    <n v="201"/>
    <n v="222"/>
    <n v="15"/>
    <n v="0.41903409090909088"/>
    <n v="0.13352272727272727"/>
    <n v="0.35653409090909088"/>
    <n v="4.1193181818181816E-2"/>
    <n v="0.38778409090909088"/>
  </r>
  <r>
    <x v="221"/>
    <n v="3"/>
    <n v="298"/>
    <n v="0"/>
    <n v="94"/>
    <n v="2"/>
    <n v="253"/>
    <n v="0"/>
    <n v="29"/>
    <x v="7"/>
    <x v="31"/>
    <n v="0.31543624161073824"/>
    <n v="0.11462450592885376"/>
    <n v="204"/>
    <n v="224"/>
    <n v="15"/>
    <n v="0.42329545454545453"/>
    <n v="0.13352272727272727"/>
    <n v="0.359375"/>
    <n v="4.1193181818181816E-2"/>
    <n v="0.39133522727272729"/>
  </r>
  <r>
    <x v="222"/>
    <n v="0"/>
    <n v="298"/>
    <n v="0"/>
    <n v="94"/>
    <n v="0"/>
    <n v="253"/>
    <n v="0"/>
    <n v="29"/>
    <x v="7"/>
    <x v="31"/>
    <n v="0.31543624161073824"/>
    <n v="0.11462450592885376"/>
    <n v="204"/>
    <n v="224"/>
    <n v="15"/>
    <n v="0.42329545454545453"/>
    <n v="0.13352272727272727"/>
    <n v="0.359375"/>
    <n v="4.1193181818181816E-2"/>
    <n v="0.39133522727272729"/>
  </r>
  <r>
    <x v="223"/>
    <n v="0"/>
    <n v="298"/>
    <n v="0"/>
    <n v="94"/>
    <n v="4"/>
    <n v="257"/>
    <n v="0"/>
    <n v="29"/>
    <x v="7"/>
    <x v="32"/>
    <n v="0.31543624161073824"/>
    <n v="0.11284046692607004"/>
    <n v="204"/>
    <n v="228"/>
    <n v="9"/>
    <n v="0.42329545454545453"/>
    <n v="0.13352272727272727"/>
    <n v="0.36505681818181818"/>
    <n v="4.1193181818181816E-2"/>
    <n v="0.39417613636363635"/>
  </r>
  <r>
    <x v="224"/>
    <n v="3"/>
    <n v="301"/>
    <n v="0"/>
    <n v="94"/>
    <n v="1"/>
    <n v="258"/>
    <n v="0"/>
    <n v="29"/>
    <x v="7"/>
    <x v="32"/>
    <n v="0.3122923588039867"/>
    <n v="0.1124031007751938"/>
    <n v="207"/>
    <n v="229"/>
    <n v="9"/>
    <n v="0.42755681818181818"/>
    <n v="0.13352272727272727"/>
    <n v="0.36647727272727271"/>
    <n v="4.1193181818181816E-2"/>
    <n v="0.39701704545454541"/>
  </r>
  <r>
    <x v="225"/>
    <n v="3"/>
    <n v="304"/>
    <n v="0"/>
    <n v="94"/>
    <n v="1"/>
    <n v="259"/>
    <n v="0"/>
    <n v="29"/>
    <x v="7"/>
    <x v="32"/>
    <n v="0.30921052631578949"/>
    <n v="0.11196911196911197"/>
    <n v="210"/>
    <n v="230"/>
    <n v="9"/>
    <n v="0.43181818181818182"/>
    <n v="0.13352272727272727"/>
    <n v="0.36789772727272729"/>
    <n v="4.1193181818181816E-2"/>
    <n v="0.39985795454545459"/>
  </r>
  <r>
    <x v="226"/>
    <n v="3"/>
    <n v="307"/>
    <n v="0"/>
    <n v="94"/>
    <n v="3"/>
    <n v="262"/>
    <n v="0"/>
    <n v="29"/>
    <x v="7"/>
    <x v="32"/>
    <n v="0.30618892508143325"/>
    <n v="0.11068702290076336"/>
    <n v="213"/>
    <n v="233"/>
    <n v="9"/>
    <n v="0.43607954545454547"/>
    <n v="0.13352272727272727"/>
    <n v="0.37215909090909088"/>
    <n v="4.1193181818181816E-2"/>
    <n v="0.40411931818181818"/>
  </r>
  <r>
    <x v="227"/>
    <n v="3"/>
    <n v="310"/>
    <n v="0"/>
    <n v="94"/>
    <n v="3"/>
    <n v="265"/>
    <n v="0"/>
    <n v="29"/>
    <x v="8"/>
    <x v="32"/>
    <n v="0.3032258064516129"/>
    <n v="0.10943396226415095"/>
    <n v="216"/>
    <n v="236"/>
    <n v="6"/>
    <n v="0.44034090909090912"/>
    <n v="0.13352272727272727"/>
    <n v="0.37642045454545453"/>
    <n v="4.1193181818181816E-2"/>
    <n v="0.40838068181818182"/>
  </r>
  <r>
    <x v="228"/>
    <n v="3"/>
    <n v="313"/>
    <n v="0"/>
    <n v="94"/>
    <n v="2"/>
    <n v="267"/>
    <n v="0"/>
    <n v="29"/>
    <x v="8"/>
    <x v="32"/>
    <n v="0.30031948881789139"/>
    <n v="0.10861423220973783"/>
    <n v="219"/>
    <n v="238"/>
    <n v="6"/>
    <n v="0.44460227272727271"/>
    <n v="0.13352272727272727"/>
    <n v="0.37926136363636365"/>
    <n v="4.1193181818181816E-2"/>
    <n v="0.41193181818181818"/>
  </r>
  <r>
    <x v="229"/>
    <n v="0"/>
    <n v="313"/>
    <n v="0"/>
    <n v="94"/>
    <n v="2"/>
    <n v="269"/>
    <n v="0"/>
    <n v="29"/>
    <x v="8"/>
    <x v="32"/>
    <n v="0.30031948881789139"/>
    <n v="0.10780669144981413"/>
    <n v="219"/>
    <n v="240"/>
    <n v="6"/>
    <n v="0.44460227272727271"/>
    <n v="0.13352272727272727"/>
    <n v="0.38210227272727271"/>
    <n v="4.1193181818181816E-2"/>
    <n v="0.41335227272727271"/>
  </r>
  <r>
    <x v="230"/>
    <n v="0"/>
    <n v="313"/>
    <n v="0"/>
    <n v="94"/>
    <n v="2"/>
    <n v="271"/>
    <n v="0"/>
    <n v="29"/>
    <x v="8"/>
    <x v="33"/>
    <n v="0.30031948881789139"/>
    <n v="0.1070110701107011"/>
    <n v="219"/>
    <n v="242"/>
    <n v="15"/>
    <n v="0.44460227272727271"/>
    <n v="0.13352272727272727"/>
    <n v="0.38494318181818182"/>
    <n v="4.1193181818181816E-2"/>
    <n v="0.41477272727272729"/>
  </r>
  <r>
    <x v="231"/>
    <n v="3"/>
    <n v="316"/>
    <n v="0"/>
    <n v="94"/>
    <n v="1"/>
    <n v="272"/>
    <n v="0"/>
    <n v="29"/>
    <x v="8"/>
    <x v="33"/>
    <n v="0.29746835443037972"/>
    <n v="0.10661764705882353"/>
    <n v="222"/>
    <n v="243"/>
    <n v="15"/>
    <n v="0.44886363636363635"/>
    <n v="0.13352272727272727"/>
    <n v="0.38636363636363635"/>
    <n v="4.1193181818181816E-2"/>
    <n v="0.41761363636363635"/>
  </r>
  <r>
    <x v="232"/>
    <n v="3"/>
    <n v="319"/>
    <n v="0"/>
    <n v="94"/>
    <n v="0"/>
    <n v="272"/>
    <n v="0"/>
    <n v="29"/>
    <x v="8"/>
    <x v="33"/>
    <n v="0.29467084639498431"/>
    <n v="0.10661764705882353"/>
    <n v="225"/>
    <n v="243"/>
    <n v="15"/>
    <n v="0.453125"/>
    <n v="0.13352272727272727"/>
    <n v="0.38636363636363635"/>
    <n v="4.1193181818181816E-2"/>
    <n v="0.41974431818181818"/>
  </r>
  <r>
    <x v="233"/>
    <n v="3"/>
    <n v="322"/>
    <n v="0"/>
    <n v="94"/>
    <n v="1"/>
    <n v="273"/>
    <n v="0"/>
    <n v="29"/>
    <x v="8"/>
    <x v="33"/>
    <n v="0.29192546583850931"/>
    <n v="0.10622710622710622"/>
    <n v="228"/>
    <n v="244"/>
    <n v="15"/>
    <n v="0.45738636363636365"/>
    <n v="0.13352272727272727"/>
    <n v="0.38778409090909088"/>
    <n v="4.1193181818181816E-2"/>
    <n v="0.42258522727272729"/>
  </r>
  <r>
    <x v="234"/>
    <n v="3"/>
    <n v="325"/>
    <n v="0"/>
    <n v="94"/>
    <n v="2"/>
    <n v="275"/>
    <n v="0"/>
    <n v="29"/>
    <x v="8"/>
    <x v="33"/>
    <n v="0.28923076923076924"/>
    <n v="0.10545454545454545"/>
    <n v="231"/>
    <n v="246"/>
    <n v="15"/>
    <n v="0.46164772727272729"/>
    <n v="0.13352272727272727"/>
    <n v="0.390625"/>
    <n v="4.1193181818181816E-2"/>
    <n v="0.42613636363636365"/>
  </r>
  <r>
    <x v="235"/>
    <n v="3"/>
    <n v="328"/>
    <n v="0"/>
    <n v="94"/>
    <n v="2"/>
    <n v="277"/>
    <n v="0"/>
    <n v="29"/>
    <x v="8"/>
    <x v="33"/>
    <n v="0.28658536585365851"/>
    <n v="0.10469314079422383"/>
    <n v="234"/>
    <n v="248"/>
    <n v="15"/>
    <n v="0.46590909090909088"/>
    <n v="0.13352272727272727"/>
    <n v="0.39346590909090912"/>
    <n v="4.1193181818181816E-2"/>
    <n v="0.4296875"/>
  </r>
  <r>
    <x v="236"/>
    <n v="0"/>
    <n v="328"/>
    <n v="0"/>
    <n v="94"/>
    <n v="1"/>
    <n v="278"/>
    <n v="0"/>
    <n v="29"/>
    <x v="8"/>
    <x v="33"/>
    <n v="0.28658536585365851"/>
    <n v="0.10431654676258993"/>
    <n v="234"/>
    <n v="249"/>
    <n v="15"/>
    <n v="0.46590909090909088"/>
    <n v="0.13352272727272727"/>
    <n v="0.39488636363636365"/>
    <n v="4.1193181818181816E-2"/>
    <n v="0.43039772727272729"/>
  </r>
  <r>
    <x v="237"/>
    <n v="0"/>
    <n v="328"/>
    <n v="0"/>
    <n v="94"/>
    <n v="3"/>
    <n v="281"/>
    <n v="0"/>
    <n v="29"/>
    <x v="8"/>
    <x v="34"/>
    <n v="0.28658536585365851"/>
    <n v="0.10320284697508897"/>
    <n v="234"/>
    <n v="252"/>
    <n v="15"/>
    <n v="0.46590909090909088"/>
    <n v="0.13352272727272727"/>
    <n v="0.39914772727272729"/>
    <n v="4.1193181818181816E-2"/>
    <n v="0.43252840909090906"/>
  </r>
  <r>
    <x v="238"/>
    <n v="3"/>
    <n v="331"/>
    <n v="0"/>
    <n v="94"/>
    <n v="2"/>
    <n v="283"/>
    <n v="0"/>
    <n v="29"/>
    <x v="8"/>
    <x v="34"/>
    <n v="0.28398791540785501"/>
    <n v="0.10247349823321555"/>
    <n v="237"/>
    <n v="254"/>
    <n v="15"/>
    <n v="0.47017045454545453"/>
    <n v="0.13352272727272727"/>
    <n v="0.40198863636363635"/>
    <n v="4.1193181818181816E-2"/>
    <n v="0.43607954545454541"/>
  </r>
  <r>
    <x v="239"/>
    <n v="3"/>
    <n v="334"/>
    <n v="0"/>
    <n v="94"/>
    <n v="1"/>
    <n v="284"/>
    <n v="0"/>
    <n v="29"/>
    <x v="8"/>
    <x v="34"/>
    <n v="0.28143712574850299"/>
    <n v="0.10211267605633803"/>
    <n v="240"/>
    <n v="255"/>
    <n v="15"/>
    <n v="0.47443181818181818"/>
    <n v="0.13352272727272727"/>
    <n v="0.40340909090909088"/>
    <n v="4.1193181818181816E-2"/>
    <n v="0.43892045454545453"/>
  </r>
  <r>
    <x v="240"/>
    <n v="3"/>
    <n v="337"/>
    <n v="0"/>
    <n v="94"/>
    <n v="3"/>
    <n v="287"/>
    <n v="0"/>
    <n v="29"/>
    <x v="8"/>
    <x v="34"/>
    <n v="0.27893175074183979"/>
    <n v="0.10104529616724739"/>
    <n v="243"/>
    <n v="258"/>
    <n v="15"/>
    <n v="0.47869318181818182"/>
    <n v="0.13352272727272727"/>
    <n v="0.40767045454545453"/>
    <n v="4.1193181818181816E-2"/>
    <n v="0.44318181818181818"/>
  </r>
  <r>
    <x v="241"/>
    <n v="3"/>
    <n v="340"/>
    <n v="0"/>
    <n v="94"/>
    <n v="4"/>
    <n v="291"/>
    <n v="0"/>
    <n v="29"/>
    <x v="8"/>
    <x v="34"/>
    <n v="0.27647058823529413"/>
    <n v="9.9656357388316158E-2"/>
    <n v="246"/>
    <n v="262"/>
    <n v="15"/>
    <n v="0.48295454545454547"/>
    <n v="0.13352272727272727"/>
    <n v="0.41335227272727271"/>
    <n v="4.1193181818181816E-2"/>
    <n v="0.44815340909090906"/>
  </r>
  <r>
    <x v="242"/>
    <n v="3"/>
    <n v="343"/>
    <n v="0"/>
    <n v="94"/>
    <n v="0"/>
    <n v="291"/>
    <n v="0"/>
    <n v="29"/>
    <x v="8"/>
    <x v="34"/>
    <n v="0.27405247813411077"/>
    <n v="9.9656357388316158E-2"/>
    <n v="249"/>
    <n v="262"/>
    <n v="15"/>
    <n v="0.48721590909090912"/>
    <n v="0.13352272727272727"/>
    <n v="0.41335227272727271"/>
    <n v="4.1193181818181816E-2"/>
    <n v="0.45028409090909094"/>
  </r>
  <r>
    <x v="243"/>
    <n v="0"/>
    <n v="343"/>
    <n v="0"/>
    <n v="94"/>
    <n v="0"/>
    <n v="291"/>
    <n v="0"/>
    <n v="29"/>
    <x v="8"/>
    <x v="34"/>
    <n v="0.27405247813411077"/>
    <n v="9.9656357388316158E-2"/>
    <n v="249"/>
    <n v="262"/>
    <n v="15"/>
    <n v="0.48721590909090912"/>
    <n v="0.13352272727272727"/>
    <n v="0.41335227272727271"/>
    <n v="4.1193181818181816E-2"/>
    <n v="0.45028409090909094"/>
  </r>
  <r>
    <x v="244"/>
    <n v="0"/>
    <n v="343"/>
    <n v="0"/>
    <n v="94"/>
    <n v="2"/>
    <n v="293"/>
    <n v="0"/>
    <n v="29"/>
    <x v="8"/>
    <x v="35"/>
    <n v="0.27405247813411077"/>
    <n v="9.8976109215017066E-2"/>
    <n v="249"/>
    <n v="264"/>
    <n v="15"/>
    <n v="0.48721590909090912"/>
    <n v="0.13352272727272727"/>
    <n v="0.41619318181818182"/>
    <n v="4.1193181818181816E-2"/>
    <n v="0.45170454545454547"/>
  </r>
  <r>
    <x v="245"/>
    <n v="3"/>
    <n v="346"/>
    <n v="0"/>
    <n v="94"/>
    <n v="1"/>
    <n v="294"/>
    <n v="0"/>
    <n v="29"/>
    <x v="8"/>
    <x v="35"/>
    <n v="0.27167630057803466"/>
    <n v="9.8639455782312924E-2"/>
    <n v="252"/>
    <n v="265"/>
    <n v="15"/>
    <n v="0.49147727272727271"/>
    <n v="0.13352272727272727"/>
    <n v="0.41761363636363635"/>
    <n v="4.1193181818181816E-2"/>
    <n v="0.45454545454545453"/>
  </r>
  <r>
    <x v="246"/>
    <n v="3"/>
    <n v="349"/>
    <n v="0"/>
    <n v="94"/>
    <n v="1"/>
    <n v="295"/>
    <n v="0"/>
    <n v="29"/>
    <x v="8"/>
    <x v="35"/>
    <n v="0.2693409742120344"/>
    <n v="9.8305084745762716E-2"/>
    <n v="255"/>
    <n v="266"/>
    <n v="15"/>
    <n v="0.49573863636363635"/>
    <n v="0.13352272727272727"/>
    <n v="0.41903409090909088"/>
    <n v="4.1193181818181816E-2"/>
    <n v="0.45738636363636365"/>
  </r>
  <r>
    <x v="247"/>
    <n v="3"/>
    <n v="352"/>
    <n v="0"/>
    <n v="94"/>
    <n v="3"/>
    <n v="298"/>
    <n v="0"/>
    <n v="29"/>
    <x v="8"/>
    <x v="35"/>
    <n v="0.26704545454545453"/>
    <n v="9.7315436241610737E-2"/>
    <n v="258"/>
    <n v="269"/>
    <n v="15"/>
    <n v="0.5"/>
    <n v="0.13352272727272727"/>
    <n v="0.42329545454545453"/>
    <n v="4.1193181818181816E-2"/>
    <n v="0.46164772727272729"/>
  </r>
  <r>
    <x v="248"/>
    <n v="3"/>
    <n v="355"/>
    <n v="0"/>
    <n v="94"/>
    <n v="3"/>
    <n v="301"/>
    <n v="0"/>
    <n v="29"/>
    <x v="8"/>
    <x v="35"/>
    <n v="0.26478873239436618"/>
    <n v="9.634551495016612E-2"/>
    <n v="261"/>
    <n v="272"/>
    <n v="15"/>
    <n v="0.50426136363636365"/>
    <n v="0.13352272727272727"/>
    <n v="0.42755681818181818"/>
    <n v="4.1193181818181816E-2"/>
    <n v="0.46590909090909094"/>
  </r>
  <r>
    <x v="249"/>
    <n v="3"/>
    <n v="358"/>
    <n v="0"/>
    <n v="94"/>
    <n v="2"/>
    <n v="303"/>
    <n v="0"/>
    <n v="29"/>
    <x v="8"/>
    <x v="35"/>
    <n v="0.26256983240223464"/>
    <n v="9.5709570957095716E-2"/>
    <n v="264"/>
    <n v="274"/>
    <n v="15"/>
    <n v="0.50852272727272729"/>
    <n v="0.13352272727272727"/>
    <n v="0.43039772727272729"/>
    <n v="4.1193181818181816E-2"/>
    <n v="0.46946022727272729"/>
  </r>
  <r>
    <x v="250"/>
    <n v="0"/>
    <n v="358"/>
    <n v="0"/>
    <n v="94"/>
    <n v="2"/>
    <n v="305"/>
    <n v="0"/>
    <n v="29"/>
    <x v="8"/>
    <x v="35"/>
    <n v="0.26256983240223464"/>
    <n v="9.5081967213114751E-2"/>
    <n v="264"/>
    <n v="276"/>
    <n v="15"/>
    <n v="0.50852272727272729"/>
    <n v="0.13352272727272727"/>
    <n v="0.43323863636363635"/>
    <n v="4.1193181818181816E-2"/>
    <n v="0.47088068181818182"/>
  </r>
  <r>
    <x v="251"/>
    <n v="0"/>
    <n v="358"/>
    <n v="0"/>
    <n v="94"/>
    <n v="2"/>
    <n v="307"/>
    <n v="0"/>
    <n v="29"/>
    <x v="8"/>
    <x v="36"/>
    <n v="0.26256983240223464"/>
    <n v="9.4462540716612378E-2"/>
    <n v="264"/>
    <n v="278"/>
    <n v="15"/>
    <n v="0.50852272727272729"/>
    <n v="0.13352272727272727"/>
    <n v="0.43607954545454547"/>
    <n v="4.1193181818181816E-2"/>
    <n v="0.47230113636363635"/>
  </r>
  <r>
    <x v="252"/>
    <n v="3"/>
    <n v="361"/>
    <n v="0"/>
    <n v="94"/>
    <n v="1"/>
    <n v="308"/>
    <n v="0"/>
    <n v="29"/>
    <x v="8"/>
    <x v="36"/>
    <n v="0.26038781163434904"/>
    <n v="9.4155844155844159E-2"/>
    <n v="267"/>
    <n v="279"/>
    <n v="15"/>
    <n v="0.51278409090909094"/>
    <n v="0.13352272727272727"/>
    <n v="0.4375"/>
    <n v="4.1193181818181816E-2"/>
    <n v="0.47514204545454547"/>
  </r>
  <r>
    <x v="253"/>
    <n v="3"/>
    <n v="364"/>
    <n v="0"/>
    <n v="94"/>
    <n v="2"/>
    <n v="310"/>
    <n v="0"/>
    <n v="29"/>
    <x v="8"/>
    <x v="36"/>
    <n v="0.25824175824175827"/>
    <n v="9.3548387096774197E-2"/>
    <n v="270"/>
    <n v="281"/>
    <n v="15"/>
    <n v="0.51704545454545459"/>
    <n v="0.13352272727272727"/>
    <n v="0.44034090909090912"/>
    <n v="4.1193181818181816E-2"/>
    <n v="0.47869318181818188"/>
  </r>
  <r>
    <x v="254"/>
    <n v="3"/>
    <n v="367"/>
    <n v="0"/>
    <n v="94"/>
    <n v="3"/>
    <n v="313"/>
    <n v="0"/>
    <n v="29"/>
    <x v="8"/>
    <x v="36"/>
    <n v="0.2561307901907357"/>
    <n v="9.2651757188498399E-2"/>
    <n v="273"/>
    <n v="284"/>
    <n v="15"/>
    <n v="0.52130681818181823"/>
    <n v="0.13352272727272727"/>
    <n v="0.44460227272727271"/>
    <n v="4.1193181818181816E-2"/>
    <n v="0.48295454545454547"/>
  </r>
  <r>
    <x v="255"/>
    <n v="3"/>
    <n v="370"/>
    <n v="0"/>
    <n v="94"/>
    <n v="3"/>
    <n v="316"/>
    <n v="0"/>
    <n v="29"/>
    <x v="8"/>
    <x v="36"/>
    <n v="0.25405405405405407"/>
    <n v="9.1772151898734181E-2"/>
    <n v="276"/>
    <n v="287"/>
    <n v="15"/>
    <n v="0.52556818181818177"/>
    <n v="0.13352272727272727"/>
    <n v="0.44886363636363635"/>
    <n v="4.1193181818181816E-2"/>
    <n v="0.48721590909090906"/>
  </r>
  <r>
    <x v="256"/>
    <n v="3"/>
    <n v="373"/>
    <n v="0"/>
    <n v="94"/>
    <n v="2"/>
    <n v="318"/>
    <n v="0"/>
    <n v="29"/>
    <x v="8"/>
    <x v="36"/>
    <n v="0.25201072386058981"/>
    <n v="9.1194968553459113E-2"/>
    <n v="279"/>
    <n v="289"/>
    <n v="15"/>
    <n v="0.52982954545454541"/>
    <n v="0.13352272727272727"/>
    <n v="0.45170454545454547"/>
    <n v="4.1193181818181816E-2"/>
    <n v="0.49076704545454541"/>
  </r>
  <r>
    <x v="257"/>
    <n v="0"/>
    <n v="373"/>
    <n v="0"/>
    <n v="94"/>
    <n v="1"/>
    <n v="319"/>
    <n v="0"/>
    <n v="29"/>
    <x v="8"/>
    <x v="36"/>
    <n v="0.25201072386058981"/>
    <n v="9.0909090909090912E-2"/>
    <n v="279"/>
    <n v="290"/>
    <n v="15"/>
    <n v="0.52982954545454541"/>
    <n v="0.13352272727272727"/>
    <n v="0.453125"/>
    <n v="4.1193181818181816E-2"/>
    <n v="0.49147727272727271"/>
  </r>
  <r>
    <x v="258"/>
    <n v="0"/>
    <n v="373"/>
    <n v="0"/>
    <n v="94"/>
    <n v="2"/>
    <n v="321"/>
    <n v="0"/>
    <n v="29"/>
    <x v="9"/>
    <x v="37"/>
    <n v="0.25201072386058981"/>
    <n v="9.0342679127725853E-2"/>
    <n v="279"/>
    <n v="292"/>
    <n v="15"/>
    <n v="0.52982954545454541"/>
    <n v="0.13352272727272727"/>
    <n v="0.45596590909090912"/>
    <n v="4.1193181818181816E-2"/>
    <n v="0.49289772727272729"/>
  </r>
  <r>
    <x v="259"/>
    <n v="3"/>
    <n v="376"/>
    <n v="0"/>
    <n v="94"/>
    <n v="2"/>
    <n v="323"/>
    <n v="0"/>
    <n v="29"/>
    <x v="9"/>
    <x v="37"/>
    <n v="0.25"/>
    <n v="8.9783281733746126E-2"/>
    <n v="282"/>
    <n v="294"/>
    <n v="15"/>
    <n v="0.53409090909090906"/>
    <n v="0.13352272727272727"/>
    <n v="0.45880681818181818"/>
    <n v="4.1193181818181816E-2"/>
    <n v="0.49644886363636365"/>
  </r>
  <r>
    <x v="260"/>
    <n v="3"/>
    <n v="379"/>
    <n v="0"/>
    <n v="94"/>
    <n v="2"/>
    <n v="325"/>
    <n v="0"/>
    <n v="29"/>
    <x v="9"/>
    <x v="37"/>
    <n v="0.24802110817941952"/>
    <n v="8.9230769230769225E-2"/>
    <n v="285"/>
    <n v="296"/>
    <n v="15"/>
    <n v="0.53835227272727271"/>
    <n v="0.13352272727272727"/>
    <n v="0.46164772727272729"/>
    <n v="4.1193181818181816E-2"/>
    <n v="0.5"/>
  </r>
  <r>
    <x v="261"/>
    <n v="3"/>
    <n v="382"/>
    <n v="0"/>
    <n v="94"/>
    <n v="3"/>
    <n v="328"/>
    <n v="0"/>
    <n v="29"/>
    <x v="9"/>
    <x v="37"/>
    <n v="0.24607329842931938"/>
    <n v="8.8414634146341459E-2"/>
    <n v="288"/>
    <n v="299"/>
    <n v="15"/>
    <n v="0.54261363636363635"/>
    <n v="0.13352272727272727"/>
    <n v="0.46590909090909088"/>
    <n v="4.1193181818181816E-2"/>
    <n v="0.50426136363636365"/>
  </r>
  <r>
    <x v="262"/>
    <n v="3"/>
    <n v="385"/>
    <n v="0"/>
    <n v="94"/>
    <n v="3"/>
    <n v="331"/>
    <n v="0"/>
    <n v="29"/>
    <x v="9"/>
    <x v="37"/>
    <n v="0.24415584415584415"/>
    <n v="8.7613293051359523E-2"/>
    <n v="291"/>
    <n v="302"/>
    <n v="15"/>
    <n v="0.546875"/>
    <n v="0.13352272727272727"/>
    <n v="0.47017045454545453"/>
    <n v="4.1193181818181816E-2"/>
    <n v="0.50852272727272729"/>
  </r>
  <r>
    <x v="263"/>
    <n v="3"/>
    <n v="388"/>
    <n v="0"/>
    <n v="94"/>
    <n v="1"/>
    <n v="332"/>
    <n v="0"/>
    <n v="29"/>
    <x v="9"/>
    <x v="37"/>
    <n v="0.2422680412371134"/>
    <n v="8.7349397590361449E-2"/>
    <n v="294"/>
    <n v="303"/>
    <n v="15"/>
    <n v="0.55113636363636365"/>
    <n v="0.13352272727272727"/>
    <n v="0.47159090909090912"/>
    <n v="4.1193181818181816E-2"/>
    <n v="0.51136363636363635"/>
  </r>
  <r>
    <x v="264"/>
    <n v="0"/>
    <n v="388"/>
    <n v="0"/>
    <n v="94"/>
    <n v="1"/>
    <n v="333"/>
    <n v="0"/>
    <n v="29"/>
    <x v="9"/>
    <x v="37"/>
    <n v="0.2422680412371134"/>
    <n v="8.7087087087087081E-2"/>
    <n v="294"/>
    <n v="304"/>
    <n v="15"/>
    <n v="0.55113636363636365"/>
    <n v="0.13352272727272727"/>
    <n v="0.47301136363636365"/>
    <n v="4.1193181818181816E-2"/>
    <n v="0.51207386363636365"/>
  </r>
  <r>
    <x v="265"/>
    <n v="0"/>
    <n v="388"/>
    <n v="0"/>
    <n v="94"/>
    <n v="4"/>
    <n v="337"/>
    <n v="0"/>
    <n v="29"/>
    <x v="9"/>
    <x v="38"/>
    <n v="0.2422680412371134"/>
    <n v="8.6053412462908013E-2"/>
    <n v="294"/>
    <n v="308"/>
    <n v="15"/>
    <n v="0.55113636363636365"/>
    <n v="0.13352272727272727"/>
    <n v="0.47869318181818182"/>
    <n v="4.1193181818181816E-2"/>
    <n v="0.51491477272727271"/>
  </r>
  <r>
    <x v="266"/>
    <n v="3"/>
    <n v="391"/>
    <n v="0"/>
    <n v="94"/>
    <n v="2"/>
    <n v="339"/>
    <n v="0"/>
    <n v="29"/>
    <x v="9"/>
    <x v="38"/>
    <n v="0.24040920716112532"/>
    <n v="8.5545722713864306E-2"/>
    <n v="297"/>
    <n v="310"/>
    <n v="15"/>
    <n v="0.55539772727272729"/>
    <n v="0.13352272727272727"/>
    <n v="0.48153409090909088"/>
    <n v="4.1193181818181816E-2"/>
    <n v="0.51846590909090906"/>
  </r>
  <r>
    <x v="267"/>
    <n v="3"/>
    <n v="394"/>
    <n v="0"/>
    <n v="94"/>
    <n v="1"/>
    <n v="340"/>
    <n v="0"/>
    <n v="29"/>
    <x v="9"/>
    <x v="38"/>
    <n v="0.23857868020304568"/>
    <n v="8.5294117647058826E-2"/>
    <n v="300"/>
    <n v="311"/>
    <n v="15"/>
    <n v="0.55965909090909094"/>
    <n v="0.13352272727272727"/>
    <n v="0.48295454545454547"/>
    <n v="4.1193181818181816E-2"/>
    <n v="0.52130681818181823"/>
  </r>
  <r>
    <x v="268"/>
    <n v="3"/>
    <n v="397"/>
    <n v="0"/>
    <n v="94"/>
    <n v="3"/>
    <n v="343"/>
    <n v="0"/>
    <n v="29"/>
    <x v="9"/>
    <x v="38"/>
    <n v="0.23677581863979849"/>
    <n v="8.4548104956268216E-2"/>
    <n v="303"/>
    <n v="314"/>
    <n v="15"/>
    <n v="0.56392045454545459"/>
    <n v="0.13352272727272727"/>
    <n v="0.48721590909090912"/>
    <n v="4.1193181818181816E-2"/>
    <n v="0.52556818181818188"/>
  </r>
  <r>
    <x v="269"/>
    <n v="3"/>
    <n v="400"/>
    <n v="0"/>
    <n v="94"/>
    <n v="3"/>
    <n v="346"/>
    <n v="0"/>
    <n v="29"/>
    <x v="9"/>
    <x v="38"/>
    <n v="0.23499999999999999"/>
    <n v="8.3815028901734104E-2"/>
    <n v="306"/>
    <n v="317"/>
    <n v="15"/>
    <n v="0.56818181818181823"/>
    <n v="0.13352272727272727"/>
    <n v="0.49147727272727271"/>
    <n v="4.1193181818181816E-2"/>
    <n v="0.52982954545454541"/>
  </r>
  <r>
    <x v="270"/>
    <n v="3"/>
    <n v="403"/>
    <n v="0"/>
    <n v="94"/>
    <n v="1"/>
    <n v="347"/>
    <n v="0"/>
    <n v="29"/>
    <x v="9"/>
    <x v="38"/>
    <n v="0.23325062034739455"/>
    <n v="8.3573487031700283E-2"/>
    <n v="309"/>
    <n v="318"/>
    <n v="15"/>
    <n v="0.57244318181818177"/>
    <n v="0.13352272727272727"/>
    <n v="0.49289772727272729"/>
    <n v="4.1193181818181816E-2"/>
    <n v="0.53267045454545459"/>
  </r>
  <r>
    <x v="271"/>
    <n v="0"/>
    <n v="403"/>
    <n v="0"/>
    <n v="94"/>
    <n v="2"/>
    <n v="349"/>
    <n v="0"/>
    <n v="29"/>
    <x v="9"/>
    <x v="38"/>
    <n v="0.23325062034739455"/>
    <n v="8.3094555873925502E-2"/>
    <n v="309"/>
    <n v="320"/>
    <n v="15"/>
    <n v="0.57244318181818177"/>
    <n v="0.13352272727272727"/>
    <n v="0.49573863636363635"/>
    <n v="4.1193181818181816E-2"/>
    <n v="0.53409090909090906"/>
  </r>
  <r>
    <x v="272"/>
    <n v="0"/>
    <n v="403"/>
    <n v="0"/>
    <n v="94"/>
    <n v="4"/>
    <n v="353"/>
    <n v="0"/>
    <n v="29"/>
    <x v="9"/>
    <x v="39"/>
    <n v="0.23325062034739455"/>
    <n v="8.2152974504249299E-2"/>
    <n v="309"/>
    <n v="324"/>
    <n v="15"/>
    <n v="0.57244318181818177"/>
    <n v="0.13352272727272727"/>
    <n v="0.50142045454545459"/>
    <n v="4.1193181818181816E-2"/>
    <n v="0.53693181818181812"/>
  </r>
  <r>
    <x v="273"/>
    <n v="3"/>
    <n v="406"/>
    <n v="0"/>
    <n v="94"/>
    <n v="1"/>
    <n v="354"/>
    <n v="0"/>
    <n v="29"/>
    <x v="9"/>
    <x v="39"/>
    <n v="0.23152709359605911"/>
    <n v="8.1920903954802254E-2"/>
    <n v="312"/>
    <n v="325"/>
    <n v="15"/>
    <n v="0.57670454545454541"/>
    <n v="0.13352272727272727"/>
    <n v="0.50284090909090906"/>
    <n v="4.1193181818181816E-2"/>
    <n v="0.53977272727272729"/>
  </r>
  <r>
    <x v="274"/>
    <n v="3"/>
    <n v="409"/>
    <n v="0"/>
    <n v="94"/>
    <n v="1"/>
    <n v="355"/>
    <n v="0"/>
    <n v="29"/>
    <x v="9"/>
    <x v="39"/>
    <n v="0.22982885085574573"/>
    <n v="8.1690140845070425E-2"/>
    <n v="315"/>
    <n v="326"/>
    <n v="15"/>
    <n v="0.58096590909090906"/>
    <n v="0.13352272727272727"/>
    <n v="0.50426136363636365"/>
    <n v="4.1193181818181816E-2"/>
    <n v="0.54261363636363635"/>
  </r>
  <r>
    <x v="275"/>
    <n v="3"/>
    <n v="412"/>
    <n v="0"/>
    <n v="94"/>
    <n v="3"/>
    <n v="358"/>
    <n v="0"/>
    <n v="29"/>
    <x v="9"/>
    <x v="39"/>
    <n v="0.22815533980582525"/>
    <n v="8.1005586592178769E-2"/>
    <n v="318"/>
    <n v="329"/>
    <n v="15"/>
    <n v="0.58522727272727271"/>
    <n v="0.13352272727272727"/>
    <n v="0.50852272727272729"/>
    <n v="4.1193181818181816E-2"/>
    <n v="0.546875"/>
  </r>
  <r>
    <x v="276"/>
    <n v="3"/>
    <n v="415"/>
    <n v="0"/>
    <n v="94"/>
    <n v="3"/>
    <n v="361"/>
    <n v="0"/>
    <n v="29"/>
    <x v="9"/>
    <x v="39"/>
    <n v="0.22650602409638554"/>
    <n v="8.0332409972299165E-2"/>
    <n v="321"/>
    <n v="332"/>
    <n v="15"/>
    <n v="0.58948863636363635"/>
    <n v="0.13352272727272727"/>
    <n v="0.51278409090909094"/>
    <n v="4.1193181818181816E-2"/>
    <n v="0.55113636363636365"/>
  </r>
  <r>
    <x v="277"/>
    <n v="3"/>
    <n v="418"/>
    <n v="0"/>
    <n v="94"/>
    <n v="2"/>
    <n v="363"/>
    <n v="0"/>
    <n v="29"/>
    <x v="9"/>
    <x v="39"/>
    <n v="0.22488038277511962"/>
    <n v="7.9889807162534437E-2"/>
    <n v="324"/>
    <n v="334"/>
    <n v="15"/>
    <n v="0.59375"/>
    <n v="0.13352272727272727"/>
    <n v="0.515625"/>
    <n v="4.1193181818181816E-2"/>
    <n v="0.5546875"/>
  </r>
  <r>
    <x v="278"/>
    <n v="0"/>
    <n v="418"/>
    <n v="0"/>
    <n v="94"/>
    <n v="2"/>
    <n v="365"/>
    <n v="0"/>
    <n v="29"/>
    <x v="9"/>
    <x v="39"/>
    <n v="0.22488038277511962"/>
    <n v="7.9452054794520555E-2"/>
    <n v="324"/>
    <n v="336"/>
    <n v="15"/>
    <n v="0.59375"/>
    <n v="0.13352272727272727"/>
    <n v="0.51846590909090906"/>
    <n v="4.1193181818181816E-2"/>
    <n v="0.55610795454545459"/>
  </r>
  <r>
    <x v="279"/>
    <n v="0"/>
    <n v="418"/>
    <n v="0"/>
    <n v="94"/>
    <n v="2"/>
    <n v="367"/>
    <n v="0"/>
    <n v="29"/>
    <x v="9"/>
    <x v="40"/>
    <n v="0.22488038277511962"/>
    <n v="7.901907356948229E-2"/>
    <n v="324"/>
    <n v="338"/>
    <n v="15"/>
    <n v="0.59375"/>
    <n v="0.13352272727272727"/>
    <n v="0.52130681818181823"/>
    <n v="4.1193181818181816E-2"/>
    <n v="0.55752840909090917"/>
  </r>
  <r>
    <x v="280"/>
    <n v="3"/>
    <n v="421"/>
    <n v="0"/>
    <n v="94"/>
    <n v="1"/>
    <n v="368"/>
    <n v="0"/>
    <n v="29"/>
    <x v="9"/>
    <x v="40"/>
    <n v="0.22327790973871733"/>
    <n v="7.880434782608696E-2"/>
    <n v="327"/>
    <n v="339"/>
    <n v="15"/>
    <n v="0.59801136363636365"/>
    <n v="0.13352272727272727"/>
    <n v="0.52272727272727271"/>
    <n v="4.1193181818181816E-2"/>
    <n v="0.56036931818181812"/>
  </r>
  <r>
    <x v="281"/>
    <n v="3"/>
    <n v="424"/>
    <n v="0"/>
    <n v="94"/>
    <n v="2"/>
    <n v="370"/>
    <n v="0"/>
    <n v="29"/>
    <x v="9"/>
    <x v="40"/>
    <n v="0.22169811320754718"/>
    <n v="7.8378378378378383E-2"/>
    <n v="330"/>
    <n v="341"/>
    <n v="15"/>
    <n v="0.60227272727272729"/>
    <n v="0.13352272727272727"/>
    <n v="0.52556818181818177"/>
    <n v="4.1193181818181816E-2"/>
    <n v="0.56392045454545459"/>
  </r>
  <r>
    <x v="282"/>
    <n v="3"/>
    <n v="427"/>
    <n v="0"/>
    <n v="94"/>
    <n v="3"/>
    <n v="373"/>
    <n v="0"/>
    <n v="29"/>
    <x v="9"/>
    <x v="40"/>
    <n v="0.22014051522248243"/>
    <n v="7.7747989276139406E-2"/>
    <n v="333"/>
    <n v="344"/>
    <n v="15"/>
    <n v="0.60653409090909094"/>
    <n v="0.13352272727272727"/>
    <n v="0.52982954545454541"/>
    <n v="4.1193181818181816E-2"/>
    <n v="0.56818181818181812"/>
  </r>
  <r>
    <x v="283"/>
    <n v="3"/>
    <n v="430"/>
    <n v="0"/>
    <n v="94"/>
    <n v="3"/>
    <n v="376"/>
    <n v="0"/>
    <n v="29"/>
    <x v="9"/>
    <x v="40"/>
    <n v="0.21860465116279071"/>
    <n v="7.7127659574468085E-2"/>
    <n v="336"/>
    <n v="347"/>
    <n v="15"/>
    <n v="0.61079545454545459"/>
    <n v="0.13352272727272727"/>
    <n v="0.53409090909090906"/>
    <n v="4.1193181818181816E-2"/>
    <n v="0.57244318181818188"/>
  </r>
  <r>
    <x v="284"/>
    <n v="3"/>
    <n v="433"/>
    <n v="0"/>
    <n v="94"/>
    <n v="2"/>
    <n v="378"/>
    <n v="0"/>
    <n v="29"/>
    <x v="9"/>
    <x v="40"/>
    <n v="0.21709006928406466"/>
    <n v="7.6719576719576715E-2"/>
    <n v="339"/>
    <n v="349"/>
    <n v="15"/>
    <n v="0.61505681818181823"/>
    <n v="0.13352272727272727"/>
    <n v="0.53693181818181823"/>
    <n v="4.1193181818181816E-2"/>
    <n v="0.57599431818181823"/>
  </r>
  <r>
    <x v="285"/>
    <n v="0"/>
    <n v="433"/>
    <n v="0"/>
    <n v="94"/>
    <n v="1"/>
    <n v="379"/>
    <n v="0"/>
    <n v="29"/>
    <x v="9"/>
    <x v="40"/>
    <n v="0.21709006928406466"/>
    <n v="7.6517150395778361E-2"/>
    <n v="339"/>
    <n v="350"/>
    <n v="15"/>
    <n v="0.61505681818181823"/>
    <n v="0.13352272727272727"/>
    <n v="0.53835227272727271"/>
    <n v="4.1193181818181816E-2"/>
    <n v="0.57670454545454541"/>
  </r>
  <r>
    <x v="286"/>
    <n v="0"/>
    <n v="433"/>
    <n v="0"/>
    <n v="94"/>
    <n v="2"/>
    <n v="381"/>
    <n v="0"/>
    <n v="29"/>
    <x v="9"/>
    <x v="41"/>
    <n v="0.21709006928406466"/>
    <n v="7.6115485564304461E-2"/>
    <n v="339"/>
    <n v="352"/>
    <n v="3"/>
    <n v="0.61505681818181823"/>
    <n v="0.13352272727272727"/>
    <n v="0.54119318181818177"/>
    <n v="4.1193181818181816E-2"/>
    <n v="0.578125"/>
  </r>
  <r>
    <x v="287"/>
    <n v="3"/>
    <n v="436"/>
    <n v="0"/>
    <n v="94"/>
    <n v="2"/>
    <n v="383"/>
    <n v="0"/>
    <n v="29"/>
    <x v="9"/>
    <x v="41"/>
    <n v="0.21559633027522937"/>
    <n v="7.5718015665796348E-2"/>
    <n v="342"/>
    <n v="354"/>
    <n v="3"/>
    <n v="0.61931818181818177"/>
    <n v="0.13352272727272727"/>
    <n v="0.54403409090909094"/>
    <n v="4.1193181818181816E-2"/>
    <n v="0.58167613636363635"/>
  </r>
  <r>
    <x v="288"/>
    <n v="3"/>
    <n v="439"/>
    <n v="0"/>
    <n v="94"/>
    <n v="2"/>
    <n v="385"/>
    <n v="0"/>
    <n v="29"/>
    <x v="10"/>
    <x v="41"/>
    <n v="0.21412300683371299"/>
    <n v="7.5324675324675322E-2"/>
    <n v="345"/>
    <n v="356"/>
    <n v="12"/>
    <n v="0.62357954545454541"/>
    <n v="0.13352272727272727"/>
    <n v="0.546875"/>
    <n v="4.1193181818181816E-2"/>
    <n v="0.58522727272727271"/>
  </r>
  <r>
    <x v="289"/>
    <n v="3"/>
    <n v="442"/>
    <n v="0"/>
    <n v="94"/>
    <n v="3"/>
    <n v="388"/>
    <n v="0"/>
    <n v="29"/>
    <x v="10"/>
    <x v="41"/>
    <n v="0.21266968325791855"/>
    <n v="7.4742268041237112E-2"/>
    <n v="348"/>
    <n v="359"/>
    <n v="12"/>
    <n v="0.62784090909090906"/>
    <n v="0.13352272727272727"/>
    <n v="0.55113636363636365"/>
    <n v="4.1193181818181816E-2"/>
    <n v="0.58948863636363635"/>
  </r>
  <r>
    <x v="290"/>
    <n v="3"/>
    <n v="445"/>
    <n v="0"/>
    <n v="94"/>
    <n v="3"/>
    <n v="391"/>
    <n v="0"/>
    <n v="29"/>
    <x v="10"/>
    <x v="41"/>
    <n v="0.21123595505617979"/>
    <n v="7.4168797953964194E-2"/>
    <n v="351"/>
    <n v="362"/>
    <n v="12"/>
    <n v="0.63210227272727271"/>
    <n v="0.13352272727272727"/>
    <n v="0.55539772727272729"/>
    <n v="4.1193181818181816E-2"/>
    <n v="0.59375"/>
  </r>
  <r>
    <x v="291"/>
    <n v="3"/>
    <n v="448"/>
    <n v="0"/>
    <n v="94"/>
    <n v="1"/>
    <n v="392"/>
    <n v="0"/>
    <n v="29"/>
    <x v="10"/>
    <x v="41"/>
    <n v="0.20982142857142858"/>
    <n v="7.3979591836734693E-2"/>
    <n v="354"/>
    <n v="363"/>
    <n v="12"/>
    <n v="0.63636363636363635"/>
    <n v="0.13352272727272727"/>
    <n v="0.55681818181818177"/>
    <n v="4.1193181818181816E-2"/>
    <n v="0.59659090909090906"/>
  </r>
  <r>
    <x v="292"/>
    <n v="0"/>
    <n v="448"/>
    <n v="0"/>
    <n v="94"/>
    <n v="1"/>
    <n v="393"/>
    <n v="0"/>
    <n v="29"/>
    <x v="10"/>
    <x v="41"/>
    <n v="0.20982142857142858"/>
    <n v="7.3791348600508899E-2"/>
    <n v="354"/>
    <n v="364"/>
    <n v="12"/>
    <n v="0.63636363636363635"/>
    <n v="0.13352272727272727"/>
    <n v="0.55823863636363635"/>
    <n v="4.1193181818181816E-2"/>
    <n v="0.59730113636363635"/>
  </r>
  <r>
    <x v="293"/>
    <n v="0"/>
    <n v="448"/>
    <n v="0"/>
    <n v="94"/>
    <n v="4"/>
    <n v="397"/>
    <n v="0"/>
    <n v="29"/>
    <x v="10"/>
    <x v="42"/>
    <n v="0.20982142857142858"/>
    <n v="7.3047858942065488E-2"/>
    <n v="354"/>
    <n v="368"/>
    <n v="12"/>
    <n v="0.63636363636363635"/>
    <n v="0.13352272727272727"/>
    <n v="0.56392045454545459"/>
    <n v="4.1193181818181816E-2"/>
    <n v="0.60014204545454541"/>
  </r>
  <r>
    <x v="294"/>
    <n v="3"/>
    <n v="451"/>
    <n v="0"/>
    <n v="94"/>
    <n v="2"/>
    <n v="399"/>
    <n v="0"/>
    <n v="29"/>
    <x v="10"/>
    <x v="42"/>
    <n v="0.20842572062084258"/>
    <n v="7.2681704260651625E-2"/>
    <n v="357"/>
    <n v="370"/>
    <n v="12"/>
    <n v="0.640625"/>
    <n v="0.13352272727272727"/>
    <n v="0.56676136363636365"/>
    <n v="4.1193181818181816E-2"/>
    <n v="0.60369318181818188"/>
  </r>
  <r>
    <x v="295"/>
    <n v="0"/>
    <n v="451"/>
    <n v="0"/>
    <n v="94"/>
    <n v="1"/>
    <n v="400"/>
    <n v="0"/>
    <n v="29"/>
    <x v="10"/>
    <x v="42"/>
    <n v="0.20842572062084258"/>
    <n v="7.2499999999999995E-2"/>
    <n v="357"/>
    <n v="371"/>
    <n v="12"/>
    <n v="0.640625"/>
    <n v="0.13352272727272727"/>
    <n v="0.56818181818181823"/>
    <n v="4.1193181818181816E-2"/>
    <n v="0.60440340909090917"/>
  </r>
  <r>
    <x v="296"/>
    <n v="3"/>
    <n v="454"/>
    <n v="0"/>
    <n v="94"/>
    <n v="3"/>
    <n v="403"/>
    <n v="0"/>
    <n v="29"/>
    <x v="10"/>
    <x v="42"/>
    <n v="0.20704845814977973"/>
    <n v="7.1960297766749379E-2"/>
    <n v="360"/>
    <n v="374"/>
    <n v="12"/>
    <n v="0.64488636363636365"/>
    <n v="0.13352272727272727"/>
    <n v="0.57244318181818177"/>
    <n v="4.1193181818181816E-2"/>
    <n v="0.60866477272727271"/>
  </r>
  <r>
    <x v="297"/>
    <n v="3"/>
    <n v="457"/>
    <n v="0"/>
    <n v="94"/>
    <n v="3"/>
    <n v="406"/>
    <n v="0"/>
    <n v="29"/>
    <x v="10"/>
    <x v="42"/>
    <n v="0.20568927789934355"/>
    <n v="7.1428571428571425E-2"/>
    <n v="363"/>
    <n v="377"/>
    <n v="12"/>
    <n v="0.64914772727272729"/>
    <n v="0.13352272727272727"/>
    <n v="0.57670454545454541"/>
    <n v="4.1193181818181816E-2"/>
    <n v="0.61292613636363635"/>
  </r>
  <r>
    <x v="298"/>
    <n v="3"/>
    <n v="460"/>
    <n v="0"/>
    <n v="94"/>
    <n v="1"/>
    <n v="407"/>
    <n v="0"/>
    <n v="29"/>
    <x v="10"/>
    <x v="42"/>
    <n v="0.20434782608695654"/>
    <n v="7.125307125307126E-2"/>
    <n v="366"/>
    <n v="378"/>
    <n v="12"/>
    <n v="0.65340909090909094"/>
    <n v="0.13352272727272727"/>
    <n v="0.578125"/>
    <n v="4.1193181818181816E-2"/>
    <n v="0.61576704545454541"/>
  </r>
  <r>
    <x v="299"/>
    <n v="0"/>
    <n v="460"/>
    <n v="0"/>
    <n v="94"/>
    <n v="2"/>
    <n v="409"/>
    <n v="0"/>
    <n v="29"/>
    <x v="10"/>
    <x v="42"/>
    <n v="0.20434782608695654"/>
    <n v="7.090464547677261E-2"/>
    <n v="366"/>
    <n v="380"/>
    <n v="12"/>
    <n v="0.65340909090909094"/>
    <n v="0.13352272727272727"/>
    <n v="0.58096590909090906"/>
    <n v="4.1193181818181816E-2"/>
    <n v="0.6171875"/>
  </r>
  <r>
    <x v="300"/>
    <n v="0"/>
    <n v="460"/>
    <n v="0"/>
    <n v="94"/>
    <n v="4"/>
    <n v="413"/>
    <n v="0"/>
    <n v="29"/>
    <x v="10"/>
    <x v="43"/>
    <n v="0.20434782608695654"/>
    <n v="7.0217917675544791E-2"/>
    <n v="366"/>
    <n v="384"/>
    <n v="15"/>
    <n v="0.65340909090909094"/>
    <n v="0.13352272727272727"/>
    <n v="0.58664772727272729"/>
    <n v="4.1193181818181816E-2"/>
    <n v="0.62002840909090917"/>
  </r>
  <r>
    <x v="301"/>
    <n v="3"/>
    <n v="463"/>
    <n v="0"/>
    <n v="94"/>
    <n v="1"/>
    <n v="414"/>
    <n v="0"/>
    <n v="29"/>
    <x v="10"/>
    <x v="43"/>
    <n v="0.20302375809935205"/>
    <n v="7.0048309178743967E-2"/>
    <n v="369"/>
    <n v="385"/>
    <n v="15"/>
    <n v="0.65767045454545459"/>
    <n v="0.13352272727272727"/>
    <n v="0.58806818181818177"/>
    <n v="4.1193181818181816E-2"/>
    <n v="0.62286931818181812"/>
  </r>
  <r>
    <x v="302"/>
    <n v="3"/>
    <n v="466"/>
    <n v="0"/>
    <n v="94"/>
    <n v="1"/>
    <n v="415"/>
    <n v="0"/>
    <n v="29"/>
    <x v="10"/>
    <x v="43"/>
    <n v="0.20171673819742489"/>
    <n v="6.9879518072289162E-2"/>
    <n v="372"/>
    <n v="386"/>
    <n v="15"/>
    <n v="0.66193181818181823"/>
    <n v="0.13352272727272727"/>
    <n v="0.58948863636363635"/>
    <n v="4.1193181818181816E-2"/>
    <n v="0.62571022727272729"/>
  </r>
  <r>
    <x v="303"/>
    <n v="3"/>
    <n v="469"/>
    <n v="0"/>
    <n v="94"/>
    <n v="3"/>
    <n v="418"/>
    <n v="0"/>
    <n v="29"/>
    <x v="10"/>
    <x v="43"/>
    <n v="0.20042643923240938"/>
    <n v="6.9377990430622011E-2"/>
    <n v="375"/>
    <n v="389"/>
    <n v="15"/>
    <n v="0.66619318181818177"/>
    <n v="0.13352272727272727"/>
    <n v="0.59375"/>
    <n v="4.1193181818181816E-2"/>
    <n v="0.62997159090909083"/>
  </r>
  <r>
    <x v="304"/>
    <n v="3"/>
    <n v="472"/>
    <n v="0"/>
    <n v="94"/>
    <n v="3"/>
    <n v="421"/>
    <n v="0"/>
    <n v="29"/>
    <x v="10"/>
    <x v="43"/>
    <n v="0.19915254237288135"/>
    <n v="6.8883610451306407E-2"/>
    <n v="378"/>
    <n v="392"/>
    <n v="15"/>
    <n v="0.67045454545454541"/>
    <n v="0.13352272727272727"/>
    <n v="0.59801136363636365"/>
    <n v="4.1193181818181816E-2"/>
    <n v="0.63423295454545459"/>
  </r>
  <r>
    <x v="305"/>
    <n v="3"/>
    <n v="475"/>
    <n v="0"/>
    <n v="94"/>
    <n v="2"/>
    <n v="423"/>
    <n v="0"/>
    <n v="29"/>
    <x v="10"/>
    <x v="43"/>
    <n v="0.19789473684210526"/>
    <n v="6.8557919621749411E-2"/>
    <n v="381"/>
    <n v="394"/>
    <n v="15"/>
    <n v="0.67471590909090906"/>
    <n v="0.13352272727272727"/>
    <n v="0.60085227272727271"/>
    <n v="4.1193181818181816E-2"/>
    <n v="0.63778409090909083"/>
  </r>
  <r>
    <x v="306"/>
    <n v="0"/>
    <n v="475"/>
    <n v="0"/>
    <n v="94"/>
    <n v="2"/>
    <n v="425"/>
    <n v="0"/>
    <n v="29"/>
    <x v="10"/>
    <x v="43"/>
    <n v="0.19789473684210526"/>
    <n v="6.8235294117647061E-2"/>
    <n v="381"/>
    <n v="396"/>
    <n v="15"/>
    <n v="0.67471590909090906"/>
    <n v="0.13352272727272727"/>
    <n v="0.60369318181818177"/>
    <n v="4.1193181818181816E-2"/>
    <n v="0.63920454545454541"/>
  </r>
  <r>
    <x v="307"/>
    <n v="0"/>
    <n v="475"/>
    <n v="0"/>
    <n v="94"/>
    <n v="2"/>
    <n v="427"/>
    <n v="0"/>
    <n v="29"/>
    <x v="10"/>
    <x v="44"/>
    <n v="0.19789473684210526"/>
    <n v="6.7915690866510545E-2"/>
    <n v="381"/>
    <n v="398"/>
    <n v="9"/>
    <n v="0.67471590909090906"/>
    <n v="0.13352272727272727"/>
    <n v="0.60653409090909094"/>
    <n v="4.1193181818181816E-2"/>
    <n v="0.640625"/>
  </r>
  <r>
    <x v="308"/>
    <n v="3"/>
    <n v="478"/>
    <n v="0"/>
    <n v="94"/>
    <n v="1"/>
    <n v="428"/>
    <n v="0"/>
    <n v="29"/>
    <x v="10"/>
    <x v="44"/>
    <n v="0.19665271966527198"/>
    <n v="6.7757009345794386E-2"/>
    <n v="384"/>
    <n v="399"/>
    <n v="9"/>
    <n v="0.67897727272727271"/>
    <n v="0.13352272727272727"/>
    <n v="0.60795454545454541"/>
    <n v="4.1193181818181816E-2"/>
    <n v="0.64346590909090906"/>
  </r>
  <r>
    <x v="309"/>
    <n v="3"/>
    <n v="481"/>
    <n v="0"/>
    <n v="94"/>
    <n v="2"/>
    <n v="430"/>
    <n v="0"/>
    <n v="29"/>
    <x v="10"/>
    <x v="44"/>
    <n v="0.19542619542619544"/>
    <n v="6.7441860465116285E-2"/>
    <n v="387"/>
    <n v="401"/>
    <n v="9"/>
    <n v="0.68323863636363635"/>
    <n v="0.13352272727272727"/>
    <n v="0.61079545454545459"/>
    <n v="4.1193181818181816E-2"/>
    <n v="0.64701704545454541"/>
  </r>
  <r>
    <x v="310"/>
    <n v="3"/>
    <n v="484"/>
    <n v="0"/>
    <n v="94"/>
    <n v="3"/>
    <n v="433"/>
    <n v="0"/>
    <n v="29"/>
    <x v="10"/>
    <x v="44"/>
    <n v="0.19421487603305784"/>
    <n v="6.6974595842956119E-2"/>
    <n v="390"/>
    <n v="404"/>
    <n v="9"/>
    <n v="0.6875"/>
    <n v="0.13352272727272727"/>
    <n v="0.61505681818181823"/>
    <n v="4.1193181818181816E-2"/>
    <n v="0.65127840909090917"/>
  </r>
  <r>
    <x v="311"/>
    <n v="0"/>
    <n v="484"/>
    <n v="0"/>
    <n v="94"/>
    <n v="3"/>
    <n v="436"/>
    <n v="0"/>
    <n v="29"/>
    <x v="10"/>
    <x v="44"/>
    <n v="0.19421487603305784"/>
    <n v="6.6513761467889912E-2"/>
    <n v="390"/>
    <n v="407"/>
    <n v="9"/>
    <n v="0.6875"/>
    <n v="0.13352272727272727"/>
    <n v="0.61931818181818177"/>
    <n v="4.1193181818181816E-2"/>
    <n v="0.65340909090909083"/>
  </r>
  <r>
    <x v="312"/>
    <n v="0"/>
    <n v="484"/>
    <n v="0"/>
    <n v="94"/>
    <n v="2"/>
    <n v="438"/>
    <n v="0"/>
    <n v="29"/>
    <x v="10"/>
    <x v="44"/>
    <n v="0.19421487603305784"/>
    <n v="6.6210045662100453E-2"/>
    <n v="390"/>
    <n v="409"/>
    <n v="9"/>
    <n v="0.6875"/>
    <n v="0.13352272727272727"/>
    <n v="0.62215909090909094"/>
    <n v="4.1193181818181816E-2"/>
    <n v="0.65482954545454541"/>
  </r>
  <r>
    <x v="313"/>
    <n v="0"/>
    <n v="484"/>
    <n v="0"/>
    <n v="94"/>
    <n v="1"/>
    <n v="439"/>
    <n v="0"/>
    <n v="29"/>
    <x v="10"/>
    <x v="44"/>
    <n v="0.19421487603305784"/>
    <n v="6.6059225512528477E-2"/>
    <n v="390"/>
    <n v="410"/>
    <n v="9"/>
    <n v="0.6875"/>
    <n v="0.13352272727272727"/>
    <n v="0.62357954545454541"/>
    <n v="4.1193181818181816E-2"/>
    <n v="0.65553977272727271"/>
  </r>
  <r>
    <x v="314"/>
    <n v="0"/>
    <n v="484"/>
    <n v="0"/>
    <n v="94"/>
    <n v="2"/>
    <n v="441"/>
    <n v="0"/>
    <n v="29"/>
    <x v="10"/>
    <x v="45"/>
    <n v="0.19421487603305784"/>
    <n v="6.5759637188208611E-2"/>
    <n v="390"/>
    <n v="412"/>
    <n v="9"/>
    <n v="0.6875"/>
    <n v="0.13352272727272727"/>
    <n v="0.62642045454545459"/>
    <n v="4.1193181818181816E-2"/>
    <n v="0.65696022727272729"/>
  </r>
  <r>
    <x v="315"/>
    <n v="3"/>
    <n v="487"/>
    <n v="0"/>
    <n v="94"/>
    <n v="0"/>
    <n v="441"/>
    <n v="0"/>
    <n v="29"/>
    <x v="10"/>
    <x v="45"/>
    <n v="0.19301848049281314"/>
    <n v="6.5759637188208611E-2"/>
    <n v="393"/>
    <n v="412"/>
    <n v="9"/>
    <n v="0.69176136363636365"/>
    <n v="0.13352272727272727"/>
    <n v="0.62642045454545459"/>
    <n v="4.1193181818181816E-2"/>
    <n v="0.65909090909090917"/>
  </r>
  <r>
    <x v="316"/>
    <n v="3"/>
    <n v="490"/>
    <n v="0"/>
    <n v="94"/>
    <n v="2"/>
    <n v="443"/>
    <n v="0"/>
    <n v="29"/>
    <x v="10"/>
    <x v="45"/>
    <n v="0.19183673469387755"/>
    <n v="6.5462753950338598E-2"/>
    <n v="396"/>
    <n v="414"/>
    <n v="9"/>
    <n v="0.69602272727272729"/>
    <n v="0.13352272727272727"/>
    <n v="0.62926136363636365"/>
    <n v="4.1193181818181816E-2"/>
    <n v="0.66264204545454541"/>
  </r>
  <r>
    <x v="317"/>
    <n v="3"/>
    <n v="493"/>
    <n v="0"/>
    <n v="94"/>
    <n v="4"/>
    <n v="447"/>
    <n v="0"/>
    <n v="29"/>
    <x v="10"/>
    <x v="45"/>
    <n v="0.19066937119675456"/>
    <n v="6.4876957494407153E-2"/>
    <n v="399"/>
    <n v="418"/>
    <n v="9"/>
    <n v="0.70028409090909094"/>
    <n v="0.13352272727272727"/>
    <n v="0.63494318181818177"/>
    <n v="4.1193181818181816E-2"/>
    <n v="0.66761363636363635"/>
  </r>
  <r>
    <x v="318"/>
    <n v="0"/>
    <n v="493"/>
    <n v="0"/>
    <n v="94"/>
    <n v="3"/>
    <n v="450"/>
    <n v="0"/>
    <n v="29"/>
    <x v="10"/>
    <x v="45"/>
    <n v="0.19066937119675456"/>
    <n v="6.4444444444444443E-2"/>
    <n v="399"/>
    <n v="421"/>
    <n v="9"/>
    <n v="0.70028409090909094"/>
    <n v="0.13352272727272727"/>
    <n v="0.63920454545454541"/>
    <n v="4.1193181818181816E-2"/>
    <n v="0.66974431818181812"/>
  </r>
  <r>
    <x v="319"/>
    <n v="0"/>
    <n v="493"/>
    <n v="0"/>
    <n v="94"/>
    <n v="1"/>
    <n v="451"/>
    <n v="0"/>
    <n v="29"/>
    <x v="11"/>
    <x v="46"/>
    <n v="0.19066937119675456"/>
    <n v="6.4301552106430154E-2"/>
    <n v="399"/>
    <n v="422"/>
    <n v="0"/>
    <n v="0.70028409090909094"/>
    <n v="0.13352272727272727"/>
    <n v="0.640625"/>
    <n v="4.1193181818181816E-2"/>
    <n v="0.67045454545454541"/>
  </r>
  <r>
    <x v="320"/>
    <n v="0"/>
    <n v="493"/>
    <n v="0"/>
    <n v="94"/>
    <n v="1"/>
    <n v="452"/>
    <n v="0"/>
    <n v="29"/>
    <x v="11"/>
    <x v="46"/>
    <n v="0.19066937119675456"/>
    <n v="6.4159292035398233E-2"/>
    <n v="399"/>
    <n v="423"/>
    <n v="0"/>
    <n v="0.70028409090909094"/>
    <n v="0.13352272727272727"/>
    <n v="0.64204545454545459"/>
    <n v="4.1193181818181816E-2"/>
    <n v="0.67116477272727271"/>
  </r>
  <r>
    <x v="321"/>
    <n v="0"/>
    <n v="493"/>
    <n v="0"/>
    <n v="94"/>
    <n v="3"/>
    <n v="455"/>
    <n v="0"/>
    <n v="29"/>
    <x v="11"/>
    <x v="47"/>
    <n v="0.19066937119675456"/>
    <n v="6.3736263736263732E-2"/>
    <n v="399"/>
    <n v="426"/>
    <n v="15"/>
    <n v="0.70028409090909094"/>
    <n v="0.13352272727272727"/>
    <n v="0.64630681818181823"/>
    <n v="4.1193181818181816E-2"/>
    <n v="0.67329545454545459"/>
  </r>
  <r>
    <x v="322"/>
    <n v="3"/>
    <n v="496"/>
    <n v="0"/>
    <n v="94"/>
    <n v="2"/>
    <n v="457"/>
    <n v="0"/>
    <n v="29"/>
    <x v="11"/>
    <x v="47"/>
    <n v="0.18951612903225806"/>
    <n v="6.3457330415754923E-2"/>
    <n v="402"/>
    <n v="428"/>
    <n v="15"/>
    <n v="0.70454545454545459"/>
    <n v="0.13352272727272727"/>
    <n v="0.64914772727272729"/>
    <n v="4.1193181818181816E-2"/>
    <n v="0.67684659090909094"/>
  </r>
  <r>
    <x v="323"/>
    <n v="3"/>
    <n v="499"/>
    <n v="0"/>
    <n v="94"/>
    <n v="2"/>
    <n v="459"/>
    <n v="0"/>
    <n v="29"/>
    <x v="11"/>
    <x v="47"/>
    <n v="0.18837675350701402"/>
    <n v="6.3180827886710242E-2"/>
    <n v="405"/>
    <n v="430"/>
    <n v="15"/>
    <n v="0.70880681818181823"/>
    <n v="0.13352272727272727"/>
    <n v="0.65198863636363635"/>
    <n v="4.1193181818181816E-2"/>
    <n v="0.68039772727272729"/>
  </r>
  <r>
    <x v="324"/>
    <n v="3"/>
    <n v="502"/>
    <n v="0"/>
    <n v="94"/>
    <n v="3"/>
    <n v="462"/>
    <n v="0"/>
    <n v="29"/>
    <x v="11"/>
    <x v="47"/>
    <n v="0.18725099601593626"/>
    <n v="6.2770562770562768E-2"/>
    <n v="408"/>
    <n v="433"/>
    <n v="15"/>
    <n v="0.71306818181818177"/>
    <n v="0.13352272727272727"/>
    <n v="0.65625"/>
    <n v="4.1193181818181816E-2"/>
    <n v="0.68465909090909083"/>
  </r>
  <r>
    <x v="325"/>
    <n v="3"/>
    <n v="505"/>
    <n v="0"/>
    <n v="94"/>
    <n v="1"/>
    <n v="463"/>
    <n v="0"/>
    <n v="29"/>
    <x v="11"/>
    <x v="47"/>
    <n v="0.18613861386138614"/>
    <n v="6.2634989200863925E-2"/>
    <n v="411"/>
    <n v="434"/>
    <n v="15"/>
    <n v="0.71732954545454541"/>
    <n v="0.13352272727272727"/>
    <n v="0.65767045454545459"/>
    <n v="4.1193181818181816E-2"/>
    <n v="0.6875"/>
  </r>
  <r>
    <x v="326"/>
    <n v="3"/>
    <n v="508"/>
    <n v="0"/>
    <n v="94"/>
    <n v="1"/>
    <n v="464"/>
    <n v="0"/>
    <n v="29"/>
    <x v="11"/>
    <x v="47"/>
    <n v="0.18503937007874016"/>
    <n v="6.25E-2"/>
    <n v="414"/>
    <n v="435"/>
    <n v="15"/>
    <n v="0.72159090909090906"/>
    <n v="0.13352272727272727"/>
    <n v="0.65909090909090906"/>
    <n v="4.1193181818181816E-2"/>
    <n v="0.69034090909090906"/>
  </r>
  <r>
    <x v="327"/>
    <n v="0"/>
    <n v="508"/>
    <n v="0"/>
    <n v="94"/>
    <n v="1"/>
    <n v="465"/>
    <n v="0"/>
    <n v="29"/>
    <x v="11"/>
    <x v="47"/>
    <n v="0.18503937007874016"/>
    <n v="6.236559139784946E-2"/>
    <n v="414"/>
    <n v="436"/>
    <n v="15"/>
    <n v="0.72159090909090906"/>
    <n v="0.13352272727272727"/>
    <n v="0.66051136363636365"/>
    <n v="4.1193181818181816E-2"/>
    <n v="0.69105113636363635"/>
  </r>
  <r>
    <x v="328"/>
    <n v="0"/>
    <n v="508"/>
    <n v="0"/>
    <n v="94"/>
    <n v="4"/>
    <n v="469"/>
    <n v="0"/>
    <n v="29"/>
    <x v="11"/>
    <x v="48"/>
    <n v="0.18503937007874016"/>
    <n v="6.1833688699360338E-2"/>
    <n v="414"/>
    <n v="440"/>
    <n v="15"/>
    <n v="0.72159090909090906"/>
    <n v="0.13352272727272727"/>
    <n v="0.66619318181818177"/>
    <n v="4.1193181818181816E-2"/>
    <n v="0.69389204545454541"/>
  </r>
  <r>
    <x v="329"/>
    <n v="3"/>
    <n v="511"/>
    <n v="0"/>
    <n v="94"/>
    <n v="2"/>
    <n v="471"/>
    <n v="0"/>
    <n v="29"/>
    <x v="11"/>
    <x v="48"/>
    <n v="0.18395303326810175"/>
    <n v="6.1571125265392782E-2"/>
    <n v="417"/>
    <n v="442"/>
    <n v="15"/>
    <n v="0.72585227272727271"/>
    <n v="0.13352272727272727"/>
    <n v="0.66903409090909094"/>
    <n v="4.1193181818181816E-2"/>
    <n v="0.69744318181818188"/>
  </r>
  <r>
    <x v="330"/>
    <n v="3"/>
    <n v="514"/>
    <n v="0"/>
    <n v="94"/>
    <n v="1"/>
    <n v="472"/>
    <n v="0"/>
    <n v="29"/>
    <x v="11"/>
    <x v="48"/>
    <n v="0.1828793774319066"/>
    <n v="6.1440677966101698E-2"/>
    <n v="420"/>
    <n v="443"/>
    <n v="15"/>
    <n v="0.73011363636363635"/>
    <n v="0.13352272727272727"/>
    <n v="0.67045454545454541"/>
    <n v="4.1193181818181816E-2"/>
    <n v="0.70028409090909083"/>
  </r>
  <r>
    <x v="331"/>
    <n v="3"/>
    <n v="517"/>
    <n v="0"/>
    <n v="94"/>
    <n v="2"/>
    <n v="474"/>
    <n v="0"/>
    <n v="29"/>
    <x v="11"/>
    <x v="48"/>
    <n v="0.18181818181818182"/>
    <n v="6.118143459915612E-2"/>
    <n v="423"/>
    <n v="445"/>
    <n v="15"/>
    <n v="0.734375"/>
    <n v="0.13352272727272727"/>
    <n v="0.67329545454545459"/>
    <n v="4.1193181818181816E-2"/>
    <n v="0.70383522727272729"/>
  </r>
  <r>
    <x v="332"/>
    <n v="3"/>
    <n v="520"/>
    <n v="0"/>
    <n v="94"/>
    <n v="1"/>
    <n v="475"/>
    <n v="0"/>
    <n v="29"/>
    <x v="11"/>
    <x v="48"/>
    <n v="0.18076923076923077"/>
    <n v="6.1052631578947365E-2"/>
    <n v="426"/>
    <n v="446"/>
    <n v="15"/>
    <n v="0.73863636363636365"/>
    <n v="0.13352272727272727"/>
    <n v="0.67471590909090906"/>
    <n v="4.1193181818181816E-2"/>
    <n v="0.70667613636363635"/>
  </r>
  <r>
    <x v="333"/>
    <n v="3"/>
    <n v="523"/>
    <n v="0"/>
    <n v="94"/>
    <n v="1"/>
    <n v="476"/>
    <n v="0"/>
    <n v="29"/>
    <x v="11"/>
    <x v="48"/>
    <n v="0.17973231357552583"/>
    <n v="6.0924369747899158E-2"/>
    <n v="429"/>
    <n v="447"/>
    <n v="15"/>
    <n v="0.74289772727272729"/>
    <n v="0.13352272727272727"/>
    <n v="0.67613636363636365"/>
    <n v="4.1193181818181816E-2"/>
    <n v="0.70951704545454541"/>
  </r>
  <r>
    <x v="334"/>
    <n v="0"/>
    <n v="523"/>
    <n v="0"/>
    <n v="94"/>
    <n v="2"/>
    <n v="478"/>
    <n v="0"/>
    <n v="29"/>
    <x v="11"/>
    <x v="48"/>
    <n v="0.17973231357552583"/>
    <n v="6.0669456066945605E-2"/>
    <n v="429"/>
    <n v="449"/>
    <n v="15"/>
    <n v="0.74289772727272729"/>
    <n v="0.13352272727272727"/>
    <n v="0.67897727272727271"/>
    <n v="4.1193181818181816E-2"/>
    <n v="0.7109375"/>
  </r>
  <r>
    <x v="335"/>
    <n v="0"/>
    <n v="523"/>
    <n v="0"/>
    <n v="94"/>
    <n v="3"/>
    <n v="481"/>
    <n v="0"/>
    <n v="29"/>
    <x v="11"/>
    <x v="49"/>
    <n v="0.17973231357552583"/>
    <n v="6.0291060291060294E-2"/>
    <n v="429"/>
    <n v="452"/>
    <n v="15"/>
    <n v="0.74289772727272729"/>
    <n v="0.13352272727272727"/>
    <n v="0.68323863636363635"/>
    <n v="4.1193181818181816E-2"/>
    <n v="0.71306818181818188"/>
  </r>
  <r>
    <x v="336"/>
    <n v="3"/>
    <n v="526"/>
    <n v="0"/>
    <n v="94"/>
    <n v="2"/>
    <n v="483"/>
    <n v="0"/>
    <n v="29"/>
    <x v="11"/>
    <x v="49"/>
    <n v="0.17870722433460076"/>
    <n v="6.0041407867494824E-2"/>
    <n v="432"/>
    <n v="454"/>
    <n v="15"/>
    <n v="0.74715909090909094"/>
    <n v="0.13352272727272727"/>
    <n v="0.68607954545454541"/>
    <n v="4.1193181818181816E-2"/>
    <n v="0.71661931818181812"/>
  </r>
  <r>
    <x v="337"/>
    <n v="3"/>
    <n v="529"/>
    <n v="0"/>
    <n v="94"/>
    <n v="2"/>
    <n v="485"/>
    <n v="0"/>
    <n v="29"/>
    <x v="11"/>
    <x v="49"/>
    <n v="0.17769376181474481"/>
    <n v="5.9793814432989693E-2"/>
    <n v="435"/>
    <n v="456"/>
    <n v="15"/>
    <n v="0.75142045454545459"/>
    <n v="0.13352272727272727"/>
    <n v="0.68892045454545459"/>
    <n v="4.1193181818181816E-2"/>
    <n v="0.72017045454545459"/>
  </r>
  <r>
    <x v="338"/>
    <n v="3"/>
    <n v="532"/>
    <n v="0"/>
    <n v="94"/>
    <n v="1"/>
    <n v="486"/>
    <n v="0"/>
    <n v="29"/>
    <x v="11"/>
    <x v="49"/>
    <n v="0.17669172932330826"/>
    <n v="5.9670781893004114E-2"/>
    <n v="438"/>
    <n v="457"/>
    <n v="15"/>
    <n v="0.75568181818181823"/>
    <n v="0.13352272727272727"/>
    <n v="0.69034090909090906"/>
    <n v="4.1193181818181816E-2"/>
    <n v="0.72301136363636365"/>
  </r>
  <r>
    <x v="339"/>
    <n v="3"/>
    <n v="535"/>
    <n v="0"/>
    <n v="94"/>
    <n v="1"/>
    <n v="487"/>
    <n v="0"/>
    <n v="29"/>
    <x v="11"/>
    <x v="49"/>
    <n v="0.17570093457943925"/>
    <n v="5.9548254620123205E-2"/>
    <n v="441"/>
    <n v="458"/>
    <n v="15"/>
    <n v="0.75994318181818177"/>
    <n v="0.13352272727272727"/>
    <n v="0.69176136363636365"/>
    <n v="4.1193181818181816E-2"/>
    <n v="0.72585227272727271"/>
  </r>
  <r>
    <x v="340"/>
    <n v="3"/>
    <n v="538"/>
    <n v="0"/>
    <n v="94"/>
    <n v="2"/>
    <n v="489"/>
    <n v="0"/>
    <n v="29"/>
    <x v="11"/>
    <x v="49"/>
    <n v="0.17472118959107807"/>
    <n v="5.9304703476482618E-2"/>
    <n v="444"/>
    <n v="460"/>
    <n v="15"/>
    <n v="0.76420454545454541"/>
    <n v="0.13352272727272727"/>
    <n v="0.69460227272727271"/>
    <n v="4.1193181818181816E-2"/>
    <n v="0.72940340909090906"/>
  </r>
  <r>
    <x v="341"/>
    <n v="0"/>
    <n v="538"/>
    <n v="0"/>
    <n v="94"/>
    <n v="0"/>
    <n v="489"/>
    <n v="0"/>
    <n v="29"/>
    <x v="11"/>
    <x v="49"/>
    <n v="0.17472118959107807"/>
    <n v="5.9304703476482618E-2"/>
    <n v="444"/>
    <n v="460"/>
    <n v="15"/>
    <n v="0.76420454545454541"/>
    <n v="0.13352272727272727"/>
    <n v="0.69460227272727271"/>
    <n v="4.1193181818181816E-2"/>
    <n v="0.72940340909090906"/>
  </r>
  <r>
    <x v="342"/>
    <n v="0"/>
    <n v="538"/>
    <n v="0"/>
    <n v="94"/>
    <n v="1"/>
    <n v="490"/>
    <n v="0"/>
    <n v="29"/>
    <x v="11"/>
    <x v="50"/>
    <n v="0.17472118959107807"/>
    <n v="5.9183673469387757E-2"/>
    <n v="444"/>
    <n v="461"/>
    <n v="15"/>
    <n v="0.76420454545454541"/>
    <n v="0.13352272727272727"/>
    <n v="0.69602272727272729"/>
    <n v="4.1193181818181816E-2"/>
    <n v="0.73011363636363635"/>
  </r>
  <r>
    <x v="343"/>
    <n v="3"/>
    <n v="541"/>
    <n v="0"/>
    <n v="94"/>
    <n v="1"/>
    <n v="491"/>
    <n v="0"/>
    <n v="29"/>
    <x v="11"/>
    <x v="50"/>
    <n v="0.17375231053604437"/>
    <n v="5.9063136456211814E-2"/>
    <n v="447"/>
    <n v="462"/>
    <n v="15"/>
    <n v="0.76846590909090906"/>
    <n v="0.13352272727272727"/>
    <n v="0.69744318181818177"/>
    <n v="4.1193181818181816E-2"/>
    <n v="0.73295454545454541"/>
  </r>
  <r>
    <x v="344"/>
    <n v="3"/>
    <n v="544"/>
    <n v="0"/>
    <n v="94"/>
    <n v="2"/>
    <n v="493"/>
    <n v="0"/>
    <n v="29"/>
    <x v="11"/>
    <x v="50"/>
    <n v="0.17279411764705882"/>
    <n v="5.8823529411764705E-2"/>
    <n v="450"/>
    <n v="464"/>
    <n v="15"/>
    <n v="0.77272727272727271"/>
    <n v="0.13352272727272727"/>
    <n v="0.70028409090909094"/>
    <n v="4.1193181818181816E-2"/>
    <n v="0.73650568181818188"/>
  </r>
  <r>
    <x v="345"/>
    <n v="3"/>
    <n v="547"/>
    <n v="0"/>
    <n v="94"/>
    <n v="4"/>
    <n v="497"/>
    <n v="0"/>
    <n v="29"/>
    <x v="11"/>
    <x v="50"/>
    <n v="0.17184643510054845"/>
    <n v="5.8350100603621731E-2"/>
    <n v="453"/>
    <n v="468"/>
    <n v="15"/>
    <n v="0.77698863636363635"/>
    <n v="0.13352272727272727"/>
    <n v="0.70596590909090906"/>
    <n v="4.1193181818181816E-2"/>
    <n v="0.74147727272727271"/>
  </r>
  <r>
    <x v="346"/>
    <n v="3"/>
    <n v="550"/>
    <n v="0"/>
    <n v="94"/>
    <n v="2"/>
    <n v="499"/>
    <n v="0"/>
    <n v="29"/>
    <x v="11"/>
    <x v="50"/>
    <n v="0.1709090909090909"/>
    <n v="5.8116232464929862E-2"/>
    <n v="456"/>
    <n v="470"/>
    <n v="15"/>
    <n v="0.78125"/>
    <n v="0.13352272727272727"/>
    <n v="0.70880681818181823"/>
    <n v="4.1193181818181816E-2"/>
    <n v="0.74502840909090917"/>
  </r>
  <r>
    <x v="347"/>
    <n v="3"/>
    <n v="553"/>
    <n v="0"/>
    <n v="94"/>
    <n v="1"/>
    <n v="500"/>
    <n v="0"/>
    <n v="29"/>
    <x v="11"/>
    <x v="50"/>
    <n v="0.16998191681735986"/>
    <n v="5.8000000000000003E-2"/>
    <n v="459"/>
    <n v="471"/>
    <n v="15"/>
    <n v="0.78551136363636365"/>
    <n v="0.13352272727272727"/>
    <n v="0.71022727272727271"/>
    <n v="4.1193181818181816E-2"/>
    <n v="0.74786931818181812"/>
  </r>
  <r>
    <x v="348"/>
    <n v="0"/>
    <n v="553"/>
    <n v="0"/>
    <n v="94"/>
    <n v="0"/>
    <n v="500"/>
    <n v="0"/>
    <n v="29"/>
    <x v="11"/>
    <x v="50"/>
    <n v="0.16998191681735986"/>
    <n v="5.8000000000000003E-2"/>
    <n v="459"/>
    <n v="471"/>
    <n v="15"/>
    <n v="0.78551136363636365"/>
    <n v="0.13352272727272727"/>
    <n v="0.71022727272727271"/>
    <n v="4.1193181818181816E-2"/>
    <n v="0.74786931818181812"/>
  </r>
  <r>
    <x v="349"/>
    <n v="0"/>
    <n v="553"/>
    <n v="0"/>
    <n v="94"/>
    <n v="1"/>
    <n v="501"/>
    <n v="0"/>
    <n v="29"/>
    <x v="11"/>
    <x v="51"/>
    <n v="0.16998191681735986"/>
    <n v="5.7884231536926151E-2"/>
    <n v="459"/>
    <n v="472"/>
    <n v="0"/>
    <n v="0.78551136363636365"/>
    <n v="0.13352272727272727"/>
    <n v="0.71164772727272729"/>
    <n v="4.1193181818181816E-2"/>
    <n v="0.74857954545454541"/>
  </r>
  <r>
    <x v="350"/>
    <n v="3"/>
    <n v="556"/>
    <n v="0"/>
    <n v="94"/>
    <n v="2"/>
    <n v="503"/>
    <n v="0"/>
    <n v="29"/>
    <x v="0"/>
    <x v="51"/>
    <n v="0.16906474820143885"/>
    <n v="5.7654075546719682E-2"/>
    <n v="462"/>
    <n v="474"/>
    <n v="15"/>
    <n v="0.78977272727272729"/>
    <n v="0.13352272727272727"/>
    <n v="0.71448863636363635"/>
    <n v="4.1193181818181816E-2"/>
    <n v="0.75213068181818188"/>
  </r>
  <r>
    <x v="351"/>
    <n v="3"/>
    <n v="559"/>
    <n v="0"/>
    <n v="94"/>
    <n v="2"/>
    <n v="505"/>
    <n v="0"/>
    <n v="29"/>
    <x v="0"/>
    <x v="51"/>
    <n v="0.16815742397137745"/>
    <n v="5.7425742574257428E-2"/>
    <n v="465"/>
    <n v="476"/>
    <n v="15"/>
    <n v="0.79403409090909094"/>
    <n v="0.13352272727272727"/>
    <n v="0.71732954545454541"/>
    <n v="4.1193181818181816E-2"/>
    <n v="0.75568181818181812"/>
  </r>
  <r>
    <x v="352"/>
    <n v="3"/>
    <n v="562"/>
    <n v="0"/>
    <n v="94"/>
    <n v="3"/>
    <n v="508"/>
    <n v="0"/>
    <n v="29"/>
    <x v="0"/>
    <x v="51"/>
    <n v="0.16725978647686832"/>
    <n v="5.7086614173228349E-2"/>
    <n v="468"/>
    <n v="479"/>
    <n v="15"/>
    <n v="0.79829545454545459"/>
    <n v="0.13352272727272727"/>
    <n v="0.72159090909090906"/>
    <n v="4.1193181818181816E-2"/>
    <n v="0.75994318181818188"/>
  </r>
  <r>
    <x v="353"/>
    <n v="3"/>
    <n v="565"/>
    <n v="0"/>
    <n v="94"/>
    <n v="3"/>
    <n v="511"/>
    <n v="0"/>
    <n v="29"/>
    <x v="0"/>
    <x v="51"/>
    <n v="0.1663716814159292"/>
    <n v="5.6751467710371817E-2"/>
    <n v="471"/>
    <n v="482"/>
    <n v="15"/>
    <n v="0.80255681818181823"/>
    <n v="0.13352272727272727"/>
    <n v="0.72585227272727271"/>
    <n v="4.1193181818181816E-2"/>
    <n v="0.76420454545454541"/>
  </r>
  <r>
    <x v="354"/>
    <n v="3"/>
    <n v="568"/>
    <n v="0"/>
    <n v="94"/>
    <n v="1"/>
    <n v="512"/>
    <n v="0"/>
    <n v="29"/>
    <x v="0"/>
    <x v="51"/>
    <n v="0.16549295774647887"/>
    <n v="5.6640625E-2"/>
    <n v="474"/>
    <n v="483"/>
    <n v="15"/>
    <n v="0.80681818181818177"/>
    <n v="0.13352272727272727"/>
    <n v="0.72727272727272729"/>
    <n v="4.1193181818181816E-2"/>
    <n v="0.76704545454545459"/>
  </r>
  <r>
    <x v="355"/>
    <n v="0"/>
    <n v="568"/>
    <n v="0"/>
    <n v="94"/>
    <n v="1"/>
    <n v="513"/>
    <n v="0"/>
    <n v="29"/>
    <x v="0"/>
    <x v="51"/>
    <n v="0.16549295774647887"/>
    <n v="5.6530214424951264E-2"/>
    <n v="474"/>
    <n v="484"/>
    <n v="15"/>
    <n v="0.80681818181818177"/>
    <n v="0.13352272727272727"/>
    <n v="0.72869318181818177"/>
    <n v="4.1193181818181816E-2"/>
    <n v="0.76775568181818177"/>
  </r>
  <r>
    <x v="356"/>
    <n v="0"/>
    <n v="568"/>
    <n v="0"/>
    <n v="94"/>
    <n v="4"/>
    <n v="517"/>
    <n v="0"/>
    <n v="29"/>
    <x v="0"/>
    <x v="52"/>
    <n v="0.16549295774647887"/>
    <n v="5.6092843326885883E-2"/>
    <n v="474"/>
    <n v="488"/>
    <n v="15"/>
    <n v="0.80681818181818177"/>
    <n v="0.13352272727272727"/>
    <n v="0.734375"/>
    <n v="4.1193181818181816E-2"/>
    <n v="0.77059659090909083"/>
  </r>
  <r>
    <x v="357"/>
    <n v="3"/>
    <n v="571"/>
    <n v="0"/>
    <n v="94"/>
    <n v="2"/>
    <n v="519"/>
    <n v="0"/>
    <n v="29"/>
    <x v="0"/>
    <x v="52"/>
    <n v="0.16462346760070051"/>
    <n v="5.5876685934489405E-2"/>
    <n v="477"/>
    <n v="490"/>
    <n v="15"/>
    <n v="0.81107954545454541"/>
    <n v="0.13352272727272727"/>
    <n v="0.73721590909090906"/>
    <n v="4.1193181818181816E-2"/>
    <n v="0.77414772727272729"/>
  </r>
  <r>
    <x v="358"/>
    <n v="3"/>
    <n v="574"/>
    <n v="0"/>
    <n v="94"/>
    <n v="1"/>
    <n v="520"/>
    <n v="0"/>
    <n v="29"/>
    <x v="0"/>
    <x v="52"/>
    <n v="0.16376306620209058"/>
    <n v="5.5769230769230772E-2"/>
    <n v="480"/>
    <n v="491"/>
    <n v="15"/>
    <n v="0.81534090909090906"/>
    <n v="0.13352272727272727"/>
    <n v="0.73863636363636365"/>
    <n v="4.1193181818181816E-2"/>
    <n v="0.77698863636363635"/>
  </r>
  <r>
    <x v="359"/>
    <n v="3"/>
    <n v="577"/>
    <n v="0"/>
    <n v="94"/>
    <n v="3"/>
    <n v="523"/>
    <n v="0"/>
    <n v="29"/>
    <x v="0"/>
    <x v="52"/>
    <n v="0.16291161178509533"/>
    <n v="5.5449330783938815E-2"/>
    <n v="483"/>
    <n v="494"/>
    <n v="15"/>
    <n v="0.81960227272727271"/>
    <n v="0.13352272727272727"/>
    <n v="0.74289772727272729"/>
    <n v="4.1193181818181816E-2"/>
    <n v="0.78125"/>
  </r>
  <r>
    <x v="360"/>
    <n v="3"/>
    <n v="580"/>
    <n v="0"/>
    <n v="94"/>
    <n v="3"/>
    <n v="526"/>
    <n v="0"/>
    <n v="29"/>
    <x v="0"/>
    <x v="52"/>
    <n v="0.16206896551724137"/>
    <n v="5.5133079847908745E-2"/>
    <n v="486"/>
    <n v="497"/>
    <n v="15"/>
    <n v="0.82386363636363635"/>
    <n v="0.13352272727272727"/>
    <n v="0.74715909090909094"/>
    <n v="4.1193181818181816E-2"/>
    <n v="0.78551136363636365"/>
  </r>
  <r>
    <x v="361"/>
    <n v="3"/>
    <n v="583"/>
    <n v="0"/>
    <n v="94"/>
    <n v="1"/>
    <n v="527"/>
    <n v="0"/>
    <n v="29"/>
    <x v="0"/>
    <x v="52"/>
    <n v="0.16123499142367068"/>
    <n v="5.5028462998102469E-2"/>
    <n v="489"/>
    <n v="498"/>
    <n v="15"/>
    <n v="0.828125"/>
    <n v="0.13352272727272727"/>
    <n v="0.74857954545454541"/>
    <n v="4.1193181818181816E-2"/>
    <n v="0.78835227272727271"/>
  </r>
  <r>
    <x v="362"/>
    <n v="0"/>
    <n v="583"/>
    <n v="0"/>
    <n v="94"/>
    <n v="2"/>
    <n v="529"/>
    <n v="0"/>
    <n v="29"/>
    <x v="0"/>
    <x v="52"/>
    <n v="0.16123499142367068"/>
    <n v="5.4820415879017016E-2"/>
    <n v="489"/>
    <n v="500"/>
    <n v="15"/>
    <n v="0.828125"/>
    <n v="0.13352272727272727"/>
    <n v="0.75142045454545459"/>
    <n v="4.1193181818181816E-2"/>
    <n v="0.78977272727272729"/>
  </r>
  <r>
    <x v="363"/>
    <n v="0"/>
    <n v="583"/>
    <n v="0"/>
    <n v="94"/>
    <n v="4"/>
    <n v="533"/>
    <n v="0"/>
    <n v="29"/>
    <x v="0"/>
    <x v="0"/>
    <n v="0.16123499142367068"/>
    <n v="5.4409005628517824E-2"/>
    <n v="489"/>
    <n v="504"/>
    <n v="15"/>
    <n v="0.828125"/>
    <n v="0.13352272727272727"/>
    <n v="0.75710227272727271"/>
    <n v="4.1193181818181816E-2"/>
    <n v="0.79261363636363635"/>
  </r>
  <r>
    <x v="364"/>
    <n v="3"/>
    <n v="586"/>
    <n v="0"/>
    <n v="94"/>
    <n v="1"/>
    <n v="534"/>
    <n v="0"/>
    <n v="29"/>
    <x v="0"/>
    <x v="0"/>
    <n v="0.16040955631399317"/>
    <n v="5.4307116104868915E-2"/>
    <n v="492"/>
    <n v="505"/>
    <n v="15"/>
    <n v="0.83238636363636365"/>
    <n v="0.13352272727272727"/>
    <n v="0.75852272727272729"/>
    <n v="4.1193181818181816E-2"/>
    <n v="0.79545454545454541"/>
  </r>
  <r>
    <x v="365"/>
    <n v="3"/>
    <n v="589"/>
    <n v="0"/>
    <n v="94"/>
    <n v="1"/>
    <n v="535"/>
    <n v="0"/>
    <n v="29"/>
    <x v="0"/>
    <x v="0"/>
    <n v="0.15959252971137522"/>
    <n v="5.4205607476635512E-2"/>
    <n v="495"/>
    <n v="506"/>
    <n v="15"/>
    <n v="0.83664772727272729"/>
    <n v="0.13352272727272727"/>
    <n v="0.75994318181818177"/>
    <n v="4.1193181818181816E-2"/>
    <n v="0.79829545454545459"/>
  </r>
  <r>
    <x v="366"/>
    <n v="3"/>
    <n v="592"/>
    <n v="0"/>
    <n v="94"/>
    <n v="3"/>
    <n v="538"/>
    <n v="0"/>
    <n v="29"/>
    <x v="0"/>
    <x v="0"/>
    <n v="0.15878378378378377"/>
    <n v="5.3903345724907063E-2"/>
    <n v="498"/>
    <n v="509"/>
    <n v="15"/>
    <n v="0.84090909090909094"/>
    <n v="0.13352272727272727"/>
    <n v="0.76420454545454541"/>
    <n v="4.1193181818181816E-2"/>
    <n v="0.80255681818181812"/>
  </r>
  <r>
    <x v="367"/>
    <n v="3"/>
    <n v="595"/>
    <n v="0"/>
    <n v="94"/>
    <n v="3"/>
    <n v="541"/>
    <n v="0"/>
    <n v="29"/>
    <x v="0"/>
    <x v="0"/>
    <n v="0.15798319327731092"/>
    <n v="5.3604436229205174E-2"/>
    <n v="501"/>
    <n v="512"/>
    <n v="15"/>
    <n v="0.84517045454545459"/>
    <n v="0.13352272727272727"/>
    <n v="0.76846590909090906"/>
    <n v="4.1193181818181816E-2"/>
    <n v="0.80681818181818188"/>
  </r>
  <r>
    <x v="368"/>
    <n v="3"/>
    <n v="598"/>
    <n v="0"/>
    <n v="94"/>
    <n v="2"/>
    <n v="543"/>
    <n v="0"/>
    <n v="29"/>
    <x v="0"/>
    <x v="0"/>
    <n v="0.15719063545150502"/>
    <n v="5.3406998158379376E-2"/>
    <n v="504"/>
    <n v="514"/>
    <n v="15"/>
    <n v="0.84943181818181823"/>
    <n v="0.13352272727272727"/>
    <n v="0.77130681818181823"/>
    <n v="4.1193181818181816E-2"/>
    <n v="0.81036931818181823"/>
  </r>
  <r>
    <x v="369"/>
    <n v="0"/>
    <n v="598"/>
    <n v="0"/>
    <n v="94"/>
    <n v="2"/>
    <n v="545"/>
    <n v="0"/>
    <n v="29"/>
    <x v="0"/>
    <x v="0"/>
    <n v="0.15719063545150502"/>
    <n v="5.321100917431193E-2"/>
    <n v="504"/>
    <n v="516"/>
    <n v="15"/>
    <n v="0.84943181818181823"/>
    <n v="0.13352272727272727"/>
    <n v="0.77414772727272729"/>
    <n v="4.1193181818181816E-2"/>
    <n v="0.81178977272727271"/>
  </r>
  <r>
    <x v="370"/>
    <n v="0"/>
    <n v="598"/>
    <n v="0"/>
    <n v="94"/>
    <n v="2"/>
    <n v="547"/>
    <n v="0"/>
    <n v="29"/>
    <x v="0"/>
    <x v="1"/>
    <n v="0.15719063545150502"/>
    <n v="5.3016453382084092E-2"/>
    <n v="504"/>
    <n v="518"/>
    <n v="15"/>
    <n v="0.84943181818181823"/>
    <n v="0.13352272727272727"/>
    <n v="0.77698863636363635"/>
    <n v="4.1193181818181816E-2"/>
    <n v="0.81321022727272729"/>
  </r>
  <r>
    <x v="371"/>
    <n v="3"/>
    <n v="601"/>
    <n v="0"/>
    <n v="94"/>
    <n v="1"/>
    <n v="548"/>
    <n v="0"/>
    <n v="29"/>
    <x v="0"/>
    <x v="1"/>
    <n v="0.15640599001663893"/>
    <n v="5.2919708029197078E-2"/>
    <n v="507"/>
    <n v="519"/>
    <n v="15"/>
    <n v="0.85369318181818177"/>
    <n v="0.13352272727272727"/>
    <n v="0.77840909090909094"/>
    <n v="4.1193181818181816E-2"/>
    <n v="0.81605113636363635"/>
  </r>
  <r>
    <x v="372"/>
    <n v="3"/>
    <n v="604"/>
    <n v="0"/>
    <n v="94"/>
    <n v="2"/>
    <n v="550"/>
    <n v="0"/>
    <n v="29"/>
    <x v="0"/>
    <x v="1"/>
    <n v="0.15562913907284767"/>
    <n v="5.2727272727272727E-2"/>
    <n v="510"/>
    <n v="521"/>
    <n v="15"/>
    <n v="0.85795454545454541"/>
    <n v="0.13352272727272727"/>
    <n v="0.78125"/>
    <n v="4.1193181818181816E-2"/>
    <n v="0.81960227272727271"/>
  </r>
  <r>
    <x v="373"/>
    <n v="3"/>
    <n v="607"/>
    <n v="0"/>
    <n v="94"/>
    <n v="3"/>
    <n v="553"/>
    <n v="0"/>
    <n v="29"/>
    <x v="0"/>
    <x v="1"/>
    <n v="0.15485996705107083"/>
    <n v="5.2441229656419529E-2"/>
    <n v="513"/>
    <n v="524"/>
    <n v="15"/>
    <n v="0.86221590909090906"/>
    <n v="0.13352272727272727"/>
    <n v="0.78551136363636365"/>
    <n v="4.1193181818181816E-2"/>
    <n v="0.82386363636363635"/>
  </r>
  <r>
    <x v="374"/>
    <n v="3"/>
    <n v="610"/>
    <n v="0"/>
    <n v="94"/>
    <n v="3"/>
    <n v="556"/>
    <n v="0"/>
    <n v="29"/>
    <x v="0"/>
    <x v="1"/>
    <n v="0.1540983606557377"/>
    <n v="5.2158273381294966E-2"/>
    <n v="516"/>
    <n v="527"/>
    <n v="15"/>
    <n v="0.86647727272727271"/>
    <n v="0.13352272727272727"/>
    <n v="0.78977272727272729"/>
    <n v="4.1193181818181816E-2"/>
    <n v="0.828125"/>
  </r>
  <r>
    <x v="375"/>
    <n v="3"/>
    <n v="613"/>
    <n v="0"/>
    <n v="94"/>
    <n v="2"/>
    <n v="558"/>
    <n v="0"/>
    <n v="29"/>
    <x v="0"/>
    <x v="1"/>
    <n v="0.15334420880913541"/>
    <n v="5.197132616487455E-2"/>
    <n v="519"/>
    <n v="529"/>
    <n v="15"/>
    <n v="0.87073863636363635"/>
    <n v="0.13352272727272727"/>
    <n v="0.79261363636363635"/>
    <n v="4.1193181818181816E-2"/>
    <n v="0.83167613636363635"/>
  </r>
  <r>
    <x v="376"/>
    <n v="0"/>
    <n v="613"/>
    <n v="0"/>
    <n v="94"/>
    <n v="1"/>
    <n v="559"/>
    <n v="0"/>
    <n v="29"/>
    <x v="0"/>
    <x v="1"/>
    <n v="0.15334420880913541"/>
    <n v="5.1878354203935599E-2"/>
    <n v="519"/>
    <n v="530"/>
    <n v="15"/>
    <n v="0.87073863636363635"/>
    <n v="0.13352272727272727"/>
    <n v="0.79403409090909094"/>
    <n v="4.1193181818181816E-2"/>
    <n v="0.83238636363636365"/>
  </r>
  <r>
    <x v="377"/>
    <n v="0"/>
    <n v="613"/>
    <n v="0"/>
    <n v="94"/>
    <n v="2"/>
    <n v="561"/>
    <n v="0"/>
    <n v="29"/>
    <x v="0"/>
    <x v="2"/>
    <n v="0.15334420880913541"/>
    <n v="5.1693404634581108E-2"/>
    <n v="519"/>
    <n v="532"/>
    <n v="0"/>
    <n v="0.87073863636363635"/>
    <n v="0.13352272727272727"/>
    <n v="0.796875"/>
    <n v="4.1193181818181816E-2"/>
    <n v="0.83380681818181812"/>
  </r>
  <r>
    <x v="378"/>
    <n v="3"/>
    <n v="616"/>
    <n v="0"/>
    <n v="94"/>
    <n v="2"/>
    <n v="563"/>
    <n v="0"/>
    <n v="29"/>
    <x v="1"/>
    <x v="2"/>
    <n v="0.15259740259740259"/>
    <n v="5.1509769094138541E-2"/>
    <n v="522"/>
    <n v="534"/>
    <n v="15"/>
    <n v="0.875"/>
    <n v="0.13352272727272727"/>
    <n v="0.79971590909090906"/>
    <n v="4.1193181818181816E-2"/>
    <n v="0.83735795454545459"/>
  </r>
  <r>
    <x v="379"/>
    <n v="3"/>
    <n v="619"/>
    <n v="0"/>
    <n v="94"/>
    <n v="2"/>
    <n v="565"/>
    <n v="0"/>
    <n v="29"/>
    <x v="1"/>
    <x v="2"/>
    <n v="0.15185783521809371"/>
    <n v="5.1327433628318583E-2"/>
    <n v="525"/>
    <n v="536"/>
    <n v="15"/>
    <n v="0.87926136363636365"/>
    <n v="0.13352272727272727"/>
    <n v="0.80255681818181823"/>
    <n v="4.1193181818181816E-2"/>
    <n v="0.84090909090909094"/>
  </r>
  <r>
    <x v="380"/>
    <n v="3"/>
    <n v="622"/>
    <n v="0"/>
    <n v="94"/>
    <n v="3"/>
    <n v="568"/>
    <n v="0"/>
    <n v="29"/>
    <x v="1"/>
    <x v="2"/>
    <n v="0.15112540192926044"/>
    <n v="5.1056338028169015E-2"/>
    <n v="528"/>
    <n v="539"/>
    <n v="15"/>
    <n v="0.88352272727272729"/>
    <n v="0.13352272727272727"/>
    <n v="0.80681818181818177"/>
    <n v="4.1193181818181816E-2"/>
    <n v="0.84517045454545459"/>
  </r>
  <r>
    <x v="381"/>
    <n v="3"/>
    <n v="625"/>
    <n v="0"/>
    <n v="94"/>
    <n v="3"/>
    <n v="571"/>
    <n v="0"/>
    <n v="29"/>
    <x v="1"/>
    <x v="2"/>
    <n v="0.15040000000000001"/>
    <n v="5.0788091068301226E-2"/>
    <n v="531"/>
    <n v="542"/>
    <n v="15"/>
    <n v="0.88778409090909094"/>
    <n v="0.13352272727272727"/>
    <n v="0.81107954545454541"/>
    <n v="4.1193181818181816E-2"/>
    <n v="0.84943181818181812"/>
  </r>
  <r>
    <x v="382"/>
    <n v="3"/>
    <n v="628"/>
    <n v="0"/>
    <n v="94"/>
    <n v="1"/>
    <n v="572"/>
    <n v="0"/>
    <n v="29"/>
    <x v="1"/>
    <x v="2"/>
    <n v="0.14968152866242038"/>
    <n v="5.0699300699300696E-2"/>
    <n v="534"/>
    <n v="543"/>
    <n v="15"/>
    <n v="0.89204545454545459"/>
    <n v="0.13352272727272727"/>
    <n v="0.8125"/>
    <n v="4.1193181818181816E-2"/>
    <n v="0.85227272727272729"/>
  </r>
  <r>
    <x v="383"/>
    <n v="0"/>
    <n v="628"/>
    <n v="0"/>
    <n v="94"/>
    <n v="1"/>
    <n v="573"/>
    <n v="0"/>
    <n v="29"/>
    <x v="1"/>
    <x v="2"/>
    <n v="0.14968152866242038"/>
    <n v="5.06108202443281E-2"/>
    <n v="534"/>
    <n v="544"/>
    <n v="15"/>
    <n v="0.89204545454545459"/>
    <n v="0.13352272727272727"/>
    <n v="0.81392045454545459"/>
    <n v="4.1193181818181816E-2"/>
    <n v="0.85298295454545459"/>
  </r>
  <r>
    <x v="384"/>
    <n v="0"/>
    <n v="628"/>
    <n v="0"/>
    <n v="94"/>
    <n v="4"/>
    <n v="577"/>
    <n v="0"/>
    <n v="29"/>
    <x v="1"/>
    <x v="3"/>
    <n v="0.14968152866242038"/>
    <n v="5.0259965337954939E-2"/>
    <n v="534"/>
    <n v="548"/>
    <n v="15"/>
    <n v="0.89204545454545459"/>
    <n v="0.13352272727272727"/>
    <n v="0.81960227272727271"/>
    <n v="4.1193181818181816E-2"/>
    <n v="0.85582386363636365"/>
  </r>
  <r>
    <x v="385"/>
    <n v="3"/>
    <n v="631"/>
    <n v="0"/>
    <n v="94"/>
    <n v="2"/>
    <n v="579"/>
    <n v="0"/>
    <n v="29"/>
    <x v="1"/>
    <x v="3"/>
    <n v="0.14896988906497624"/>
    <n v="5.0086355785837651E-2"/>
    <n v="537"/>
    <n v="550"/>
    <n v="15"/>
    <n v="0.89630681818181823"/>
    <n v="0.13352272727272727"/>
    <n v="0.82244318181818177"/>
    <n v="4.1193181818181816E-2"/>
    <n v="0.859375"/>
  </r>
  <r>
    <x v="386"/>
    <n v="3"/>
    <n v="634"/>
    <n v="0"/>
    <n v="94"/>
    <n v="1"/>
    <n v="580"/>
    <n v="0"/>
    <n v="29"/>
    <x v="1"/>
    <x v="3"/>
    <n v="0.14826498422712933"/>
    <n v="0.05"/>
    <n v="540"/>
    <n v="551"/>
    <n v="15"/>
    <n v="0.90056818181818177"/>
    <n v="0.13352272727272727"/>
    <n v="0.82386363636363635"/>
    <n v="4.1193181818181816E-2"/>
    <n v="0.86221590909090906"/>
  </r>
  <r>
    <x v="387"/>
    <n v="3"/>
    <n v="637"/>
    <n v="0"/>
    <n v="94"/>
    <n v="3"/>
    <n v="583"/>
    <n v="0"/>
    <n v="29"/>
    <x v="1"/>
    <x v="3"/>
    <n v="0.14756671899529042"/>
    <n v="4.974271012006861E-2"/>
    <n v="543"/>
    <n v="554"/>
    <n v="15"/>
    <n v="0.90482954545454541"/>
    <n v="0.13352272727272727"/>
    <n v="0.828125"/>
    <n v="4.1193181818181816E-2"/>
    <n v="0.86647727272727271"/>
  </r>
  <r>
    <x v="388"/>
    <n v="3"/>
    <n v="640"/>
    <n v="0"/>
    <n v="94"/>
    <n v="3"/>
    <n v="586"/>
    <n v="0"/>
    <n v="29"/>
    <x v="1"/>
    <x v="3"/>
    <n v="0.14687500000000001"/>
    <n v="4.9488054607508533E-2"/>
    <n v="546"/>
    <n v="557"/>
    <n v="15"/>
    <n v="0.90909090909090906"/>
    <n v="0.13352272727272727"/>
    <n v="0.83238636363636365"/>
    <n v="4.1193181818181816E-2"/>
    <n v="0.87073863636363635"/>
  </r>
  <r>
    <x v="389"/>
    <n v="3"/>
    <n v="643"/>
    <n v="0"/>
    <n v="94"/>
    <n v="1"/>
    <n v="587"/>
    <n v="0"/>
    <n v="29"/>
    <x v="1"/>
    <x v="3"/>
    <n v="0.14618973561430793"/>
    <n v="4.9403747870528106E-2"/>
    <n v="549"/>
    <n v="558"/>
    <n v="15"/>
    <n v="0.91335227272727271"/>
    <n v="0.13352272727272727"/>
    <n v="0.83380681818181823"/>
    <n v="4.1193181818181816E-2"/>
    <n v="0.87357954545454541"/>
  </r>
  <r>
    <x v="390"/>
    <n v="0"/>
    <n v="643"/>
    <n v="0"/>
    <n v="94"/>
    <n v="2"/>
    <n v="589"/>
    <n v="0"/>
    <n v="29"/>
    <x v="1"/>
    <x v="3"/>
    <n v="0.14618973561430793"/>
    <n v="4.9235993208828523E-2"/>
    <n v="549"/>
    <n v="560"/>
    <n v="15"/>
    <n v="0.91335227272727271"/>
    <n v="0.13352272727272727"/>
    <n v="0.83664772727272729"/>
    <n v="4.1193181818181816E-2"/>
    <n v="0.875"/>
  </r>
  <r>
    <x v="391"/>
    <n v="0"/>
    <n v="643"/>
    <n v="0"/>
    <n v="94"/>
    <n v="4"/>
    <n v="593"/>
    <n v="0"/>
    <n v="29"/>
    <x v="1"/>
    <x v="4"/>
    <n v="0.14618973561430793"/>
    <n v="4.8903878583473864E-2"/>
    <n v="549"/>
    <n v="564"/>
    <n v="15"/>
    <n v="0.91335227272727271"/>
    <n v="0.13352272727272727"/>
    <n v="0.84232954545454541"/>
    <n v="4.1193181818181816E-2"/>
    <n v="0.87784090909090906"/>
  </r>
  <r>
    <x v="392"/>
    <n v="3"/>
    <n v="646"/>
    <n v="0"/>
    <n v="94"/>
    <n v="1"/>
    <n v="594"/>
    <n v="0"/>
    <n v="29"/>
    <x v="1"/>
    <x v="4"/>
    <n v="0.14551083591331268"/>
    <n v="4.8821548821548821E-2"/>
    <n v="552"/>
    <n v="565"/>
    <n v="15"/>
    <n v="0.91761363636363635"/>
    <n v="0.13352272727272727"/>
    <n v="0.84375"/>
    <n v="4.1193181818181816E-2"/>
    <n v="0.88068181818181812"/>
  </r>
  <r>
    <x v="393"/>
    <n v="3"/>
    <n v="649"/>
    <n v="0"/>
    <n v="94"/>
    <n v="1"/>
    <n v="595"/>
    <n v="0"/>
    <n v="29"/>
    <x v="1"/>
    <x v="4"/>
    <n v="0.1448382126348228"/>
    <n v="4.8739495798319328E-2"/>
    <n v="555"/>
    <n v="566"/>
    <n v="15"/>
    <n v="0.921875"/>
    <n v="0.13352272727272727"/>
    <n v="0.84517045454545459"/>
    <n v="4.1193181818181816E-2"/>
    <n v="0.88352272727272729"/>
  </r>
  <r>
    <x v="394"/>
    <n v="3"/>
    <n v="652"/>
    <n v="0"/>
    <n v="94"/>
    <n v="3"/>
    <n v="598"/>
    <n v="0"/>
    <n v="29"/>
    <x v="1"/>
    <x v="4"/>
    <n v="0.14417177914110429"/>
    <n v="4.8494983277591976E-2"/>
    <n v="558"/>
    <n v="569"/>
    <n v="15"/>
    <n v="0.92613636363636365"/>
    <n v="0.13352272727272727"/>
    <n v="0.84943181818181823"/>
    <n v="4.1193181818181816E-2"/>
    <n v="0.88778409090909094"/>
  </r>
  <r>
    <x v="395"/>
    <n v="3"/>
    <n v="655"/>
    <n v="0"/>
    <n v="94"/>
    <n v="3"/>
    <n v="601"/>
    <n v="0"/>
    <n v="29"/>
    <x v="1"/>
    <x v="4"/>
    <n v="0.1435114503816794"/>
    <n v="4.8252911813643926E-2"/>
    <n v="561"/>
    <n v="572"/>
    <n v="15"/>
    <n v="0.93039772727272729"/>
    <n v="0.13352272727272727"/>
    <n v="0.85369318181818177"/>
    <n v="4.1193181818181816E-2"/>
    <n v="0.89204545454545459"/>
  </r>
  <r>
    <x v="396"/>
    <n v="3"/>
    <n v="658"/>
    <n v="0"/>
    <n v="94"/>
    <n v="2"/>
    <n v="603"/>
    <n v="0"/>
    <n v="29"/>
    <x v="1"/>
    <x v="4"/>
    <n v="0.14285714285714285"/>
    <n v="4.809286898839138E-2"/>
    <n v="564"/>
    <n v="574"/>
    <n v="15"/>
    <n v="0.93465909090909094"/>
    <n v="0.13352272727272727"/>
    <n v="0.85653409090909094"/>
    <n v="4.1193181818181816E-2"/>
    <n v="0.89559659090909094"/>
  </r>
  <r>
    <x v="397"/>
    <n v="0"/>
    <n v="658"/>
    <n v="0"/>
    <n v="94"/>
    <n v="2"/>
    <n v="605"/>
    <n v="0"/>
    <n v="29"/>
    <x v="1"/>
    <x v="4"/>
    <n v="0.14285714285714285"/>
    <n v="4.7933884297520664E-2"/>
    <n v="564"/>
    <n v="576"/>
    <n v="15"/>
    <n v="0.93465909090909094"/>
    <n v="0.13352272727272727"/>
    <n v="0.859375"/>
    <n v="4.1193181818181816E-2"/>
    <n v="0.89701704545454541"/>
  </r>
  <r>
    <x v="398"/>
    <n v="0"/>
    <n v="658"/>
    <n v="0"/>
    <n v="94"/>
    <n v="2"/>
    <n v="607"/>
    <n v="0"/>
    <n v="29"/>
    <x v="1"/>
    <x v="5"/>
    <n v="0.14285714285714285"/>
    <n v="4.7775947281713346E-2"/>
    <n v="564"/>
    <n v="578"/>
    <n v="15"/>
    <n v="0.93465909090909094"/>
    <n v="0.13352272727272727"/>
    <n v="0.86221590909090906"/>
    <n v="4.1193181818181816E-2"/>
    <n v="0.8984375"/>
  </r>
  <r>
    <x v="399"/>
    <n v="3"/>
    <n v="661"/>
    <n v="0"/>
    <n v="94"/>
    <n v="1"/>
    <n v="608"/>
    <n v="0"/>
    <n v="29"/>
    <x v="1"/>
    <x v="5"/>
    <n v="0.14220877458396369"/>
    <n v="4.7697368421052634E-2"/>
    <n v="567"/>
    <n v="579"/>
    <n v="15"/>
    <n v="0.93892045454545459"/>
    <n v="0.13352272727272727"/>
    <n v="0.86363636363636365"/>
    <n v="4.1193181818181816E-2"/>
    <n v="0.90127840909090917"/>
  </r>
  <r>
    <x v="400"/>
    <n v="3"/>
    <n v="664"/>
    <n v="0"/>
    <n v="94"/>
    <n v="2"/>
    <n v="610"/>
    <n v="0"/>
    <n v="29"/>
    <x v="1"/>
    <x v="5"/>
    <n v="0.14156626506024098"/>
    <n v="4.7540983606557376E-2"/>
    <n v="570"/>
    <n v="581"/>
    <n v="15"/>
    <n v="0.94318181818181823"/>
    <n v="0.13352272727272727"/>
    <n v="0.86647727272727271"/>
    <n v="4.1193181818181816E-2"/>
    <n v="0.90482954545454541"/>
  </r>
  <r>
    <x v="401"/>
    <n v="3"/>
    <n v="667"/>
    <n v="0"/>
    <n v="94"/>
    <n v="3"/>
    <n v="613"/>
    <n v="0"/>
    <n v="29"/>
    <x v="1"/>
    <x v="5"/>
    <n v="0.1409295352323838"/>
    <n v="4.730831973898858E-2"/>
    <n v="573"/>
    <n v="584"/>
    <n v="15"/>
    <n v="0.94744318181818177"/>
    <n v="0.13352272727272727"/>
    <n v="0.87073863636363635"/>
    <n v="4.1193181818181816E-2"/>
    <n v="0.90909090909090906"/>
  </r>
  <r>
    <x v="402"/>
    <n v="3"/>
    <n v="670"/>
    <n v="0"/>
    <n v="94"/>
    <n v="3"/>
    <n v="616"/>
    <n v="0"/>
    <n v="29"/>
    <x v="1"/>
    <x v="5"/>
    <n v="0.14029850746268657"/>
    <n v="4.707792207792208E-2"/>
    <n v="576"/>
    <n v="587"/>
    <n v="15"/>
    <n v="0.95170454545454541"/>
    <n v="0.13352272727272727"/>
    <n v="0.875"/>
    <n v="4.1193181818181816E-2"/>
    <n v="0.91335227272727271"/>
  </r>
  <r>
    <x v="403"/>
    <n v="3"/>
    <n v="673"/>
    <n v="0"/>
    <n v="94"/>
    <n v="2"/>
    <n v="618"/>
    <n v="0"/>
    <n v="29"/>
    <x v="1"/>
    <x v="5"/>
    <n v="0.13967310549777118"/>
    <n v="4.6925566343042069E-2"/>
    <n v="579"/>
    <n v="589"/>
    <n v="15"/>
    <n v="0.95596590909090906"/>
    <n v="0.13352272727272727"/>
    <n v="0.87784090909090906"/>
    <n v="4.1193181818181816E-2"/>
    <n v="0.91690340909090906"/>
  </r>
  <r>
    <x v="404"/>
    <n v="0"/>
    <n v="673"/>
    <n v="0"/>
    <n v="94"/>
    <n v="1"/>
    <n v="619"/>
    <n v="0"/>
    <n v="29"/>
    <x v="1"/>
    <x v="5"/>
    <n v="0.13967310549777118"/>
    <n v="4.6849757673667204E-2"/>
    <n v="579"/>
    <n v="590"/>
    <n v="15"/>
    <n v="0.95596590909090906"/>
    <n v="0.13352272727272727"/>
    <n v="0.87926136363636365"/>
    <n v="4.1193181818181816E-2"/>
    <n v="0.91761363636363635"/>
  </r>
  <r>
    <x v="405"/>
    <n v="0"/>
    <n v="673"/>
    <n v="0"/>
    <n v="94"/>
    <n v="2"/>
    <n v="621"/>
    <n v="0"/>
    <n v="29"/>
    <x v="1"/>
    <x v="6"/>
    <n v="0.13967310549777118"/>
    <n v="4.6698872785829307E-2"/>
    <n v="579"/>
    <n v="592"/>
    <n v="9"/>
    <n v="0.95596590909090906"/>
    <n v="0.13352272727272727"/>
    <n v="0.88210227272727271"/>
    <n v="4.1193181818181816E-2"/>
    <n v="0.91903409090909083"/>
  </r>
  <r>
    <x v="406"/>
    <n v="3"/>
    <n v="676"/>
    <n v="0"/>
    <n v="94"/>
    <n v="2"/>
    <n v="623"/>
    <n v="0"/>
    <n v="29"/>
    <x v="1"/>
    <x v="6"/>
    <n v="0.13905325443786981"/>
    <n v="4.6548956661316213E-2"/>
    <n v="582"/>
    <n v="594"/>
    <n v="9"/>
    <n v="0.96022727272727271"/>
    <n v="0.13352272727272727"/>
    <n v="0.88494318181818177"/>
    <n v="4.1193181818181816E-2"/>
    <n v="0.92258522727272729"/>
  </r>
  <r>
    <x v="407"/>
    <n v="3"/>
    <n v="679"/>
    <n v="0"/>
    <n v="94"/>
    <n v="2"/>
    <n v="625"/>
    <n v="0"/>
    <n v="29"/>
    <x v="1"/>
    <x v="6"/>
    <n v="0.13843888070692195"/>
    <n v="4.6399999999999997E-2"/>
    <n v="585"/>
    <n v="596"/>
    <n v="9"/>
    <n v="0.96448863636363635"/>
    <n v="0.13352272727272727"/>
    <n v="0.88778409090909094"/>
    <n v="4.1193181818181816E-2"/>
    <n v="0.92613636363636365"/>
  </r>
  <r>
    <x v="408"/>
    <n v="3"/>
    <n v="682"/>
    <n v="0"/>
    <n v="94"/>
    <n v="3"/>
    <n v="628"/>
    <n v="0"/>
    <n v="29"/>
    <x v="1"/>
    <x v="6"/>
    <n v="0.1378299120234604"/>
    <n v="4.6178343949044583E-2"/>
    <n v="588"/>
    <n v="599"/>
    <n v="9"/>
    <n v="0.96875"/>
    <n v="0.13352272727272727"/>
    <n v="0.89204545454545459"/>
    <n v="4.1193181818181816E-2"/>
    <n v="0.93039772727272729"/>
  </r>
  <r>
    <x v="409"/>
    <n v="3"/>
    <n v="685"/>
    <n v="0"/>
    <n v="94"/>
    <n v="3"/>
    <n v="631"/>
    <n v="0"/>
    <n v="29"/>
    <x v="2"/>
    <x v="6"/>
    <n v="0.13722627737226278"/>
    <n v="4.5958795562599047E-2"/>
    <n v="591"/>
    <n v="602"/>
    <n v="6"/>
    <n v="0.97301136363636365"/>
    <n v="0.13352272727272727"/>
    <n v="0.89630681818181823"/>
    <n v="4.1193181818181816E-2"/>
    <n v="0.93465909090909094"/>
  </r>
  <r>
    <x v="410"/>
    <n v="3"/>
    <n v="688"/>
    <n v="0"/>
    <n v="94"/>
    <n v="1"/>
    <n v="632"/>
    <n v="0"/>
    <n v="29"/>
    <x v="2"/>
    <x v="6"/>
    <n v="0.13662790697674418"/>
    <n v="4.588607594936709E-2"/>
    <n v="594"/>
    <n v="603"/>
    <n v="6"/>
    <n v="0.97727272727272729"/>
    <n v="0.13352272727272727"/>
    <n v="0.89772727272727271"/>
    <n v="4.1193181818181816E-2"/>
    <n v="0.9375"/>
  </r>
  <r>
    <x v="411"/>
    <n v="0"/>
    <n v="688"/>
    <n v="0"/>
    <n v="94"/>
    <n v="1"/>
    <n v="633"/>
    <n v="0"/>
    <n v="29"/>
    <x v="2"/>
    <x v="6"/>
    <n v="0.13662790697674418"/>
    <n v="4.5813586097946286E-2"/>
    <n v="594"/>
    <n v="604"/>
    <n v="6"/>
    <n v="0.97727272727272729"/>
    <n v="0.13352272727272727"/>
    <n v="0.89914772727272729"/>
    <n v="4.1193181818181816E-2"/>
    <n v="0.93821022727272729"/>
  </r>
  <r>
    <x v="412"/>
    <n v="0"/>
    <n v="688"/>
    <n v="0"/>
    <n v="94"/>
    <n v="4"/>
    <n v="637"/>
    <n v="0"/>
    <n v="29"/>
    <x v="2"/>
    <x v="7"/>
    <n v="0.13662790697674418"/>
    <n v="4.5525902668759811E-2"/>
    <n v="594"/>
    <n v="608"/>
    <n v="15"/>
    <n v="0.97727272727272729"/>
    <n v="0.13352272727272727"/>
    <n v="0.90482954545454541"/>
    <n v="4.1193181818181816E-2"/>
    <n v="0.94105113636363635"/>
  </r>
  <r>
    <x v="413"/>
    <n v="3"/>
    <n v="691"/>
    <n v="0"/>
    <n v="94"/>
    <n v="2"/>
    <n v="639"/>
    <n v="0"/>
    <n v="29"/>
    <x v="2"/>
    <x v="7"/>
    <n v="0.13603473227206947"/>
    <n v="4.5383411580594682E-2"/>
    <n v="597"/>
    <n v="610"/>
    <n v="15"/>
    <n v="0.98153409090909094"/>
    <n v="0.13352272727272727"/>
    <n v="0.90767045454545459"/>
    <n v="4.1193181818181816E-2"/>
    <n v="0.94460227272727271"/>
  </r>
  <r>
    <x v="414"/>
    <n v="3"/>
    <n v="694"/>
    <n v="0"/>
    <n v="94"/>
    <n v="1"/>
    <n v="640"/>
    <n v="0"/>
    <n v="29"/>
    <x v="2"/>
    <x v="7"/>
    <n v="0.13544668587896252"/>
    <n v="4.5312499999999999E-2"/>
    <n v="600"/>
    <n v="611"/>
    <n v="15"/>
    <n v="0.98579545454545459"/>
    <n v="0.13352272727272727"/>
    <n v="0.90909090909090906"/>
    <n v="4.1193181818181816E-2"/>
    <n v="0.94744318181818188"/>
  </r>
  <r>
    <x v="415"/>
    <n v="3"/>
    <n v="697"/>
    <n v="0"/>
    <n v="94"/>
    <n v="3"/>
    <n v="643"/>
    <n v="0"/>
    <n v="29"/>
    <x v="2"/>
    <x v="7"/>
    <n v="0.13486370157819225"/>
    <n v="4.5101088646967338E-2"/>
    <n v="603"/>
    <n v="614"/>
    <n v="15"/>
    <n v="0.99005681818181823"/>
    <n v="0.13352272727272727"/>
    <n v="0.91335227272727271"/>
    <n v="4.1193181818181816E-2"/>
    <n v="0.95170454545454541"/>
  </r>
  <r>
    <x v="416"/>
    <n v="3"/>
    <n v="700"/>
    <n v="0"/>
    <n v="94"/>
    <n v="3"/>
    <n v="646"/>
    <n v="0"/>
    <n v="29"/>
    <x v="2"/>
    <x v="7"/>
    <n v="0.13428571428571429"/>
    <n v="4.4891640866873063E-2"/>
    <n v="606"/>
    <n v="617"/>
    <n v="15"/>
    <n v="0.99431818181818177"/>
    <n v="0.13352272727272727"/>
    <n v="0.91761363636363635"/>
    <n v="4.1193181818181816E-2"/>
    <n v="0.95596590909090906"/>
  </r>
  <r>
    <x v="417"/>
    <n v="3"/>
    <n v="703"/>
    <n v="0"/>
    <n v="94"/>
    <n v="1"/>
    <n v="647"/>
    <n v="0"/>
    <n v="29"/>
    <x v="2"/>
    <x v="7"/>
    <n v="0.1337126600284495"/>
    <n v="4.482225656877898E-2"/>
    <n v="609"/>
    <n v="618"/>
    <n v="15"/>
    <n v="0.99857954545454541"/>
    <n v="0.13352272727272727"/>
    <n v="0.91903409090909094"/>
    <n v="4.1193181818181816E-2"/>
    <n v="0.95880681818181812"/>
  </r>
  <r>
    <x v="418"/>
    <n v="0"/>
    <n v="703"/>
    <n v="0"/>
    <n v="94"/>
    <n v="2"/>
    <n v="649"/>
    <n v="0"/>
    <n v="29"/>
    <x v="2"/>
    <x v="7"/>
    <n v="0.1337126600284495"/>
    <n v="4.4684129429892139E-2"/>
    <n v="609"/>
    <n v="620"/>
    <n v="15"/>
    <n v="0.99857954545454541"/>
    <n v="0.13352272727272727"/>
    <n v="0.921875"/>
    <n v="4.1193181818181816E-2"/>
    <n v="0.96022727272727271"/>
  </r>
  <r>
    <x v="419"/>
    <n v="0"/>
    <n v="703"/>
    <n v="0"/>
    <n v="94"/>
    <n v="4"/>
    <n v="653"/>
    <n v="0"/>
    <n v="29"/>
    <x v="2"/>
    <x v="8"/>
    <n v="0.1337126600284495"/>
    <n v="4.44104134762634E-2"/>
    <n v="609"/>
    <n v="624"/>
    <n v="1"/>
    <n v="0.99857954545454541"/>
    <n v="0.13352272727272727"/>
    <n v="0.92755681818181823"/>
    <n v="4.1193181818181816E-2"/>
    <n v="0.96306818181818188"/>
  </r>
  <r>
    <x v="420"/>
    <n v="1"/>
    <n v="704"/>
    <n v="0"/>
    <n v="94"/>
    <n v="1"/>
    <n v="654"/>
    <n v="0"/>
    <n v="29"/>
    <x v="2"/>
    <x v="8"/>
    <n v="0.13352272727272727"/>
    <n v="4.4342507645259939E-2"/>
    <n v="610"/>
    <n v="625"/>
    <n v="1"/>
    <n v="1"/>
    <n v="0.13352272727272727"/>
    <n v="0.92897727272727271"/>
    <n v="4.1193181818181816E-2"/>
    <n v="0.96448863636363635"/>
  </r>
  <r>
    <x v="421"/>
    <n v="0"/>
    <n v="704"/>
    <n v="0"/>
    <n v="94"/>
    <n v="1"/>
    <n v="655"/>
    <n v="0"/>
    <n v="29"/>
    <x v="2"/>
    <x v="8"/>
    <n v="0.13352272727272727"/>
    <n v="4.4274809160305344E-2"/>
    <n v="610"/>
    <n v="626"/>
    <n v="1"/>
    <n v="1"/>
    <n v="0.13352272727272727"/>
    <n v="0.93039772727272729"/>
    <n v="4.1193181818181816E-2"/>
    <n v="0.96519886363636365"/>
  </r>
  <r>
    <x v="422"/>
    <n v="0"/>
    <n v="704"/>
    <n v="0"/>
    <n v="94"/>
    <n v="3"/>
    <n v="658"/>
    <n v="0"/>
    <n v="29"/>
    <x v="2"/>
    <x v="8"/>
    <n v="0.13352272727272727"/>
    <n v="4.4072948328267476E-2"/>
    <n v="610"/>
    <n v="629"/>
    <n v="1"/>
    <n v="1"/>
    <n v="0.13352272727272727"/>
    <n v="0.93465909090909094"/>
    <n v="4.1193181818181816E-2"/>
    <n v="0.96732954545454541"/>
  </r>
  <r>
    <x v="423"/>
    <n v="0"/>
    <n v="704"/>
    <n v="0"/>
    <n v="94"/>
    <n v="3"/>
    <n v="661"/>
    <n v="0"/>
    <n v="29"/>
    <x v="2"/>
    <x v="8"/>
    <n v="0.13352272727272727"/>
    <n v="4.3872919818456882E-2"/>
    <n v="610"/>
    <n v="632"/>
    <n v="1"/>
    <n v="1"/>
    <n v="0.13352272727272727"/>
    <n v="0.93892045454545459"/>
    <n v="4.1193181818181816E-2"/>
    <n v="0.96946022727272729"/>
  </r>
  <r>
    <x v="424"/>
    <n v="0"/>
    <n v="704"/>
    <n v="0"/>
    <n v="94"/>
    <n v="2"/>
    <n v="663"/>
    <n v="0"/>
    <n v="29"/>
    <x v="2"/>
    <x v="8"/>
    <n v="0.13352272727272727"/>
    <n v="4.3740573152337855E-2"/>
    <n v="610"/>
    <n v="634"/>
    <n v="1"/>
    <n v="1"/>
    <n v="0.13352272727272727"/>
    <n v="0.94176136363636365"/>
    <n v="4.1193181818181816E-2"/>
    <n v="0.97088068181818188"/>
  </r>
  <r>
    <x v="425"/>
    <n v="0"/>
    <n v="704"/>
    <n v="0"/>
    <n v="94"/>
    <n v="2"/>
    <n v="665"/>
    <n v="0"/>
    <n v="29"/>
    <x v="2"/>
    <x v="8"/>
    <n v="0.13352272727272727"/>
    <n v="4.3609022556390979E-2"/>
    <n v="610"/>
    <n v="636"/>
    <n v="1"/>
    <n v="1"/>
    <n v="0.13352272727272727"/>
    <n v="0.94460227272727271"/>
    <n v="4.1193181818181816E-2"/>
    <n v="0.97230113636363635"/>
  </r>
  <r>
    <x v="426"/>
    <n v="0"/>
    <n v="704"/>
    <n v="0"/>
    <n v="94"/>
    <n v="2"/>
    <n v="667"/>
    <n v="0"/>
    <n v="29"/>
    <x v="2"/>
    <x v="9"/>
    <n v="0.13352272727272727"/>
    <n v="4.3478260869565216E-2"/>
    <n v="610"/>
    <n v="638"/>
    <n v="0"/>
    <n v="1"/>
    <n v="0.13352272727272727"/>
    <n v="0.94744318181818177"/>
    <n v="4.1193181818181816E-2"/>
    <n v="0.97372159090909083"/>
  </r>
  <r>
    <x v="427"/>
    <n v="0"/>
    <n v="704"/>
    <n v="0"/>
    <n v="94"/>
    <n v="1"/>
    <n v="668"/>
    <n v="0"/>
    <n v="29"/>
    <x v="2"/>
    <x v="9"/>
    <n v="0.13352272727272727"/>
    <n v="4.3413173652694613E-2"/>
    <n v="610"/>
    <n v="639"/>
    <n v="0"/>
    <n v="1"/>
    <n v="0.13352272727272727"/>
    <n v="0.94886363636363635"/>
    <n v="4.1193181818181816E-2"/>
    <n v="0.97443181818181812"/>
  </r>
  <r>
    <x v="428"/>
    <n v="0"/>
    <n v="704"/>
    <n v="0"/>
    <n v="94"/>
    <n v="2"/>
    <n v="670"/>
    <n v="0"/>
    <n v="29"/>
    <x v="2"/>
    <x v="9"/>
    <n v="0.13352272727272727"/>
    <n v="4.3283582089552242E-2"/>
    <n v="610"/>
    <n v="641"/>
    <n v="0"/>
    <n v="1"/>
    <n v="0.13352272727272727"/>
    <n v="0.95170454545454541"/>
    <n v="4.1193181818181816E-2"/>
    <n v="0.97585227272727271"/>
  </r>
  <r>
    <x v="429"/>
    <n v="0"/>
    <n v="704"/>
    <n v="0"/>
    <n v="94"/>
    <n v="3"/>
    <n v="673"/>
    <n v="0"/>
    <n v="29"/>
    <x v="2"/>
    <x v="9"/>
    <n v="0.13352272727272727"/>
    <n v="4.3090638930163447E-2"/>
    <n v="610"/>
    <n v="644"/>
    <n v="0"/>
    <n v="1"/>
    <n v="0.13352272727272727"/>
    <n v="0.95596590909090906"/>
    <n v="4.1193181818181816E-2"/>
    <n v="0.97798295454545459"/>
  </r>
  <r>
    <x v="430"/>
    <n v="0"/>
    <n v="704"/>
    <n v="0"/>
    <n v="94"/>
    <n v="3"/>
    <n v="676"/>
    <n v="0"/>
    <n v="29"/>
    <x v="2"/>
    <x v="9"/>
    <n v="0.13352272727272727"/>
    <n v="4.2899408284023666E-2"/>
    <n v="610"/>
    <n v="647"/>
    <n v="0"/>
    <n v="1"/>
    <n v="0.13352272727272727"/>
    <n v="0.96022727272727271"/>
    <n v="4.1193181818181816E-2"/>
    <n v="0.98011363636363635"/>
  </r>
  <r>
    <x v="431"/>
    <n v="0"/>
    <n v="704"/>
    <n v="0"/>
    <n v="94"/>
    <n v="2"/>
    <n v="678"/>
    <n v="0"/>
    <n v="29"/>
    <x v="2"/>
    <x v="9"/>
    <n v="0.13352272727272727"/>
    <n v="4.2772861356932153E-2"/>
    <n v="610"/>
    <n v="649"/>
    <n v="0"/>
    <n v="1"/>
    <n v="0.13352272727272727"/>
    <n v="0.96306818181818177"/>
    <n v="4.1193181818181816E-2"/>
    <n v="0.98153409090909083"/>
  </r>
  <r>
    <x v="432"/>
    <n v="0"/>
    <n v="704"/>
    <n v="0"/>
    <n v="94"/>
    <n v="1"/>
    <n v="679"/>
    <n v="0"/>
    <n v="29"/>
    <x v="2"/>
    <x v="9"/>
    <n v="0.13352272727272727"/>
    <n v="4.2709867452135494E-2"/>
    <n v="610"/>
    <n v="650"/>
    <n v="0"/>
    <n v="1"/>
    <n v="0.13352272727272727"/>
    <n v="0.96448863636363635"/>
    <n v="4.1193181818181816E-2"/>
    <n v="0.98224431818181812"/>
  </r>
  <r>
    <x v="433"/>
    <n v="0"/>
    <n v="704"/>
    <n v="0"/>
    <n v="94"/>
    <n v="2"/>
    <n v="681"/>
    <n v="0"/>
    <n v="29"/>
    <x v="2"/>
    <x v="10"/>
    <n v="0.13352272727272727"/>
    <n v="4.2584434654919234E-2"/>
    <n v="610"/>
    <n v="652"/>
    <n v="0"/>
    <n v="1"/>
    <n v="0.13352272727272727"/>
    <n v="0.96732954545454541"/>
    <n v="4.1193181818181816E-2"/>
    <n v="0.98366477272727271"/>
  </r>
  <r>
    <x v="434"/>
    <n v="0"/>
    <n v="704"/>
    <n v="0"/>
    <n v="94"/>
    <n v="2"/>
    <n v="683"/>
    <n v="0"/>
    <n v="29"/>
    <x v="2"/>
    <x v="10"/>
    <n v="0.13352272727272727"/>
    <n v="4.24597364568082E-2"/>
    <n v="610"/>
    <n v="654"/>
    <n v="0"/>
    <n v="1"/>
    <n v="0.13352272727272727"/>
    <n v="0.97017045454545459"/>
    <n v="4.1193181818181816E-2"/>
    <n v="0.98508522727272729"/>
  </r>
  <r>
    <x v="435"/>
    <n v="0"/>
    <n v="704"/>
    <n v="0"/>
    <n v="94"/>
    <n v="2"/>
    <n v="685"/>
    <n v="0"/>
    <n v="29"/>
    <x v="2"/>
    <x v="10"/>
    <n v="0.13352272727272727"/>
    <n v="4.2335766423357665E-2"/>
    <n v="610"/>
    <n v="656"/>
    <n v="0"/>
    <n v="1"/>
    <n v="0.13352272727272727"/>
    <n v="0.97301136363636365"/>
    <n v="4.1193181818181816E-2"/>
    <n v="0.98650568181818188"/>
  </r>
  <r>
    <x v="436"/>
    <n v="0"/>
    <n v="704"/>
    <n v="0"/>
    <n v="94"/>
    <n v="3"/>
    <n v="688"/>
    <n v="0"/>
    <n v="29"/>
    <x v="2"/>
    <x v="10"/>
    <n v="0.13352272727272727"/>
    <n v="4.2151162790697673E-2"/>
    <n v="610"/>
    <n v="659"/>
    <n v="0"/>
    <n v="1"/>
    <n v="0.13352272727272727"/>
    <n v="0.97727272727272729"/>
    <n v="4.1193181818181816E-2"/>
    <n v="0.98863636363636365"/>
  </r>
  <r>
    <x v="437"/>
    <n v="0"/>
    <n v="704"/>
    <n v="0"/>
    <n v="94"/>
    <n v="3"/>
    <n v="691"/>
    <n v="0"/>
    <n v="29"/>
    <x v="2"/>
    <x v="10"/>
    <n v="0.13352272727272727"/>
    <n v="4.1968162083936326E-2"/>
    <n v="610"/>
    <n v="662"/>
    <n v="0"/>
    <n v="1"/>
    <n v="0.13352272727272727"/>
    <n v="0.98153409090909094"/>
    <n v="4.1193181818181816E-2"/>
    <n v="0.99076704545454541"/>
  </r>
  <r>
    <x v="438"/>
    <n v="0"/>
    <n v="704"/>
    <n v="0"/>
    <n v="94"/>
    <n v="1"/>
    <n v="692"/>
    <n v="0"/>
    <n v="29"/>
    <x v="2"/>
    <x v="10"/>
    <n v="0.13352272727272727"/>
    <n v="4.1907514450867052E-2"/>
    <n v="610"/>
    <n v="663"/>
    <n v="0"/>
    <n v="1"/>
    <n v="0.13352272727272727"/>
    <n v="0.98295454545454541"/>
    <n v="4.1193181818181816E-2"/>
    <n v="0.99147727272727271"/>
  </r>
  <r>
    <x v="439"/>
    <n v="0"/>
    <n v="704"/>
    <n v="0"/>
    <n v="94"/>
    <n v="1"/>
    <n v="693"/>
    <n v="0"/>
    <n v="29"/>
    <x v="3"/>
    <x v="10"/>
    <n v="0.13352272727272727"/>
    <n v="4.1847041847041848E-2"/>
    <n v="610"/>
    <n v="664"/>
    <n v="0"/>
    <n v="1"/>
    <n v="0.13352272727272727"/>
    <n v="0.984375"/>
    <n v="4.1193181818181816E-2"/>
    <n v="0.9921875"/>
  </r>
  <r>
    <x v="440"/>
    <n v="0"/>
    <n v="704"/>
    <n v="0"/>
    <n v="94"/>
    <n v="3"/>
    <n v="696"/>
    <n v="0"/>
    <n v="29"/>
    <x v="3"/>
    <x v="11"/>
    <n v="0.13352272727272727"/>
    <n v="4.1666666666666664E-2"/>
    <n v="610"/>
    <n v="667"/>
    <n v="0"/>
    <n v="1"/>
    <n v="0.13352272727272727"/>
    <n v="0.98863636363636365"/>
    <n v="4.1193181818181816E-2"/>
    <n v="0.99431818181818188"/>
  </r>
  <r>
    <x v="441"/>
    <n v="0"/>
    <n v="704"/>
    <n v="0"/>
    <n v="94"/>
    <n v="0"/>
    <n v="696"/>
    <n v="0"/>
    <n v="29"/>
    <x v="3"/>
    <x v="11"/>
    <n v="0.13352272727272727"/>
    <n v="4.1666666666666664E-2"/>
    <n v="610"/>
    <n v="667"/>
    <n v="0"/>
    <n v="1"/>
    <n v="0.13352272727272727"/>
    <n v="0.98863636363636365"/>
    <n v="4.1193181818181816E-2"/>
    <n v="0.99431818181818188"/>
  </r>
  <r>
    <x v="442"/>
    <n v="0"/>
    <n v="704"/>
    <n v="0"/>
    <n v="94"/>
    <n v="0"/>
    <n v="696"/>
    <n v="0"/>
    <n v="29"/>
    <x v="3"/>
    <x v="11"/>
    <n v="0.13352272727272727"/>
    <n v="4.1666666666666664E-2"/>
    <n v="610"/>
    <n v="667"/>
    <n v="0"/>
    <n v="1"/>
    <n v="0.13352272727272727"/>
    <n v="0.98863636363636365"/>
    <n v="4.1193181818181816E-2"/>
    <n v="0.99431818181818188"/>
  </r>
  <r>
    <x v="443"/>
    <n v="0"/>
    <n v="704"/>
    <n v="0"/>
    <n v="94"/>
    <n v="2"/>
    <n v="698"/>
    <n v="0"/>
    <n v="29"/>
    <x v="3"/>
    <x v="11"/>
    <n v="0.13352272727272727"/>
    <n v="4.1547277936962751E-2"/>
    <n v="610"/>
    <n v="669"/>
    <n v="0"/>
    <n v="1"/>
    <n v="0.13352272727272727"/>
    <n v="0.99147727272727271"/>
    <n v="4.1193181818181816E-2"/>
    <n v="0.99573863636363635"/>
  </r>
  <r>
    <x v="444"/>
    <n v="0"/>
    <n v="704"/>
    <n v="0"/>
    <n v="94"/>
    <n v="1"/>
    <n v="699"/>
    <n v="0"/>
    <n v="29"/>
    <x v="3"/>
    <x v="11"/>
    <n v="0.13352272727272727"/>
    <n v="4.1487839771101577E-2"/>
    <n v="610"/>
    <n v="670"/>
    <n v="0"/>
    <n v="1"/>
    <n v="0.13352272727272727"/>
    <n v="0.99289772727272729"/>
    <n v="4.1193181818181816E-2"/>
    <n v="0.99644886363636365"/>
  </r>
  <r>
    <x v="445"/>
    <n v="0"/>
    <n v="704"/>
    <n v="0"/>
    <n v="94"/>
    <n v="1"/>
    <n v="700"/>
    <n v="0"/>
    <n v="29"/>
    <x v="3"/>
    <x v="11"/>
    <n v="0.13352272727272727"/>
    <n v="4.1428571428571426E-2"/>
    <n v="610"/>
    <n v="671"/>
    <n v="0"/>
    <n v="1"/>
    <n v="0.13352272727272727"/>
    <n v="0.99431818181818177"/>
    <n v="4.1193181818181816E-2"/>
    <n v="0.99715909090909083"/>
  </r>
  <r>
    <x v="446"/>
    <n v="0"/>
    <n v="704"/>
    <n v="0"/>
    <n v="94"/>
    <n v="2"/>
    <n v="702"/>
    <n v="0"/>
    <n v="29"/>
    <x v="3"/>
    <x v="11"/>
    <n v="0.13352272727272727"/>
    <n v="4.1310541310541307E-2"/>
    <n v="610"/>
    <n v="673"/>
    <n v="0"/>
    <n v="1"/>
    <n v="0.13352272727272727"/>
    <n v="0.99715909090909094"/>
    <n v="4.1193181818181816E-2"/>
    <n v="0.99857954545454541"/>
  </r>
  <r>
    <x v="447"/>
    <n v="0"/>
    <n v="704"/>
    <n v="0"/>
    <n v="94"/>
    <n v="2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48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49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50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51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52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53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54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55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56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57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58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59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60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61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2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3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4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5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6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7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8"/>
    <n v="0"/>
    <n v="704"/>
    <n v="0"/>
    <n v="94"/>
    <n v="0"/>
    <n v="704"/>
    <n v="0"/>
    <n v="29"/>
    <x v="3"/>
    <x v="15"/>
    <n v="0.13352272727272727"/>
    <n v="4.1193181818181816E-2"/>
    <n v="610"/>
    <n v="675"/>
    <n v="0"/>
    <n v="1"/>
    <n v="0.13352272727272727"/>
    <n v="1"/>
    <n v="4.1193181818181816E-2"/>
    <n v="1"/>
  </r>
  <r>
    <x v="469"/>
    <n v="0"/>
    <n v="704"/>
    <n v="0"/>
    <n v="94"/>
    <n v="0"/>
    <n v="704"/>
    <n v="0"/>
    <n v="29"/>
    <x v="3"/>
    <x v="15"/>
    <n v="0.13352272727272727"/>
    <n v="4.1193181818181816E-2"/>
    <n v="610"/>
    <n v="675"/>
    <n v="0"/>
    <n v="1"/>
    <n v="0.13352272727272727"/>
    <n v="1"/>
    <n v="4.1193181818181816E-2"/>
    <n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3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0"/>
    <m/>
    <n v="9"/>
    <x v="4"/>
    <x v="0"/>
    <n v="0"/>
    <n v="0"/>
  </r>
  <r>
    <x v="113"/>
    <n v="0.12415590000608377"/>
    <n v="2.1451820624613926E-3"/>
    <n v="49"/>
    <n v="2632.5116088313625"/>
    <n v="45.484883780873091"/>
    <n v="0"/>
    <n v="0"/>
    <m/>
    <n v="10"/>
    <x v="4"/>
    <x v="0"/>
    <n v="0"/>
    <n v="0"/>
  </r>
  <r>
    <x v="114"/>
    <n v="0.12627063155555804"/>
    <n v="2.1147315494742663E-3"/>
    <n v="48"/>
    <n v="2677.3508420315579"/>
    <n v="44.839233200195473"/>
    <n v="0"/>
    <n v="0"/>
    <m/>
    <n v="11"/>
    <x v="4"/>
    <x v="0"/>
    <n v="0"/>
    <n v="0"/>
  </r>
  <r>
    <x v="115"/>
    <n v="0.12840954545917785"/>
    <n v="2.1389139036198102E-3"/>
    <n v="48"/>
    <n v="2722.7028203209024"/>
    <n v="45.35197828934465"/>
    <n v="0"/>
    <n v="0"/>
    <m/>
    <n v="12"/>
    <x v="4"/>
    <x v="0"/>
    <n v="0"/>
    <n v="0"/>
  </r>
  <r>
    <x v="116"/>
    <n v="0.13057264171694324"/>
    <n v="2.1630962577653956E-3"/>
    <n v="46"/>
    <n v="2768.5675436993974"/>
    <n v="45.864723378494702"/>
    <n v="0"/>
    <n v="0"/>
    <m/>
    <n v="13"/>
    <x v="4"/>
    <x v="0"/>
    <n v="0"/>
    <n v="0"/>
  </r>
  <r>
    <x v="117"/>
    <n v="0.13256486671008735"/>
    <n v="1.9922249931441094E-3"/>
    <n v="42"/>
    <n v="2810.8092367772042"/>
    <n v="42.241693077806701"/>
    <n v="0"/>
    <n v="0"/>
    <m/>
    <n v="14"/>
    <x v="4"/>
    <x v="0"/>
    <n v="0"/>
    <n v="0"/>
  </r>
  <r>
    <x v="118"/>
    <n v="0.13450245883609857"/>
    <n v="1.9375921260112172E-3"/>
    <n v="43"/>
    <n v="2851.8925341851791"/>
    <n v="41.083297407975202"/>
    <n v="0"/>
    <n v="0"/>
    <m/>
    <n v="15"/>
    <x v="4"/>
    <x v="0"/>
    <n v="0"/>
    <n v="0"/>
  </r>
  <r>
    <x v="119"/>
    <n v="0.13648638177590383"/>
    <n v="1.9839229398052605E-3"/>
    <n v="44"/>
    <n v="2893.9581965484522"/>
    <n v="42.065662363272907"/>
    <n v="0"/>
    <n v="0"/>
    <m/>
    <n v="16"/>
    <x v="4"/>
    <x v="0"/>
    <n v="0"/>
    <n v="0"/>
  </r>
  <r>
    <x v="120"/>
    <n v="0.13853181132592893"/>
    <n v="2.0454295500250963E-3"/>
    <n v="45"/>
    <n v="2937.3280004419757"/>
    <n v="43.369803893523581"/>
    <n v="0"/>
    <n v="0"/>
    <m/>
    <n v="17"/>
    <x v="4"/>
    <x v="0"/>
    <n v="0"/>
    <n v="0"/>
  </r>
  <r>
    <x v="121"/>
    <n v="0.14058411461904111"/>
    <n v="2.0523032931121787E-3"/>
    <n v="45"/>
    <n v="2980.8435501959211"/>
    <n v="43.515549753945699"/>
    <n v="0"/>
    <n v="0"/>
    <m/>
    <n v="18"/>
    <x v="4"/>
    <x v="0"/>
    <n v="0"/>
    <n v="0"/>
  </r>
  <r>
    <x v="122"/>
    <n v="0.14269792452237307"/>
    <n v="2.1138099033319591E-3"/>
    <n v="46"/>
    <n v="3025.6632414801165"/>
    <n v="44.819691284195187"/>
    <n v="0"/>
    <n v="0"/>
    <m/>
    <n v="19"/>
    <x v="4"/>
    <x v="0"/>
    <n v="0"/>
    <n v="0"/>
  </r>
  <r>
    <x v="123"/>
    <n v="0.14487324103592489"/>
    <n v="2.1753165135518227E-3"/>
    <n v="45"/>
    <n v="3071.7870742945629"/>
    <n v="46.123832814446445"/>
    <n v="0"/>
    <n v="0"/>
    <m/>
    <n v="20"/>
    <x v="4"/>
    <x v="0"/>
    <n v="0"/>
    <n v="0"/>
  </r>
  <r>
    <x v="124"/>
    <n v="0.14695446761163677"/>
    <n v="2.0812265757118864E-3"/>
    <n v="43"/>
    <n v="3115.9158923443006"/>
    <n v="44.128818049737603"/>
    <n v="0"/>
    <n v="0"/>
    <m/>
    <n v="21"/>
    <x v="4"/>
    <x v="0"/>
    <n v="0"/>
    <n v="0"/>
  </r>
  <r>
    <x v="125"/>
    <n v="0.14898106132021577"/>
    <n v="2.0265937085789942E-3"/>
    <n v="44"/>
    <n v="3158.8863147242068"/>
    <n v="42.970422379906097"/>
    <n v="0"/>
    <n v="0"/>
    <m/>
    <n v="22"/>
    <x v="4"/>
    <x v="0"/>
    <n v="0"/>
    <n v="0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33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n v="5332"/>
    <n v="6579000000"/>
    <n v="137562.517242"/>
    <n v="10010"/>
    <n v="-3.7597451001668997E-6"/>
    <n v="137562.5172"/>
    <x v="1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n v="5332"/>
    <n v="6579000000"/>
    <n v="616981.27324499993"/>
    <n v="10010"/>
    <n v="-1.8305702227348744E-2"/>
    <n v="616981.27500000002"/>
    <x v="1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n v="68781"/>
    <n v="5332"/>
    <n v="6579000000"/>
    <n v="68781.258621000001"/>
    <n v="10010"/>
    <n v="-3.7597451001668997E-6"/>
    <n v="68781.258600000001"/>
    <x v="1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n v="5614"/>
    <n v="6579000000"/>
    <n v="2426793.008097"/>
    <n v="10010"/>
    <n v="0.13530489883992025"/>
    <n v="2426793.0150000001"/>
    <x v="1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n v="1441765"/>
    <n v="5694"/>
    <n v="6579000000"/>
    <n v="893370"/>
    <n v="10010"/>
    <n v="0.61384980355283925"/>
    <n v="893370"/>
    <x v="1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n v="5755"/>
    <n v="6579000000"/>
    <n v="595580"/>
    <n v="10010"/>
    <n v="0.31267000235064979"/>
    <n v="595580"/>
    <x v="1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n v="5832"/>
    <n v="6579000000"/>
    <n v="4936032"/>
    <n v="10010"/>
    <n v="-1.9254332224693257E-5"/>
    <n v="4936032"/>
    <x v="1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n v="6072957"/>
    <n v="5832"/>
    <n v="6579000000"/>
    <n v="917083.44828000001"/>
    <n v="10010"/>
    <n v="-6.0882660265830701E-3"/>
    <n v="917083.44800000009"/>
    <x v="1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n v="5832"/>
    <n v="6579000000"/>
    <n v="893370"/>
    <n v="10010"/>
    <n v="0.31267000235064979"/>
    <n v="893370"/>
    <x v="1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n v="5832"/>
    <n v="6579000000"/>
    <n v="917083.44828000001"/>
    <n v="10010"/>
    <n v="-6.0882660265830701E-3"/>
    <n v="917083.44800000009"/>
    <x v="1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n v="5832"/>
    <n v="6579000000"/>
    <n v="7404048"/>
    <n v="10010"/>
    <n v="-1.9306844039957885E-5"/>
    <n v="7404048"/>
    <x v="1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n v="5832"/>
    <n v="6579000000"/>
    <n v="297790"/>
    <n v="10010"/>
    <n v="0.31267000235064979"/>
    <n v="297790"/>
    <x v="1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n v="5886"/>
    <n v="6579000000"/>
    <n v="446685"/>
    <n v="10010"/>
    <n v="0.31267000235064979"/>
    <n v="446685"/>
    <x v="1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n v="2893944"/>
    <n v="5886"/>
    <n v="6579000000"/>
    <n v="1480755.0557880001"/>
    <n v="10010"/>
    <n v="5.7213656929864035E-3"/>
    <n v="1480755.06"/>
    <x v="1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n v="5947"/>
    <n v="6579000000"/>
    <n v="446685"/>
    <n v="10010"/>
    <n v="0.31116782632056145"/>
    <n v="446685"/>
    <x v="1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n v="5947"/>
    <n v="6579000000"/>
    <n v="4442265.1673639994"/>
    <n v="10010"/>
    <n v="5.7211395921213555E-3"/>
    <n v="4442265.18"/>
    <x v="1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n v="5947"/>
    <n v="6579000000"/>
    <n v="3564912"/>
    <n v="10010"/>
    <n v="-8.2919866970068257E-2"/>
    <n v="3564912"/>
    <x v="1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n v="5947"/>
    <n v="6579000000"/>
    <n v="2961510.1115760002"/>
    <n v="10010"/>
    <n v="-5.7529811581396841E-2"/>
    <n v="2961510.12"/>
    <x v="1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n v="6000"/>
    <n v="6579000000"/>
    <n v="1782456"/>
    <n v="10010"/>
    <n v="-8.2919866970068257E-2"/>
    <n v="1782456"/>
    <x v="1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n v="6000"/>
    <n v="6579000000"/>
    <n v="297790"/>
    <n v="10010"/>
    <n v="0.31116894455824584"/>
    <n v="297790"/>
    <x v="1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n v="6000"/>
    <n v="6579000000"/>
    <n v="3564912"/>
    <n v="10010"/>
    <n v="-8.2919866970068257E-2"/>
    <n v="3564912"/>
    <x v="1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n v="6000"/>
    <n v="6579000000"/>
    <n v="3564912"/>
    <n v="10010"/>
    <n v="-8.2919866970068257E-2"/>
    <n v="3564912"/>
    <x v="1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n v="6000"/>
    <n v="6579000000"/>
    <n v="2961510.1115760002"/>
    <n v="10010"/>
    <n v="-5.7529811581396841E-2"/>
    <n v="2961510.12"/>
    <x v="1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n v="6045"/>
    <n v="6579000000"/>
    <n v="595580"/>
    <n v="10010"/>
    <n v="0.31116894455824584"/>
    <n v="595580"/>
    <x v="1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n v="6045"/>
    <n v="6579000000"/>
    <n v="1782456"/>
    <n v="10010"/>
    <n v="-8.2919866970068257E-2"/>
    <n v="1782456"/>
    <x v="1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n v="6045"/>
    <n v="6579000000"/>
    <n v="917083.44828000001"/>
    <n v="10010"/>
    <n v="-6.0882660265830701E-3"/>
    <n v="917083.44800000009"/>
    <x v="1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n v="10322887"/>
    <n v="6045"/>
    <n v="6579000000"/>
    <n v="595580"/>
    <n v="10010"/>
    <n v="0.31116894455824584"/>
    <n v="595580"/>
    <x v="1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n v="6045"/>
    <n v="6579000000"/>
    <n v="7404048"/>
    <n v="10010"/>
    <n v="-8.2919919481883361E-2"/>
    <n v="7404048"/>
    <x v="1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n v="6076"/>
    <n v="6579000000"/>
    <n v="5347368"/>
    <n v="10010"/>
    <n v="-0.19905100647645715"/>
    <n v="5347368"/>
    <x v="1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n v="6076"/>
    <n v="6579000000"/>
    <n v="917083.44828000001"/>
    <n v="10010"/>
    <n v="-6.0882660265830701E-3"/>
    <n v="917083.44800000009"/>
    <x v="1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n v="6076"/>
    <n v="6579000000"/>
    <n v="1480755.0557880001"/>
    <n v="10010"/>
    <n v="-5.7530147085906293E-2"/>
    <n v="1480755.06"/>
    <x v="1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n v="6116"/>
    <n v="6579000000"/>
    <n v="297790"/>
    <n v="10010"/>
    <n v="0.31116894455824584"/>
    <n v="297790"/>
    <x v="1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n v="6116"/>
    <n v="6579000000"/>
    <n v="3564912"/>
    <n v="10010"/>
    <n v="-0.19905091895676522"/>
    <n v="3564912"/>
    <x v="1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n v="6116"/>
    <n v="6579000000"/>
    <n v="446685"/>
    <n v="10010"/>
    <n v="0.31116782632056145"/>
    <n v="446685"/>
    <x v="1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n v="6116"/>
    <n v="6579000000"/>
    <n v="2961510.1115760002"/>
    <n v="10010"/>
    <n v="-5.7529811581396841E-2"/>
    <n v="2961510.12"/>
    <x v="1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n v="6161"/>
    <n v="6579000000"/>
    <n v="458541.72414000001"/>
    <n v="10010"/>
    <n v="-6.0882660265830701E-3"/>
    <n v="458541.72400000005"/>
    <x v="1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n v="6161"/>
    <n v="6579000000"/>
    <n v="297790"/>
    <n v="10010"/>
    <n v="0.31116894455824584"/>
    <n v="297790"/>
    <x v="1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n v="6161"/>
    <n v="6579000000"/>
    <n v="5347368"/>
    <n v="10010"/>
    <n v="-0.19905100647645715"/>
    <n v="5347368"/>
    <x v="1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n v="6161"/>
    <n v="6579000000"/>
    <n v="3564912"/>
    <n v="10010"/>
    <n v="-0.19905091895676522"/>
    <n v="3564912"/>
    <x v="1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n v="6161"/>
    <n v="6579000000"/>
    <n v="2961510.1115760002"/>
    <n v="10010"/>
    <n v="-5.7529811581396841E-2"/>
    <n v="2961510.12"/>
    <x v="1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n v="6161"/>
    <n v="6579000000"/>
    <n v="595580"/>
    <n v="10010"/>
    <n v="0.31116894455824584"/>
    <n v="595580"/>
    <x v="1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n v="6188"/>
    <n v="6579000000"/>
    <n v="446685"/>
    <n v="10010"/>
    <n v="0.31117006279592996"/>
    <n v="446685"/>
    <x v="1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n v="6188"/>
    <n v="6579000000"/>
    <n v="10694736"/>
    <n v="10010"/>
    <n v="-0.19905091895676522"/>
    <n v="10694736"/>
    <x v="1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n v="2651601"/>
    <n v="6215"/>
    <n v="6579000000"/>
    <n v="1480755.0557880001"/>
    <n v="10010"/>
    <n v="3.3028376752600841E-2"/>
    <n v="1480755.06"/>
    <x v="1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n v="6215"/>
    <n v="6579000000"/>
    <n v="917083.44828000001"/>
    <n v="10010"/>
    <n v="-6.3281569552436868E-3"/>
    <n v="917083.44800000009"/>
    <x v="1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n v="6215"/>
    <n v="6579000000"/>
    <n v="1480755.0557880001"/>
    <n v="10010"/>
    <n v="3.3028376752600841E-2"/>
    <n v="1480755.06"/>
    <x v="1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n v="6215"/>
    <n v="6579000000"/>
    <n v="458541.72414000001"/>
    <n v="10010"/>
    <n v="-6.3281569552436868E-3"/>
    <n v="458541.72400000005"/>
    <x v="1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n v="6215"/>
    <n v="6579000000"/>
    <n v="446685"/>
    <n v="10010"/>
    <n v="0.31116782632056145"/>
    <n v="446685"/>
    <x v="1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n v="6215"/>
    <n v="6579000000"/>
    <n v="10694736"/>
    <n v="10010"/>
    <n v="-0.19905091895676522"/>
    <n v="10694736"/>
    <x v="1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n v="6215"/>
    <n v="6579000000"/>
    <n v="4442265.1673639994"/>
    <n v="10010"/>
    <n v="3.3028157945312032E-2"/>
    <n v="4442265.18"/>
    <x v="1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n v="6788"/>
    <m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n v="1097303"/>
    <m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579000000"/>
    <n v="917083.44828000001"/>
    <n v="10010"/>
    <n v="-6.3281569552436868E-3"/>
    <n v="917083.44800000009"/>
    <x v="1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n v="389993"/>
    <m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n v="2201701"/>
    <m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n v="219210"/>
    <m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n v="6237"/>
    <n v="6579000000"/>
    <n v="119116"/>
    <n v="10010"/>
    <n v="0.3174552537022734"/>
    <n v="119116"/>
    <x v="1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n v="1228206"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n v="3964953"/>
    <m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n v="1057370"/>
    <m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579000000"/>
    <n v="458541.72414000001"/>
    <n v="10010"/>
    <n v="-6.3281569552436868E-3"/>
    <n v="458541.72400000005"/>
    <x v="1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n v="217042"/>
    <m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n v="2983343"/>
    <m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n v="536092"/>
    <m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n v="6042643"/>
    <m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n v="98818"/>
    <m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n v="7977587"/>
    <m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579000000"/>
    <n v="5347368"/>
    <n v="10010"/>
    <n v="-0.21874481008226845"/>
    <n v="5347368"/>
    <x v="1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579000000"/>
    <n v="595580"/>
    <n v="10010"/>
    <n v="0.3174552537022734"/>
    <n v="595580"/>
    <x v="1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n v="560344"/>
    <m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n v="4435858"/>
    <m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579000000"/>
    <n v="2961510.1115760002"/>
    <n v="10010"/>
    <n v="3.3028041248091389E-2"/>
    <n v="2961510.12"/>
    <x v="1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n v="5235"/>
    <m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n v="7893331"/>
    <m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n v="2692796"/>
    <m/>
    <n v="6579000000"/>
    <n v="458541.72414000001"/>
    <n v="10010"/>
    <n v="-6.3281569552436868E-3"/>
    <n v="458541.72400000005"/>
    <x v="1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n v="4775460"/>
    <m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n v="8726"/>
    <m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n v="67656"/>
    <m/>
    <m/>
    <n v="66070.642752"/>
    <m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n v="6544"/>
    <m/>
    <m/>
    <s v=""/>
    <m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n v="4759492"/>
    <m/>
    <m/>
    <n v="1706308.5424560003"/>
    <m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m/>
    <n v="3119.19866"/>
    <m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m/>
    <n v="601277.10064200009"/>
    <m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m/>
    <n v="453321.13050000009"/>
    <m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m/>
    <n v="9203.5378099999998"/>
    <m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m/>
    <n v="20421.197059999999"/>
    <m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m/>
    <n v="10545.292710000002"/>
    <m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m/>
    <n v="1622474.7756000008"/>
    <m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m/>
    <n v="45608.293188000011"/>
    <m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m/>
    <n v="148200"/>
    <m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m/>
    <n v="21307.573100000001"/>
    <m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n v="748164"/>
    <m/>
    <m/>
    <n v="176208"/>
    <m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m/>
    <n v="7664"/>
    <m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m/>
    <n v="11626.684384"/>
    <m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m/>
    <n v="1341.9588640000002"/>
    <m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m/>
    <n v="12140"/>
    <m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m/>
    <n v="14528"/>
    <m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m/>
    <n v="63133.935483999994"/>
    <m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m/>
    <n v="10210.598529999999"/>
    <m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m/>
    <n v="4601.7689049999999"/>
    <m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m/>
    <n v="28575.132740000001"/>
    <m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m/>
    <n v="136499.94280000002"/>
    <m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m/>
    <n v="62860.503869999957"/>
    <m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m/>
    <n v="237837.50409999999"/>
    <m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n v="48659"/>
    <m/>
    <m/>
    <n v="34391.599999999999"/>
    <m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m/>
    <n v="533202.50991891895"/>
    <m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n v="1289782"/>
    <m/>
    <m/>
    <n v="92120"/>
    <m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m/>
    <n v="7557.04882"/>
    <m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m/>
    <n v="51720.000000000007"/>
    <m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m/>
    <n v="19003.455494999998"/>
    <m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m/>
    <n v="220260"/>
    <m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m/>
    <n v="10545.292710000002"/>
    <m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m/>
    <n v="47567.500819999994"/>
    <m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m/>
    <n v="209535.01289999983"/>
    <m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m/>
    <n v="269999.86050000007"/>
    <m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m/>
    <n v="28764.000000000004"/>
    <m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m/>
    <n v="72600"/>
    <m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m/>
    <n v="23990"/>
    <m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m/>
    <n v="4440.1755039999998"/>
    <m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m/>
    <n v="121350"/>
    <m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m/>
    <n v="191460"/>
    <m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m/>
    <n v="80724.283626000004"/>
    <m/>
    <n v="-5.5532708100066814E-3"/>
    <n v="80724.282200000001"/>
    <x v="1"/>
    <n v="46"/>
    <x v="3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85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89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4"/>
    <field x="32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85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87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8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87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87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8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852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85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87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8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87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8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87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87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87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89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6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2" count="1" selected="0">
            <x v="12"/>
          </reference>
          <reference field="34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2" count="1" selected="0">
            <x v="11"/>
          </reference>
          <reference field="3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89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6" baseField="27" baseItem="1" numFmtId="167"/>
    <dataField name="VARIACIÓN " fld="30" baseField="0" baseItem="1" numFmtId="10"/>
    <dataField name="DESVIACIÓN " fld="31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8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28" firstHeaderRow="1" firstDataRow="1" firstDataCol="1" rowPageCount="1" colPageCount="1"/>
  <pivotFields count="31">
    <pivotField showAll="0"/>
    <pivotField axis="axisRow" showAll="0">
      <items count="270">
        <item x="182"/>
        <item x="43"/>
        <item x="194"/>
        <item x="120"/>
        <item x="207"/>
        <item x="132"/>
        <item x="155"/>
        <item x="204"/>
        <item x="62"/>
        <item x="12"/>
        <item x="74"/>
        <item x="163"/>
        <item x="30"/>
        <item x="9"/>
        <item x="180"/>
        <item x="181"/>
        <item x="19"/>
        <item x="50"/>
        <item x="51"/>
        <item x="63"/>
        <item x="86"/>
        <item x="118"/>
        <item x="112"/>
        <item x="215"/>
        <item x="81"/>
        <item x="13"/>
        <item x="83"/>
        <item x="178"/>
        <item x="110"/>
        <item x="167"/>
        <item x="199"/>
        <item x="59"/>
        <item x="58"/>
        <item x="218"/>
        <item x="26"/>
        <item x="37"/>
        <item x="90"/>
        <item x="71"/>
        <item x="142"/>
        <item x="237"/>
        <item x="241"/>
        <item x="70"/>
        <item x="75"/>
        <item x="117"/>
        <item x="107"/>
        <item x="226"/>
        <item x="1"/>
        <item x="111"/>
        <item x="239"/>
        <item x="87"/>
        <item x="227"/>
        <item x="133"/>
        <item x="103"/>
        <item x="73"/>
        <item x="209"/>
        <item x="64"/>
        <item x="210"/>
        <item x="170"/>
        <item x="3"/>
        <item x="7"/>
        <item x="14"/>
        <item x="72"/>
        <item x="143"/>
        <item x="45"/>
        <item x="158"/>
        <item x="151"/>
        <item x="156"/>
        <item x="225"/>
        <item x="102"/>
        <item x="46"/>
        <item x="127"/>
        <item x="47"/>
        <item x="129"/>
        <item x="223"/>
        <item x="35"/>
        <item x="214"/>
        <item x="65"/>
        <item x="27"/>
        <item x="190"/>
        <item x="54"/>
        <item x="205"/>
        <item x="172"/>
        <item x="115"/>
        <item x="79"/>
        <item x="234"/>
        <item x="80"/>
        <item x="69"/>
        <item x="105"/>
        <item x="61"/>
        <item x="150"/>
        <item x="203"/>
        <item x="128"/>
        <item x="93"/>
        <item x="200"/>
        <item x="113"/>
        <item x="130"/>
        <item x="149"/>
        <item x="91"/>
        <item x="89"/>
        <item x="25"/>
        <item x="24"/>
        <item x="179"/>
        <item x="216"/>
        <item x="36"/>
        <item x="39"/>
        <item x="217"/>
        <item x="212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5"/>
        <item x="122"/>
        <item x="235"/>
        <item x="236"/>
        <item x="166"/>
        <item x="40"/>
        <item x="56"/>
        <item x="169"/>
        <item x="55"/>
        <item x="52"/>
        <item x="53"/>
        <item x="231"/>
        <item x="32"/>
        <item x="5"/>
        <item x="33"/>
        <item x="196"/>
        <item x="77"/>
        <item x="192"/>
        <item x="188"/>
        <item x="184"/>
        <item x="240"/>
        <item x="197"/>
        <item x="15"/>
        <item x="185"/>
        <item x="186"/>
        <item x="34"/>
        <item x="162"/>
        <item x="100"/>
        <item x="99"/>
        <item x="171"/>
        <item x="21"/>
        <item x="109"/>
        <item x="222"/>
        <item x="42"/>
        <item x="76"/>
        <item x="195"/>
        <item x="146"/>
        <item x="20"/>
        <item x="121"/>
        <item x="22"/>
        <item x="18"/>
        <item x="123"/>
        <item x="23"/>
        <item x="126"/>
        <item x="233"/>
        <item x="82"/>
        <item x="78"/>
        <item x="153"/>
        <item x="2"/>
        <item x="144"/>
        <item x="131"/>
        <item x="57"/>
        <item x="119"/>
        <item x="139"/>
        <item x="101"/>
        <item x="16"/>
        <item x="165"/>
        <item x="124"/>
        <item x="157"/>
        <item x="238"/>
        <item x="41"/>
        <item x="97"/>
        <item x="159"/>
        <item x="67"/>
        <item x="108"/>
        <item x="44"/>
        <item x="49"/>
        <item x="95"/>
        <item x="201"/>
        <item x="88"/>
        <item x="11"/>
        <item x="229"/>
        <item x="176"/>
        <item x="94"/>
        <item x="48"/>
        <item x="98"/>
        <item x="148"/>
        <item x="104"/>
        <item x="189"/>
        <item x="96"/>
        <item x="141"/>
        <item x="174"/>
        <item x="6"/>
        <item x="60"/>
        <item x="230"/>
        <item x="242"/>
        <item x="68"/>
        <item x="211"/>
        <item x="134"/>
        <item x="116"/>
        <item x="0"/>
        <item x="213"/>
        <item x="135"/>
        <item x="152"/>
        <item x="208"/>
        <item x="145"/>
        <item x="92"/>
        <item x="114"/>
        <item x="136"/>
        <item x="8"/>
        <item x="17"/>
        <item x="106"/>
        <item x="187"/>
        <item x="161"/>
        <item x="168"/>
        <item x="154"/>
        <item x="232"/>
        <item x="85"/>
        <item x="84"/>
        <item x="140"/>
        <item x="28"/>
        <item x="243"/>
        <item x="219"/>
        <item x="177"/>
        <item x="173"/>
        <item x="164"/>
        <item x="175"/>
        <item x="160"/>
        <item x="137"/>
        <item x="138"/>
        <item x="206"/>
        <item x="244"/>
        <item x="245"/>
        <item x="147"/>
        <item x="224"/>
        <item x="202"/>
        <item x="198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3"/>
    </i>
    <i>
      <x v="154"/>
    </i>
    <i>
      <x v="156"/>
    </i>
    <i>
      <x v="161"/>
    </i>
    <i>
      <x v="165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89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7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89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7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89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x="6"/>
        <item h="1" x="12"/>
        <item h="1" x="45"/>
        <item h="1" x="121"/>
        <item h="1" x="98"/>
        <item h="1" x="0"/>
        <item h="1" x="65"/>
        <item h="1" x="95"/>
        <item h="1"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29"/>
  </colFields>
  <colItems count="2">
    <i>
      <x v="2"/>
    </i>
    <i t="grand">
      <x/>
    </i>
  </colItems>
  <pageFields count="1">
    <pageField fld="27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89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6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8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89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8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8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88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23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88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21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88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1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8"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Between" evalOrder="-1" id="71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87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45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94">
        <item x="42"/>
        <item x="41"/>
        <item x="37"/>
        <item x="38"/>
        <item m="1" x="76"/>
        <item m="1" x="68"/>
        <item x="36"/>
        <item x="35"/>
        <item x="24"/>
        <item m="1" x="90"/>
        <item m="1" x="91"/>
        <item x="27"/>
        <item m="1" x="64"/>
        <item m="1" x="82"/>
        <item m="1" x="89"/>
        <item x="25"/>
        <item m="1" x="87"/>
        <item m="1" x="88"/>
        <item m="1" x="71"/>
        <item m="1" x="81"/>
        <item m="1" x="51"/>
        <item x="40"/>
        <item m="1" x="92"/>
        <item m="1" x="62"/>
        <item x="29"/>
        <item x="11"/>
        <item m="1" x="83"/>
        <item m="1" x="80"/>
        <item m="1" x="67"/>
        <item m="1" x="85"/>
        <item m="1" x="86"/>
        <item m="1" x="61"/>
        <item m="1" x="43"/>
        <item x="20"/>
        <item x="17"/>
        <item x="13"/>
        <item x="4"/>
        <item x="5"/>
        <item x="3"/>
        <item x="7"/>
        <item x="2"/>
        <item x="0"/>
        <item x="1"/>
        <item m="1" x="77"/>
        <item m="1" x="47"/>
        <item m="1" x="70"/>
        <item m="1" x="78"/>
        <item x="8"/>
        <item x="10"/>
        <item m="1" x="79"/>
        <item x="15"/>
        <item x="21"/>
        <item m="1" x="57"/>
        <item x="23"/>
        <item x="32"/>
        <item m="1" x="72"/>
        <item m="1" x="74"/>
        <item x="39"/>
        <item m="1" x="84"/>
        <item m="1" x="75"/>
        <item x="19"/>
        <item m="1" x="69"/>
        <item x="14"/>
        <item x="6"/>
        <item m="1" x="45"/>
        <item m="1" x="66"/>
        <item m="1" x="73"/>
        <item m="1" x="50"/>
        <item m="1" x="56"/>
        <item m="1" x="63"/>
        <item x="16"/>
        <item m="1" x="48"/>
        <item x="22"/>
        <item m="1" x="65"/>
        <item m="1" x="58"/>
        <item x="34"/>
        <item m="1" x="52"/>
        <item m="1" x="53"/>
        <item m="1" x="54"/>
        <item m="1" x="55"/>
        <item m="1" x="59"/>
        <item x="30"/>
        <item m="1" x="60"/>
        <item m="1" x="44"/>
        <item x="9"/>
        <item m="1" x="46"/>
        <item x="26"/>
        <item m="1" x="49"/>
        <item x="28"/>
        <item x="12"/>
        <item x="18"/>
        <item x="31"/>
        <item x="33"/>
        <item t="default"/>
      </items>
    </pivotField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58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3"/>
    </i>
    <i>
      <x v="24"/>
    </i>
    <i>
      <x v="25"/>
    </i>
    <i>
      <x v="26"/>
    </i>
    <i>
      <x v="27"/>
    </i>
    <i>
      <x v="28"/>
    </i>
    <i>
      <x v="29"/>
    </i>
    <i>
      <x v="31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881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3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10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  <i>
      <x v="5"/>
    </i>
    <i r="1">
      <x v="22"/>
    </i>
    <i r="1">
      <x v="23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21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88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Between" evalOrder="-1" id="321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8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8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8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8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9"/>
        <item h="1" x="8"/>
        <item h="1" m="1" x="10"/>
        <item h="1" x="7"/>
        <item h="1" x="6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88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Between" evalOrder="-1" id="185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8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8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1" firstHeaderRow="1" firstDataRow="1" firstDataCol="1" rowPageCount="1" colPageCount="1"/>
  <pivotFields count="31">
    <pivotField showAll="0"/>
    <pivotField axis="axisRow" showAll="0" sortType="ascending">
      <items count="270">
        <item x="182"/>
        <item x="43"/>
        <item x="194"/>
        <item x="120"/>
        <item x="207"/>
        <item x="198"/>
        <item x="132"/>
        <item x="155"/>
        <item x="204"/>
        <item x="62"/>
        <item x="12"/>
        <item x="74"/>
        <item x="163"/>
        <item x="30"/>
        <item x="9"/>
        <item x="180"/>
        <item x="181"/>
        <item x="175"/>
        <item x="19"/>
        <item x="50"/>
        <item x="51"/>
        <item x="63"/>
        <item x="86"/>
        <item x="118"/>
        <item x="112"/>
        <item x="215"/>
        <item x="245"/>
        <item x="81"/>
        <item x="13"/>
        <item x="83"/>
        <item x="178"/>
        <item x="110"/>
        <item x="167"/>
        <item m="1" x="256"/>
        <item x="199"/>
        <item x="59"/>
        <item m="1" x="255"/>
        <item x="58"/>
        <item x="218"/>
        <item x="26"/>
        <item x="177"/>
        <item x="37"/>
        <item m="1" x="252"/>
        <item x="173"/>
        <item m="1" x="257"/>
        <item x="90"/>
        <item x="71"/>
        <item x="142"/>
        <item x="237"/>
        <item x="241"/>
        <item x="70"/>
        <item x="75"/>
        <item x="117"/>
        <item m="1" x="254"/>
        <item x="107"/>
        <item x="226"/>
        <item x="1"/>
        <item x="111"/>
        <item x="239"/>
        <item x="87"/>
        <item x="227"/>
        <item x="133"/>
        <item x="103"/>
        <item x="73"/>
        <item x="209"/>
        <item x="64"/>
        <item x="160"/>
        <item x="210"/>
        <item x="170"/>
        <item x="3"/>
        <item x="7"/>
        <item x="14"/>
        <item x="72"/>
        <item x="143"/>
        <item x="45"/>
        <item x="158"/>
        <item x="151"/>
        <item x="156"/>
        <item x="225"/>
        <item x="102"/>
        <item x="46"/>
        <item x="127"/>
        <item x="47"/>
        <item x="129"/>
        <item x="223"/>
        <item x="35"/>
        <item x="214"/>
        <item x="65"/>
        <item x="27"/>
        <item x="190"/>
        <item x="54"/>
        <item x="205"/>
        <item x="172"/>
        <item x="115"/>
        <item x="79"/>
        <item x="137"/>
        <item x="234"/>
        <item x="80"/>
        <item x="206"/>
        <item x="138"/>
        <item x="69"/>
        <item x="244"/>
        <item m="1" x="253"/>
        <item x="105"/>
        <item m="1" x="261"/>
        <item m="1" x="260"/>
        <item x="61"/>
        <item x="150"/>
        <item m="1" x="258"/>
        <item x="203"/>
        <item x="128"/>
        <item x="93"/>
        <item x="200"/>
        <item x="113"/>
        <item x="248"/>
        <item x="130"/>
        <item x="249"/>
        <item x="149"/>
        <item x="91"/>
        <item x="89"/>
        <item x="147"/>
        <item x="25"/>
        <item x="24"/>
        <item x="179"/>
        <item x="216"/>
        <item x="36"/>
        <item x="39"/>
        <item x="217"/>
        <item m="1" x="266"/>
        <item x="212"/>
        <item m="1" x="259"/>
        <item x="38"/>
        <item x="228"/>
        <item m="1" x="265"/>
        <item x="29"/>
        <item x="10"/>
        <item x="183"/>
        <item x="4"/>
        <item x="220"/>
        <item m="1" x="267"/>
        <item x="193"/>
        <item x="66"/>
        <item x="191"/>
        <item x="31"/>
        <item x="125"/>
        <item x="122"/>
        <item x="235"/>
        <item x="236"/>
        <item x="164"/>
        <item x="166"/>
        <item x="40"/>
        <item x="56"/>
        <item x="169"/>
        <item x="55"/>
        <item x="52"/>
        <item x="53"/>
        <item m="1" x="268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2"/>
        <item x="100"/>
        <item x="99"/>
        <item x="171"/>
        <item x="21"/>
        <item x="109"/>
        <item x="222"/>
        <item x="42"/>
        <item x="76"/>
        <item x="195"/>
        <item x="146"/>
        <item x="20"/>
        <item x="121"/>
        <item x="22"/>
        <item x="18"/>
        <item x="123"/>
        <item x="23"/>
        <item x="126"/>
        <item x="233"/>
        <item x="82"/>
        <item x="78"/>
        <item x="153"/>
        <item x="2"/>
        <item x="144"/>
        <item x="131"/>
        <item x="57"/>
        <item x="119"/>
        <item x="250"/>
        <item x="139"/>
        <item x="101"/>
        <item x="16"/>
        <item x="165"/>
        <item x="124"/>
        <item x="157"/>
        <item x="238"/>
        <item x="41"/>
        <item x="97"/>
        <item x="159"/>
        <item x="67"/>
        <item x="108"/>
        <item x="44"/>
        <item x="224"/>
        <item x="49"/>
        <item x="95"/>
        <item x="201"/>
        <item m="1" x="263"/>
        <item x="88"/>
        <item m="1" x="264"/>
        <item x="11"/>
        <item x="229"/>
        <item x="176"/>
        <item x="94"/>
        <item x="48"/>
        <item m="1" x="262"/>
        <item x="98"/>
        <item x="148"/>
        <item x="104"/>
        <item x="189"/>
        <item x="96"/>
        <item x="141"/>
        <item x="202"/>
        <item x="174"/>
        <item x="6"/>
        <item x="60"/>
        <item x="230"/>
        <item x="242"/>
        <item x="251"/>
        <item x="68"/>
        <item x="211"/>
        <item x="134"/>
        <item x="116"/>
        <item x="0"/>
        <item x="213"/>
        <item x="135"/>
        <item x="152"/>
        <item x="208"/>
        <item x="145"/>
        <item x="92"/>
        <item x="114"/>
        <item x="136"/>
        <item x="8"/>
        <item x="17"/>
        <item x="106"/>
        <item x="187"/>
        <item x="161"/>
        <item x="168"/>
        <item x="154"/>
        <item x="246"/>
        <item x="221"/>
        <item x="247"/>
        <item x="243"/>
        <item x="232"/>
        <item x="85"/>
        <item x="84"/>
        <item x="140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2"/>
    </i>
    <i>
      <x v="183"/>
    </i>
    <i>
      <x v="185"/>
    </i>
    <i>
      <x v="190"/>
    </i>
    <i>
      <x v="194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8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3" firstHeaderRow="1" firstDataRow="3" firstDataCol="1"/>
  <pivotFields count="18">
    <pivotField axis="axisRow" numFmtId="1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7">
        <item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h="1" x="15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2">
    <field x="7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3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8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2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5"/>
        <item x="93"/>
        <item x="82"/>
        <item x="131"/>
        <item x="11"/>
        <item x="99"/>
        <item x="27"/>
        <item x="110"/>
        <item x="106"/>
        <item x="17"/>
        <item x="47"/>
        <item x="46"/>
        <item x="53"/>
        <item x="71"/>
        <item x="157"/>
        <item x="12"/>
        <item x="67"/>
        <item x="126"/>
        <item x="22"/>
        <item x="21"/>
        <item x="23"/>
        <item x="108"/>
        <item x="139"/>
        <item x="34"/>
        <item x="104"/>
        <item x="57"/>
        <item x="154"/>
        <item x="70"/>
        <item x="66"/>
        <item x="145"/>
        <item x="1"/>
        <item x="68"/>
        <item x="64"/>
        <item x="54"/>
        <item x="134"/>
        <item x="96"/>
        <item x="135"/>
        <item x="3"/>
        <item x="13"/>
        <item x="159"/>
        <item x="7"/>
        <item x="83"/>
        <item x="41"/>
        <item x="151"/>
        <item x="63"/>
        <item x="77"/>
        <item x="43"/>
        <item x="32"/>
        <item x="79"/>
        <item x="143"/>
        <item x="42"/>
        <item x="137"/>
        <item x="24"/>
        <item x="118"/>
        <item x="50"/>
        <item x="132"/>
        <item x="69"/>
        <item x="150"/>
        <item x="130"/>
        <item x="78"/>
        <item x="127"/>
        <item x="158"/>
        <item x="58"/>
        <item x="56"/>
        <item x="109"/>
        <item x="138"/>
        <item x="146"/>
        <item x="9"/>
        <item x="4"/>
        <item x="111"/>
        <item x="141"/>
        <item x="121"/>
        <item x="28"/>
        <item x="119"/>
        <item x="73"/>
        <item x="75"/>
        <item x="100"/>
        <item x="37"/>
        <item x="102"/>
        <item x="152"/>
        <item x="51"/>
        <item x="48"/>
        <item x="49"/>
        <item x="148"/>
        <item x="29"/>
        <item x="5"/>
        <item x="30"/>
        <item x="123"/>
        <item x="140"/>
        <item x="120"/>
        <item x="116"/>
        <item x="112"/>
        <item x="153"/>
        <item x="124"/>
        <item x="14"/>
        <item x="72"/>
        <item x="81"/>
        <item x="113"/>
        <item x="114"/>
        <item x="31"/>
        <item x="98"/>
        <item x="62"/>
        <item x="61"/>
        <item x="16"/>
        <item x="20"/>
        <item x="19"/>
        <item x="122"/>
        <item x="89"/>
        <item x="18"/>
        <item x="39"/>
        <item x="76"/>
        <item x="149"/>
        <item x="91"/>
        <item x="160"/>
        <item x="38"/>
        <item x="95"/>
        <item x="35"/>
        <item x="26"/>
        <item x="33"/>
        <item x="36"/>
        <item x="40"/>
        <item x="144"/>
        <item x="45"/>
        <item x="60"/>
        <item x="44"/>
        <item x="128"/>
        <item x="55"/>
        <item x="147"/>
        <item x="10"/>
        <item x="107"/>
        <item x="87"/>
        <item x="84"/>
        <item x="65"/>
        <item x="2"/>
        <item x="117"/>
        <item x="86"/>
        <item x="129"/>
        <item x="6"/>
        <item x="105"/>
        <item x="155"/>
        <item x="136"/>
        <item x="59"/>
        <item x="133"/>
        <item x="88"/>
        <item x="8"/>
        <item x="115"/>
        <item x="142"/>
        <item x="92"/>
        <item x="97"/>
        <item x="156"/>
        <item x="103"/>
        <item x="94"/>
        <item x="74"/>
        <item x="15"/>
        <item x="101"/>
        <item x="52"/>
        <item x="85"/>
        <item x="25"/>
        <item x="161"/>
        <item x="80"/>
        <item x="90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8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8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4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28">
        <item x="0"/>
        <item x="16"/>
        <item x="7"/>
        <item x="22"/>
        <item x="26"/>
        <item x="23"/>
        <item x="27"/>
        <item x="20"/>
        <item x="6"/>
        <item x="21"/>
        <item x="12"/>
        <item x="2"/>
        <item x="25"/>
        <item x="4"/>
        <item x="14"/>
        <item x="24"/>
        <item x="8"/>
        <item x="10"/>
        <item x="11"/>
        <item x="15"/>
        <item x="18"/>
        <item x="17"/>
        <item x="3"/>
        <item x="9"/>
        <item x="5"/>
        <item x="13"/>
        <item x="1"/>
        <item x="1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28">
    <i>
      <x v="6"/>
    </i>
    <i>
      <x v="4"/>
    </i>
    <i>
      <x v="12"/>
    </i>
    <i>
      <x v="15"/>
    </i>
    <i>
      <x v="5"/>
    </i>
    <i>
      <x v="3"/>
    </i>
    <i>
      <x v="9"/>
    </i>
    <i>
      <x v="7"/>
    </i>
    <i>
      <x v="27"/>
    </i>
    <i>
      <x v="20"/>
    </i>
    <i>
      <x v="21"/>
    </i>
    <i>
      <x v="1"/>
    </i>
    <i>
      <x v="19"/>
    </i>
    <i>
      <x v="14"/>
    </i>
    <i>
      <x v="25"/>
    </i>
    <i>
      <x v="18"/>
    </i>
    <i>
      <x v="17"/>
    </i>
    <i>
      <x v="23"/>
    </i>
    <i>
      <x v="16"/>
    </i>
    <i>
      <x v="2"/>
    </i>
    <i>
      <x v="8"/>
    </i>
    <i>
      <x v="24"/>
    </i>
    <i>
      <x v="10"/>
    </i>
    <i>
      <x v="13"/>
    </i>
    <i>
      <x v="22"/>
    </i>
    <i>
      <x v="11"/>
    </i>
    <i>
      <x v="2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8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9" firstHeaderRow="0" firstDataRow="1" firstDataCol="1" rowPageCount="1" colPageCount="1"/>
  <pivotFields count="31">
    <pivotField showAll="0"/>
    <pivotField axis="axisRow" showAll="0" measureFilter="1" sortType="descending">
      <items count="270">
        <item x="182"/>
        <item x="43"/>
        <item x="194"/>
        <item x="120"/>
        <item x="207"/>
        <item x="198"/>
        <item x="132"/>
        <item x="155"/>
        <item x="204"/>
        <item x="62"/>
        <item x="12"/>
        <item x="74"/>
        <item x="163"/>
        <item x="30"/>
        <item x="9"/>
        <item x="180"/>
        <item x="181"/>
        <item x="175"/>
        <item x="19"/>
        <item x="50"/>
        <item x="51"/>
        <item x="63"/>
        <item x="86"/>
        <item x="118"/>
        <item x="112"/>
        <item x="215"/>
        <item x="245"/>
        <item x="81"/>
        <item x="13"/>
        <item x="83"/>
        <item x="178"/>
        <item x="110"/>
        <item x="167"/>
        <item x="199"/>
        <item x="59"/>
        <item x="58"/>
        <item x="218"/>
        <item x="26"/>
        <item x="177"/>
        <item x="37"/>
        <item x="173"/>
        <item x="90"/>
        <item x="71"/>
        <item x="142"/>
        <item x="237"/>
        <item x="241"/>
        <item x="70"/>
        <item x="75"/>
        <item x="117"/>
        <item x="107"/>
        <item x="226"/>
        <item x="1"/>
        <item x="111"/>
        <item x="239"/>
        <item x="87"/>
        <item x="227"/>
        <item x="133"/>
        <item x="103"/>
        <item x="73"/>
        <item x="209"/>
        <item x="64"/>
        <item x="160"/>
        <item x="210"/>
        <item x="170"/>
        <item x="3"/>
        <item x="7"/>
        <item x="14"/>
        <item x="72"/>
        <item x="143"/>
        <item x="45"/>
        <item x="158"/>
        <item x="151"/>
        <item x="156"/>
        <item x="225"/>
        <item x="102"/>
        <item x="46"/>
        <item x="127"/>
        <item x="47"/>
        <item x="129"/>
        <item x="223"/>
        <item x="35"/>
        <item x="214"/>
        <item x="65"/>
        <item x="27"/>
        <item x="190"/>
        <item x="54"/>
        <item x="205"/>
        <item x="172"/>
        <item x="115"/>
        <item x="79"/>
        <item x="137"/>
        <item x="234"/>
        <item x="80"/>
        <item x="206"/>
        <item x="138"/>
        <item x="69"/>
        <item x="244"/>
        <item x="105"/>
        <item x="61"/>
        <item x="150"/>
        <item x="203"/>
        <item x="128"/>
        <item x="93"/>
        <item x="200"/>
        <item x="113"/>
        <item x="248"/>
        <item x="130"/>
        <item x="249"/>
        <item x="149"/>
        <item x="91"/>
        <item x="89"/>
        <item x="147"/>
        <item x="25"/>
        <item x="24"/>
        <item x="179"/>
        <item x="216"/>
        <item x="36"/>
        <item x="39"/>
        <item x="217"/>
        <item x="212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5"/>
        <item x="122"/>
        <item x="235"/>
        <item x="236"/>
        <item x="164"/>
        <item x="166"/>
        <item x="40"/>
        <item x="56"/>
        <item x="169"/>
        <item x="55"/>
        <item x="52"/>
        <item x="53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2"/>
        <item x="100"/>
        <item x="99"/>
        <item x="171"/>
        <item x="21"/>
        <item x="109"/>
        <item x="222"/>
        <item x="42"/>
        <item x="76"/>
        <item x="195"/>
        <item x="146"/>
        <item x="20"/>
        <item x="121"/>
        <item x="22"/>
        <item x="18"/>
        <item x="123"/>
        <item x="23"/>
        <item x="126"/>
        <item x="233"/>
        <item x="82"/>
        <item x="78"/>
        <item x="153"/>
        <item x="2"/>
        <item x="144"/>
        <item x="131"/>
        <item x="57"/>
        <item x="119"/>
        <item x="250"/>
        <item x="139"/>
        <item x="101"/>
        <item x="16"/>
        <item x="165"/>
        <item x="124"/>
        <item x="157"/>
        <item x="238"/>
        <item x="41"/>
        <item x="97"/>
        <item x="159"/>
        <item x="67"/>
        <item x="108"/>
        <item x="44"/>
        <item x="224"/>
        <item x="49"/>
        <item x="95"/>
        <item x="201"/>
        <item x="88"/>
        <item x="11"/>
        <item x="229"/>
        <item x="176"/>
        <item x="94"/>
        <item x="48"/>
        <item x="98"/>
        <item x="148"/>
        <item x="104"/>
        <item x="189"/>
        <item x="96"/>
        <item x="141"/>
        <item x="202"/>
        <item x="174"/>
        <item x="6"/>
        <item x="60"/>
        <item x="230"/>
        <item x="242"/>
        <item x="251"/>
        <item x="68"/>
        <item x="211"/>
        <item x="134"/>
        <item x="116"/>
        <item x="0"/>
        <item x="213"/>
        <item x="135"/>
        <item x="152"/>
        <item x="208"/>
        <item x="145"/>
        <item x="92"/>
        <item x="114"/>
        <item x="136"/>
        <item x="8"/>
        <item x="17"/>
        <item x="106"/>
        <item x="187"/>
        <item x="161"/>
        <item x="168"/>
        <item x="154"/>
        <item x="246"/>
        <item x="221"/>
        <item x="247"/>
        <item x="243"/>
        <item x="232"/>
        <item x="85"/>
        <item x="84"/>
        <item x="140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8">
    <i>
      <x v="38"/>
    </i>
    <i>
      <x v="72"/>
    </i>
    <i>
      <x v="135"/>
    </i>
    <i>
      <x v="241"/>
    </i>
    <i>
      <x v="40"/>
    </i>
    <i>
      <x v="8"/>
    </i>
    <i>
      <x v="18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8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89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29">
        <item x="0"/>
        <item x="16"/>
        <item x="7"/>
        <item x="22"/>
        <item x="26"/>
        <item x="23"/>
        <item x="27"/>
        <item x="20"/>
        <item x="6"/>
        <item x="21"/>
        <item x="12"/>
        <item x="2"/>
        <item x="25"/>
        <item x="4"/>
        <item x="14"/>
        <item x="24"/>
        <item x="8"/>
        <item x="10"/>
        <item x="11"/>
        <item x="15"/>
        <item x="18"/>
        <item x="17"/>
        <item x="3"/>
        <item x="9"/>
        <item x="5"/>
        <item x="13"/>
        <item x="1"/>
        <item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28">
    <i>
      <x v="10"/>
    </i>
    <i>
      <x v="5"/>
    </i>
    <i>
      <x v="26"/>
    </i>
    <i>
      <x v="2"/>
    </i>
    <i>
      <x v="11"/>
    </i>
    <i>
      <x v="24"/>
    </i>
    <i>
      <x v="13"/>
    </i>
    <i>
      <x v="22"/>
    </i>
    <i>
      <x v="9"/>
    </i>
    <i>
      <x v="8"/>
    </i>
    <i>
      <x v="18"/>
    </i>
    <i>
      <x v="17"/>
    </i>
    <i>
      <x v="23"/>
    </i>
    <i>
      <x v="1"/>
    </i>
    <i>
      <x v="25"/>
    </i>
    <i>
      <x v="16"/>
    </i>
    <i>
      <x v="20"/>
    </i>
    <i>
      <x v="7"/>
    </i>
    <i>
      <x v="21"/>
    </i>
    <i>
      <x v="15"/>
    </i>
    <i>
      <x v="12"/>
    </i>
    <i>
      <x v="19"/>
    </i>
    <i>
      <x v="4"/>
    </i>
    <i>
      <x v="6"/>
    </i>
    <i>
      <x v="14"/>
    </i>
    <i>
      <x v="3"/>
    </i>
    <i>
      <x v="27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89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38" firstHeaderRow="1" firstDataRow="2" firstDataCol="1" rowPageCount="1" colPageCount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axis="axisRow" showAll="0">
      <items count="284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2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0"/>
        <item x="216"/>
        <item x="217"/>
        <item x="218"/>
        <item x="219"/>
        <item x="220"/>
        <item x="221"/>
        <item x="222"/>
        <item m="1" x="281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9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 DIF VALOR TOTAL PAGADO" fld="16" baseField="5" baseItem="121" numFmtId="167"/>
  </dataFields>
  <formats count="8">
    <format dxfId="202">
      <pivotArea type="all" dataOnly="0" outline="0" fieldPosition="0"/>
    </format>
    <format dxfId="203">
      <pivotArea outline="0" collapsedLevelsAreSubtotals="1" fieldPosition="0"/>
    </format>
    <format dxfId="204">
      <pivotArea type="origin" dataOnly="0" labelOnly="1" outline="0" fieldPosition="0"/>
    </format>
    <format dxfId="205">
      <pivotArea type="topRight" dataOnly="0" labelOnly="1" outline="0" fieldPosition="0"/>
    </format>
    <format dxfId="206">
      <pivotArea field="6" type="button" dataOnly="0" labelOnly="1" outline="0" axis="axisRow" fieldPosition="0"/>
    </format>
    <format dxfId="207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08">
      <pivotArea dataOnly="0" labelOnly="1" grandRow="1" outline="0" fieldPosition="0"/>
    </format>
    <format dxfId="209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89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38" firstHeaderRow="1" firstDataRow="2" firstDataCol="1" rowPageCount="1" colPageCount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axis="axisRow" showAll="0">
      <items count="284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2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0"/>
        <item x="216"/>
        <item x="217"/>
        <item x="218"/>
        <item x="219"/>
        <item x="220"/>
        <item x="221"/>
        <item x="222"/>
        <item m="1" x="281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9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% DESVIACION PRECIO " fld="25" subtotal="average" baseField="5" baseItem="115" numFmtId="9"/>
  </dataFields>
  <formats count="7">
    <format dxfId="195">
      <pivotArea type="all" dataOnly="0" outline="0" fieldPosition="0"/>
    </format>
    <format dxfId="196">
      <pivotArea outline="0" collapsedLevelsAreSubtotals="1" fieldPosition="0"/>
    </format>
    <format dxfId="197">
      <pivotArea type="origin" dataOnly="0" labelOnly="1" outline="0" fieldPosition="0"/>
    </format>
    <format dxfId="198">
      <pivotArea type="topRight" dataOnly="0" labelOnly="1" outline="0" fieldPosition="0"/>
    </format>
    <format dxfId="199">
      <pivotArea field="6" type="button" dataOnly="0" labelOnly="1" outline="0" axis="axisRow" fieldPosition="0"/>
    </format>
    <format dxfId="200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01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89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230" firstHeaderRow="1" firstDataRow="2" firstDataCol="1" rowPageCount="1" colPageCount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axis="axisRow" showAll="0">
      <items count="284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2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0"/>
        <item x="216"/>
        <item x="217"/>
        <item x="218"/>
        <item x="219"/>
        <item x="220"/>
        <item x="221"/>
        <item x="222"/>
        <item m="1" x="281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9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89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230" firstHeaderRow="1" firstDataRow="2" firstDataCol="1" rowPageCount="1" colPageCount="1"/>
  <pivotFields count="35">
    <pivotField numFmtId="14" showAll="0"/>
    <pivotField numFmtId="14" showAll="0">
      <items count="12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t="default"/>
      </items>
    </pivotField>
    <pivotField showAll="0"/>
    <pivotField showAll="0"/>
    <pivotField showAll="0"/>
    <pivotField showAll="0"/>
    <pivotField axis="axisRow" showAll="0">
      <items count="284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2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0"/>
        <item x="216"/>
        <item x="217"/>
        <item x="218"/>
        <item x="219"/>
        <item x="220"/>
        <item x="221"/>
        <item x="222"/>
        <item m="1" x="281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9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0" unboundColumnsRight="5">
    <queryTableFields count="30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 s="1"/>
        <i x="12"/>
        <i x="45"/>
        <i x="121"/>
        <i x="98"/>
        <i x="43"/>
        <i x="0"/>
        <i x="14"/>
        <i x="13"/>
        <i x="65"/>
        <i x="95"/>
        <i x="46"/>
        <i x="2"/>
        <i x="3"/>
        <i x="92"/>
        <i x="57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38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6">
        <i x="13"/>
        <i x="10" s="1"/>
        <i x="14"/>
        <i x="6"/>
        <i x="1"/>
        <i x="4"/>
        <i x="3"/>
        <i x="8"/>
        <i x="2"/>
        <i x="0"/>
        <i x="11"/>
        <i x="5"/>
        <i x="7"/>
        <i x="9"/>
        <i x="12"/>
        <i x="15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100" s="1"/>
        <i x="101" s="1"/>
        <i x="96" s="1"/>
        <i x="6" s="1"/>
        <i x="12" s="1"/>
        <i x="33" s="1"/>
        <i x="130" s="1"/>
        <i x="24" s="1"/>
        <i x="141" s="1"/>
        <i x="82" s="1"/>
        <i x="39" s="1"/>
        <i x="113" s="1"/>
        <i x="86" s="1"/>
        <i x="138" s="1"/>
        <i x="114" s="1"/>
        <i x="139" s="1"/>
        <i x="104" s="1"/>
        <i x="69" s="1"/>
        <i x="89" s="1"/>
        <i x="45" s="1"/>
        <i x="9" s="1"/>
        <i x="5" s="1"/>
        <i x="68" s="1"/>
        <i x="32" s="1"/>
        <i x="142" s="1"/>
        <i x="121" s="1"/>
        <i x="27" s="1"/>
        <i x="137" s="1"/>
        <i x="77" s="1"/>
        <i x="123" s="1"/>
        <i x="122" s="1"/>
        <i x="70" s="1"/>
        <i x="124" s="1"/>
        <i x="143" s="1"/>
        <i x="118" s="1"/>
        <i x="110" s="1"/>
        <i x="117" s="1"/>
        <i x="11" s="1"/>
        <i x="66" s="1"/>
        <i x="67" s="1"/>
        <i x="31" s="1"/>
        <i x="102" s="1"/>
        <i x="112" s="1"/>
        <i x="20" s="1"/>
        <i x="126" s="1"/>
        <i x="144" s="1"/>
        <i x="107" s="1"/>
        <i x="26" s="1"/>
        <i x="128" s="1"/>
        <i x="134" s="1"/>
        <i x="53" s="1"/>
        <i x="54" s="1"/>
        <i x="140" s="1"/>
        <i x="98" s="1"/>
        <i x="84" s="1"/>
        <i x="16" s="1"/>
        <i x="25" s="1"/>
        <i x="147" s="1"/>
        <i x="133" s="1"/>
        <i x="132" s="1"/>
        <i x="127" s="1"/>
        <i x="125" s="1"/>
        <i x="43" s="1"/>
        <i x="0" s="1"/>
        <i x="116" s="1"/>
        <i x="14" s="1"/>
        <i x="13" s="1"/>
        <i x="115" s="1"/>
        <i x="129" s="1"/>
        <i x="119" s="1"/>
        <i x="120" s="1"/>
        <i x="42" s="1"/>
        <i x="65" s="1"/>
        <i x="95" s="1"/>
        <i x="46" s="1"/>
        <i x="2" s="1"/>
        <i x="3" s="1"/>
        <i x="92" s="1"/>
        <i x="7" s="1"/>
        <i x="131" s="1"/>
        <i x="57" s="1"/>
        <i x="136" s="1"/>
        <i x="81" s="1"/>
        <i x="40" s="1"/>
        <i x="80" s="1"/>
        <i x="108" s="1"/>
        <i x="109" s="1"/>
        <i x="106" s="1"/>
        <i x="17" s="1"/>
        <i x="38" s="1"/>
        <i x="10" s="1"/>
        <i x="21" s="1"/>
        <i x="111" s="1"/>
        <i x="99" s="1"/>
        <i x="135" s="1"/>
        <i x="23" s="1"/>
        <i x="103" s="1"/>
        <i x="52" s="1"/>
        <i x="63" s="1"/>
        <i x="64" s="1"/>
        <i x="8" s="1"/>
        <i x="28" s="1"/>
        <i x="105" s="1"/>
        <i x="148" s="1"/>
        <i x="146" s="1"/>
        <i x="145" s="1"/>
        <i x="87" s="1"/>
        <i x="94" s="1"/>
        <i x="93" s="1"/>
        <i x="1" s="1"/>
        <i x="41" s="1"/>
        <i x="97" s="1"/>
        <i x="56" s="1"/>
        <i x="58" s="1" nd="1"/>
        <i x="44" s="1" nd="1"/>
        <i x="83" s="1" nd="1"/>
        <i x="35" s="1" nd="1"/>
        <i x="50" s="1" nd="1"/>
        <i x="49" s="1" nd="1"/>
        <i x="51" s="1" nd="1"/>
        <i x="72" s="1" nd="1"/>
        <i x="18" s="1" nd="1"/>
        <i x="36" s="1" nd="1"/>
        <i x="79" s="1" nd="1"/>
        <i x="78" s="1" nd="1"/>
        <i x="55" s="1" nd="1"/>
        <i x="88" s="1" nd="1"/>
        <i x="90" s="1" nd="1"/>
        <i x="29" s="1" nd="1"/>
        <i x="19" s="1" nd="1"/>
        <i x="59" s="1" nd="1"/>
        <i x="75" s="1" nd="1"/>
        <i x="91" s="1" nd="1"/>
        <i x="85" s="1" nd="1"/>
        <i x="60" s="1" nd="1"/>
        <i x="22" s="1" nd="1"/>
        <i x="61" s="1" nd="1"/>
        <i x="37" s="1" nd="1"/>
        <i x="62" s="1" nd="1"/>
        <i x="48" s="1" nd="1"/>
        <i x="47" s="1" nd="1"/>
        <i x="34" s="1" nd="1"/>
        <i x="73" s="1" nd="1"/>
        <i x="71" s="1" nd="1"/>
        <i x="74" s="1" nd="1"/>
        <i x="76" s="1" nd="1"/>
        <i x="30" s="1" nd="1"/>
        <i x="1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2"/>
        <i x="3" s="1"/>
        <i x="4" s="1"/>
        <i x="11" nd="1"/>
        <i x="0" nd="1"/>
        <i x="1" nd="1"/>
        <i x="5" nd="1"/>
        <i x="6" nd="1"/>
        <i x="7" nd="1"/>
        <i x="8" nd="1"/>
        <i x="9" nd="1"/>
        <i x="10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 nd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60"/>
    <tableColumn id="3" xr3:uid="{C1CBFBDE-1229-45F4-8BA9-1320006ADF8C}" uniqueName="3" name="CANTIDAD POR MODULO" queryTableFieldId="3" dataDxfId="134" dataCellStyle="Millares"/>
    <tableColumn id="4" xr3:uid="{7A6D3DC3-3571-4D13-8C02-B298801CB5F9}" uniqueName="4" name="CUB GP" queryTableFieldId="6" dataDxfId="133" dataCellStyle="Millares"/>
    <tableColumn id="5" xr3:uid="{8E1D17AB-D5A3-4D6B-8D13-5D71C1B06CF2}" uniqueName="5" name="CUBICACION REAL" queryTableFieldId="7" dataDxfId="132" dataCellStyle="Millares"/>
    <tableColumn id="6" xr3:uid="{4635D237-FCD2-4BFA-87F5-3ECDB244B328}" uniqueName="6" name="Columna1" queryTableFieldId="8" dataDxfId="131" dataCellStyle="Millares"/>
    <tableColumn id="7" xr3:uid="{68413393-99E5-4206-B7A5-0FB5FECD45F8}" uniqueName="7" name="CUB_ACTUALIZADA" queryTableFieldId="9" dataDxfId="130" dataCellStyle="Millares"/>
    <tableColumn id="8" xr3:uid="{A475C059-2CD3-4846-A3CA-9B373F702155}" uniqueName="8" name="Columna2" queryTableFieldId="10" dataDxfId="129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59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58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57" dataCellStyle="Millares"/>
    <tableColumn id="8" xr3:uid="{5D286AFD-13F0-4545-99E6-339A5CC1A4A7}" name="CANTIDAD X MODULOS" dataDxfId="256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55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54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53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52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/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51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28" dataCellStyle="Moneda"/>
    <tableColumn id="14" xr3:uid="{A1802760-3411-4297-8335-EF8E51D4008B}" uniqueName="14" name="UNIDAD DE MEDIDAD" queryTableFieldId="18" dataDxfId="127" dataCellStyle="Moneda"/>
    <tableColumn id="22" xr3:uid="{DBFC1F14-4757-4DCA-A9E1-E029631FD0A8}" uniqueName="22" name="PPTO_ACTUALIZADO" queryTableFieldId="26" dataDxfId="126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50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49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5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4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3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2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1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0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19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18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17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16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5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4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3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2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1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0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09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08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17" tableType="queryTable" totalsRowShown="0">
  <autoFilter ref="A1:R117" xr:uid="{16500C56-E277-45C0-94AC-7E2463B30BEB}">
    <filterColumn colId="0">
      <filters>
        <dateGroupItem year="2026" month="6" day="8" dateTimeGrouping="day"/>
      </filters>
    </filterColumn>
  </autoFilter>
  <tableColumns count="18">
    <tableColumn id="1" xr3:uid="{6166434B-A4EE-4300-9498-68E3613A3C94}" uniqueName="1" name="FECHA STOCK " queryTableFieldId="1" dataDxfId="107"/>
    <tableColumn id="2" xr3:uid="{5699B8CC-A9B9-494A-BE92-CA2A39DFED09}" uniqueName="2" name="CODIGO" queryTableFieldId="2"/>
    <tableColumn id="3" xr3:uid="{AFFE68E0-54F7-4250-B075-A2AB6670FDC7}" uniqueName="3" name="MATERIAL" queryTableFieldId="3" dataDxfId="248"/>
    <tableColumn id="4" xr3:uid="{78035FAE-E64E-4DA5-9D70-DAE6FA9F2677}" uniqueName="4" name="U.M" queryTableFieldId="4" dataDxfId="247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46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245">
      <calculatedColumnFormula>SUMIFS(DETALLE_GD_1[CANTIDAD RECEPCIONADA],DETALLE_GD_1[CODIGO],REG_STOCK[[#This Row],[CODIGO]],DETALLE_GD_1[FECHA SOLICITUD],"&lt;="&amp;REG_STOCK[[#This Row],[FECHA STOCK ]])</calculatedColumnFormula>
    </tableColumn>
    <tableColumn id="9" xr3:uid="{096022C1-DFA7-4E6D-AE56-DF1F0FE7390C}" uniqueName="9" name="CONSUMO" queryTableFieldId="9" dataDxfId="244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6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5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4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3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2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1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0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9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D2134" tableType="queryTable" totalsRowShown="0">
  <autoFilter ref="A1:AD2134" xr:uid="{EB06EBF9-9915-4616-B9C5-04D5F54B3887}">
    <filterColumn colId="1">
      <filters>
        <dateGroupItem year="2026" month="5" dateTimeGrouping="month"/>
      </filters>
    </filterColumn>
    <filterColumn colId="6">
      <filters blank="1">
        <filter val="BISAGRA DE  31/2x31/2 CANTO REDONDEADO CR.SATIN"/>
        <filter val="BROCHA EXCELSIOR PROFESIONAL DE 5/8 x 2&quot;"/>
        <filter val="CINTA CONSTRUCCIÓN VOLCANWRAP (47,8 MM X 50,29 M) (24 X CAJA)"/>
        <filter val="PUERTA LAMINA METALICA MODELO SINFONIA RELLENO POLIURETANO PRECOLGADA PERFORACION POMO 45 x 950 x 2000"/>
        <filter val="RODILLO CHIPORRO LIZCAL DE 7&quot; PATAGON 18 CMS"/>
        <filter val="TORNILLO VOLCANITA CRS 6 x 1 5/8&quot; ZINCADO"/>
        <filter val="TORNILLO ZINCADO 8 x 3&quot; CRS."/>
        <filter val="TYPAR VOLCANWRAP ROLLO DE 2,743 x 45,72 MTS ( 125 M2 x ROLLO ) SKU 7000031"/>
      </filters>
    </filterColumn>
    <filterColumn colId="19">
      <filters>
        <filter val="317077"/>
        <filter val="317096"/>
        <filter val="317375"/>
        <filter val="44341"/>
      </filters>
    </filterColumn>
    <filterColumn colId="21">
      <filters blank="1"/>
    </filterColumn>
  </autoFilter>
  <tableColumns count="30">
    <tableColumn id="1" xr3:uid="{F863A287-5668-47A2-9AB2-12CD81EC5723}" uniqueName="1" name="FECHA GUIA" queryTableFieldId="1" dataDxfId="98"/>
    <tableColumn id="2" xr3:uid="{4A5F2C48-EAB1-49BD-A4A7-EFEB15690485}" uniqueName="2" name="FECHA SOLICITUD" queryTableFieldId="2" dataDxfId="97"/>
    <tableColumn id="3" xr3:uid="{41E9869B-60D1-47E3-87F9-7C94C33DB541}" uniqueName="3" name="OBS. MODULO" queryTableFieldId="3" dataDxfId="96"/>
    <tableColumn id="27" xr3:uid="{9D5D1E35-9490-41E8-B895-94976D9D19CF}" uniqueName="27" name="MES" queryTableFieldId="38" dataDxfId="95" dataCellStyle="Millares"/>
    <tableColumn id="4" xr3:uid="{5DF334D3-F0D6-4372-88E1-ABF2084DE7E5}" uniqueName="4" name="OBS TRABAJO MODULO" queryTableFieldId="4" dataDxfId="94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3"/>
    <tableColumn id="7" xr3:uid="{692A33A2-C449-4586-8F3F-CD183B5B624F}" uniqueName="7" name="UNIDAD DE MEDIDA" queryTableFieldId="7" dataDxfId="92"/>
    <tableColumn id="8" xr3:uid="{56C516C2-1AAE-44D7-8A0D-AF396C45720B}" uniqueName="8" name="CANTIDAD SOLICITADA" queryTableFieldId="8" dataDxfId="91" dataCellStyle="Millares"/>
    <tableColumn id="9" xr3:uid="{E5431BFC-4CEF-4614-8902-01E44155F4BF}" uniqueName="9" name="DEVOLUCIÓN" queryTableFieldId="9" dataDxfId="90" dataCellStyle="Millares"/>
    <tableColumn id="29" xr3:uid="{14CF1913-03EE-4BA2-B20E-E32EB67FEAC2}" uniqueName="29" name="CANTIDAD RECEPCIONADA" queryTableFieldId="35" dataDxfId="89" dataCellStyle="Millares"/>
    <tableColumn id="10" xr3:uid="{F1FA0DCE-9421-44D3-9FD8-4DCB8BDDDF7B}" uniqueName="10" name="VALOR X UN (GD)" queryTableFieldId="10" dataDxfId="88" dataCellStyle="Moneda"/>
    <tableColumn id="11" xr3:uid="{3874A170-0E3F-4EEA-8FF5-E3DB47B144B3}" uniqueName="11" name="VALOR TOTAL GD POR ITEM" queryTableFieldId="11" dataDxfId="87" dataCellStyle="Moneda"/>
    <tableColumn id="12" xr3:uid="{83512BF1-6F0C-41E8-B9EF-C9D54F4AB3D2}" uniqueName="12" name="VALOR TOTAL POR ITEM GD" queryTableFieldId="12" dataDxfId="86" dataCellStyle="Moneda"/>
    <tableColumn id="13" xr3:uid="{BFBE252F-2A3B-4E39-BAB8-5554D1C265FE}" uniqueName="13" name="VALOR PPTO" queryTableFieldId="13" dataDxfId="85" dataCellStyle="Moneda"/>
    <tableColumn id="14" xr3:uid="{3C303E8F-953A-4F50-A7B4-573D80E364C3}" uniqueName="14" name="DIF. VALOR UND." queryTableFieldId="14" dataDxfId="84" dataCellStyle="Moneda"/>
    <tableColumn id="15" xr3:uid="{9732C988-3591-461A-96B1-3179F4479C1B}" uniqueName="15" name="DIF VALOR TOTAL PAGADO" queryTableFieldId="15" dataDxfId="83" dataCellStyle="Moneda"/>
    <tableColumn id="16" xr3:uid="{1C1CC130-46D5-4EEE-9E23-34DA8C66F18F}" uniqueName="16" name="DIF %" queryTableFieldId="16" dataDxfId="82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19" xr3:uid="{B4EF03BD-C938-4BCE-BD0A-49B65BEEEE04}" uniqueName="19" name="MONTO GD" queryTableFieldId="19" dataDxfId="81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0" dataCellStyle="Moneda"/>
    <tableColumn id="28" xr3:uid="{8F779554-5451-4921-BC8B-D5C78BCBDD91}" uniqueName="28" name="TOTAL SEGÚN PPTO" queryTableFieldId="34" dataDxfId="79" dataCellStyle="Moneda"/>
    <tableColumn id="22" xr3:uid="{B6BA023C-D6D7-4AE6-A273-CBB6EEAEA057}" uniqueName="22" name="TAREA WIP" queryTableFieldId="37" dataDxfId="78" dataCellStyle="Millares"/>
    <tableColumn id="23" xr3:uid="{937B32EE-BB35-49A6-B662-77F96759C243}" uniqueName="23" name="% DESVIACION PRECIO" queryTableFieldId="23" dataDxfId="77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6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5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4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3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43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42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41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40">
      <calculatedColumnFormula>+IFERROR(Tabla2[[#This Row],[PRECIO PROMEDIO]]-Tabla2[[#This Row],[PRECIO PPTO]],"")</calculatedColumnFormula>
    </tableColumn>
    <tableColumn id="9" xr3:uid="{7F411851-147E-4E4E-8229-5FD88D821403}" name="PROYECCION PPTO" dataDxfId="239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38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25" tableType="queryTable" totalsRowShown="0">
  <autoFilter ref="A1:J25" xr:uid="{987E2355-C71B-44D5-B8ED-064FDE83EB7C}"/>
  <tableColumns count="10">
    <tableColumn id="1" xr3:uid="{71D4F038-C7BE-4B97-913B-54C789AAAE07}" uniqueName="1" name="FECHA GD" queryTableFieldId="9" dataDxfId="2"/>
    <tableColumn id="9" xr3:uid="{E1CD8F2A-317A-46CE-8849-822857960F96}" uniqueName="9" name="FECHA DESPACHO " queryTableFieldId="10" dataDxfId="1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0" dataCellStyle="Moneda [0]"/>
    <tableColumn id="6" xr3:uid="{C67BD1D8-5335-4CDF-874D-CC1B4EB63DCD}" uniqueName="6" name="MODULO" queryTableFieldId="6" dataDxfId="265"/>
    <tableColumn id="7" xr3:uid="{7E81F653-F31D-42B7-9739-8CF8A5976D73}" uniqueName="7" name="TORRE" queryTableFieldId="7" dataDxfId="264"/>
    <tableColumn id="8" xr3:uid="{85B351B9-0317-408B-A561-C5EF51FE9386}" uniqueName="8" name="TIPO" queryTableFieldId="8" dataDxfId="263"/>
    <tableColumn id="10" xr3:uid="{E2D58785-4AB7-49BE-B773-00B804512E5F}" uniqueName="10" name="ACUMULADO" queryTableFieldId="13" dataDxfId="262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61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37" dataCellStyle="Porcentaje">
  <autoFilter ref="B80:M92" xr:uid="{4AA73989-C695-4116-B454-543D155D6334}"/>
  <tableColumns count="12">
    <tableColumn id="1" xr3:uid="{167326E4-8197-47EE-B063-9E36F45121A5}" name="MESES" dataDxfId="236"/>
    <tableColumn id="2" xr3:uid="{7F13EC40-6222-4D8E-B558-6E28C1AA405C}" name="COMPRA MATERIALES"/>
    <tableColumn id="3" xr3:uid="{B9458293-1FBB-44CF-A73D-767375FF10F3}" name="COMPRAS ACUMULADAS" dataDxfId="235" dataCellStyle="Moneda [0]">
      <calculatedColumnFormula>+D80+C81</calculatedColumnFormula>
    </tableColumn>
    <tableColumn id="4" xr3:uid="{C3635461-CEA5-4350-BD8F-1FD268A82375}" name="INGRESO MENSUAL" dataDxfId="234" dataCellStyle="Moneda [0]"/>
    <tableColumn id="5" xr3:uid="{B7D25F04-165E-4A37-AB50-7E98EDA3DEA4}" name="INGRESO ACUMULADO" dataDxfId="233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32" dataCellStyle="Porcentaje"/>
    <tableColumn id="9" xr3:uid="{3F9ED427-F6DC-409F-81AC-50A05CB3FE9A}" name="%AVANCE ESPERADO ECONOMICO ACUM." dataDxfId="231">
      <calculatedColumnFormula>+J80+I81</calculatedColumnFormula>
    </tableColumn>
    <tableColumn id="10" xr3:uid="{245B4028-22B8-41AF-9C03-33CE3602D178}" name="%AVANCE FISICO ACUM." dataDxfId="230" dataCellStyle="Porcentaje"/>
    <tableColumn id="11" xr3:uid="{F159507F-0736-4A71-A91B-2DF579422DA3}" name="%AVANCE FISICO MENSUAL" dataDxfId="229" dataCellStyle="Porcentaje"/>
    <tableColumn id="12" xr3:uid="{ED15780F-67ED-4946-9B63-8E6DD2FACC4B}" name="GAP ECONOMICO MENSUAL" dataDxfId="228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2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27"/>
    <tableColumn id="11" xr3:uid="{04445DB0-1931-41BF-8A23-1CC33FBD24EF}" uniqueName="11" name="SEMANA" queryTableFieldId="11" dataDxfId="226">
      <calculatedColumnFormula>+WEEKNUM(AV_PLAN[[#This Row],[Días]])</calculatedColumnFormula>
    </tableColumn>
    <tableColumn id="12" xr3:uid="{2F4B22EF-6F52-4B2C-9BB2-6FCE99382E46}" uniqueName="12" name="%AVANCE" queryTableFieldId="12" dataDxfId="71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70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25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24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23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9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8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7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6" dataCellStyle="Porcentaje">
      <calculatedColumnFormula>IF(H2="",NA(),I2/$G$471)</calculatedColumnFormula>
    </tableColumn>
    <tableColumn id="21" xr3:uid="{2F994373-CCE9-42D6-BB8D-A8CE7E0F91B7}" uniqueName="21" name="%plan" queryTableFieldId="21" dataDxfId="65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222">
  <autoFilter ref="A1:BI705" xr:uid="{733B259C-0C7F-4ABB-BF59-A989FD567068}"/>
  <tableColumns count="61">
    <tableColumn id="1" xr3:uid="{A9AE20D3-CDB0-4AA6-AB6C-FA62E0EA287C}" uniqueName="1" name="TORRE" queryTableFieldId="1" dataDxfId="221"/>
    <tableColumn id="2" xr3:uid="{D38DD590-BDE4-42C5-8AB3-CB6006C59BB0}" uniqueName="2" name="N° MÓDULO" queryTableFieldId="2" dataDxfId="220"/>
    <tableColumn id="3" xr3:uid="{2F030480-F99C-42B8-BC78-D6AA04BB3365}" uniqueName="3" name="N° SERIE" queryTableFieldId="3"/>
    <tableColumn id="4" xr3:uid="{413B0370-C4E6-401A-9FD1-29E1273EE439}" uniqueName="4" name="TIPO" queryTableFieldId="4" dataDxfId="219"/>
    <tableColumn id="5" xr3:uid="{19157F2A-0529-400B-91E0-AD6B1012674C}" uniqueName="5" name="% AVANCE" queryTableFieldId="5" dataDxfId="64" dataCellStyle="Porcentaje"/>
    <tableColumn id="6" xr3:uid="{32F7BEDD-2CA0-4339-8C62-27A7B0ABACDD}" uniqueName="6" name="FECHA INICIO TEORICO" queryTableFieldId="6" dataDxfId="63"/>
    <tableColumn id="7" xr3:uid="{06EB4CC7-2FD2-4212-81A9-BE00E67686E4}" uniqueName="7" name="FECHA INICIO REAL" queryTableFieldId="7" dataDxfId="62"/>
    <tableColumn id="8" xr3:uid="{428A066A-6E41-4300-8973-ABB89900BA39}" uniqueName="8" name="FECHA ULTIMO REGISTRO" queryTableFieldId="8" dataDxfId="61"/>
    <tableColumn id="9" xr3:uid="{8E49E33C-7563-43E5-AEEA-0D798C450BF8}" uniqueName="9" name="FECHA TERMINO  PLANIFICADO" queryTableFieldId="9" dataDxfId="60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9"/>
    <tableColumn id="16" xr3:uid="{796DC055-D869-431A-A4DB-E709BD5B8A77}" uniqueName="16" name="APORTE OBRA GRUESA" queryTableFieldId="17" dataDxfId="58" dataCellStyle="Porcentaje"/>
    <tableColumn id="17" xr3:uid="{8F88DC5C-8503-412D-BF90-FF98C039D6D6}" uniqueName="17" name="OBRA GRUESA" queryTableFieldId="18" dataDxfId="57" dataCellStyle="Porcentaje"/>
    <tableColumn id="18" xr3:uid="{F94F4FCF-422C-4F07-9D90-F0A4794492DC}" uniqueName="18" name="PISO" queryTableFieldId="19" dataDxfId="56" dataCellStyle="Porcentaje"/>
    <tableColumn id="19" xr3:uid="{BDA5B6DB-DB09-4D24-9A03-31B6399FE1F5}" uniqueName="19" name="TABIQUES" queryTableFieldId="20" dataDxfId="55" dataCellStyle="Porcentaje"/>
    <tableColumn id="20" xr3:uid="{CCED8385-58E2-4EDF-9262-D7B7D71BCE66}" uniqueName="20" name="MUROS" queryTableFieldId="21" dataDxfId="54" dataCellStyle="Porcentaje"/>
    <tableColumn id="21" xr3:uid="{17B0BE75-365D-4448-8B8C-554606CF4110}" uniqueName="21" name="CIELO" queryTableFieldId="22" dataDxfId="53" dataCellStyle="Porcentaje"/>
    <tableColumn id="22" xr3:uid="{49F5F0CF-1345-45F6-8960-9C8974BFFE3C}" uniqueName="22" name="BALCÓN" queryTableFieldId="23" dataDxfId="52" dataCellStyle="Porcentaje"/>
    <tableColumn id="23" xr3:uid="{2F89BFFD-B063-4F8B-ABEA-F5F7E3CC710A}" uniqueName="23" name="APORTE SANITARIO" queryTableFieldId="24" dataDxfId="51" dataCellStyle="Porcentaje"/>
    <tableColumn id="24" xr3:uid="{3E69DB8B-AA3F-4CA1-BA17-6379E66493A7}" uniqueName="24" name="SANITARIO" queryTableFieldId="25" dataDxfId="50" dataCellStyle="Porcentaje"/>
    <tableColumn id="25" xr3:uid="{772C167F-0962-482D-B962-ED230E44BDB1}" uniqueName="25" name="RED ALCANTARILLADO" queryTableFieldId="26" dataDxfId="49" dataCellStyle="Porcentaje"/>
    <tableColumn id="26" xr3:uid="{9C162A89-FFA1-4337-80D4-D0331D577CF3}" uniqueName="26" name="RED DE AGUA" queryTableFieldId="27" dataDxfId="48" dataCellStyle="Porcentaje"/>
    <tableColumn id="27" xr3:uid="{E7574C86-2CCA-43F5-870A-8E1814BB4AA1}" uniqueName="27" name="VENTILACIONES" queryTableFieldId="28" dataDxfId="47" dataCellStyle="Porcentaje"/>
    <tableColumn id="28" xr3:uid="{13F73926-1E0F-4D7F-A905-17BED5C1A80C}" uniqueName="28" name="TINA" queryTableFieldId="29" dataDxfId="46" dataCellStyle="Porcentaje"/>
    <tableColumn id="29" xr3:uid="{BE7582B8-8C85-4C53-BC05-E35A5684E427}" uniqueName="29" name="WC" queryTableFieldId="30" dataDxfId="45" dataCellStyle="Porcentaje"/>
    <tableColumn id="30" xr3:uid="{17CAFE0D-8A5F-4EC6-8364-1AABE8AC48B7}" uniqueName="30" name="LAVAMANOS / LAVAPLATOS / LAVADERO" queryTableFieldId="31" dataDxfId="44" dataCellStyle="Porcentaje"/>
    <tableColumn id="31" xr3:uid="{54AC82DC-1402-42E6-950E-0D7F05D0FFB6}" uniqueName="31" name="APORTE ELÉCTRICO" queryTableFieldId="32" dataDxfId="43" dataCellStyle="Porcentaje"/>
    <tableColumn id="32" xr3:uid="{AFF264DE-0E47-43FA-B87D-C9EB35E5DCC0}" uniqueName="32" name="ELÉCTRICO" queryTableFieldId="33" dataDxfId="42" dataCellStyle="Porcentaje"/>
    <tableColumn id="33" xr3:uid="{7BEC8067-6200-4A33-A60E-BFD0318E8890}" uniqueName="33" name="CANALIZACIÓN" queryTableFieldId="34" dataDxfId="41" dataCellStyle="Porcentaje"/>
    <tableColumn id="34" xr3:uid="{D4FBE3E4-8CFB-40C7-AE98-97EC70BE2DF8}" uniqueName="34" name="CABLEADO" queryTableFieldId="35" dataDxfId="40" dataCellStyle="Porcentaje"/>
    <tableColumn id="35" xr3:uid="{1AD2B900-F362-4E84-8281-EA08316E4BF1}" uniqueName="35" name="ARTEFACTOS" queryTableFieldId="36" dataDxfId="39" dataCellStyle="Porcentaje"/>
    <tableColumn id="36" xr3:uid="{9124AA6A-FA0C-406F-AA9B-9DDCF7A528A5}" uniqueName="36" name="TABLERO" queryTableFieldId="37" dataDxfId="38" dataCellStyle="Porcentaje"/>
    <tableColumn id="37" xr3:uid="{5A14C287-313B-45FD-95ED-50487E0BDF1D}" uniqueName="37" name="CAJA PAU" queryTableFieldId="38" dataDxfId="37" dataCellStyle="Porcentaje"/>
    <tableColumn id="38" xr3:uid="{590F69EB-7CBE-41DB-A993-6A6A89D78778}" uniqueName="38" name="APORTE TERMINACIONES" queryTableFieldId="39" dataDxfId="36" dataCellStyle="Porcentaje"/>
    <tableColumn id="39" xr3:uid="{458E63E7-8AAB-4ADF-8B96-4B51DC700AE3}" uniqueName="39" name="TERMINACIONES" queryTableFieldId="40" dataDxfId="35" dataCellStyle="Porcentaje"/>
    <tableColumn id="40" xr3:uid="{BC8165C4-7EF5-492B-B4EE-7167A04269BE}" uniqueName="40" name="INSTALACION VINILICO" queryTableFieldId="41" dataDxfId="34" dataCellStyle="Porcentaje"/>
    <tableColumn id="41" xr3:uid="{293C8940-C11A-4F44-A8AA-717CF3A21A13}" uniqueName="41" name="OSB CUBIERTA" queryTableFieldId="42" dataDxfId="33" dataCellStyle="Porcentaje"/>
    <tableColumn id="42" xr3:uid="{2EC82F4D-7DD4-4472-8912-28C1353B4CCE}" uniqueName="42" name="BARANDA BALCON" queryTableFieldId="43" dataDxfId="32" dataCellStyle="Porcentaje"/>
    <tableColumn id="43" xr3:uid="{E8986BA1-54B6-4291-AA96-49ECE80768C7}" uniqueName="43" name="OSB EXTERIOR" queryTableFieldId="44" dataDxfId="31" dataCellStyle="Porcentaje"/>
    <tableColumn id="44" xr3:uid="{ACC60169-75D8-462A-8EE8-BB7565B08FF7}" uniqueName="44" name="SMART PANEL" queryTableFieldId="45" dataDxfId="30" dataCellStyle="Porcentaje"/>
    <tableColumn id="45" xr3:uid="{54467548-33C8-404F-8260-885E8880E6E3}" uniqueName="45" name="PINTURA EXTERIOR" queryTableFieldId="46" dataDxfId="29" dataCellStyle="Porcentaje"/>
    <tableColumn id="46" xr3:uid="{08C9645C-C2C5-46CB-9182-42A195CE6242}" uniqueName="46" name="ZOCALOS LOGIA" queryTableFieldId="47" dataDxfId="28" dataCellStyle="Porcentaje"/>
    <tableColumn id="47" xr3:uid="{A80D191A-E1C0-4618-8843-46ABF98CE0C6}" uniqueName="47" name="MOLDURAS" queryTableFieldId="48" dataDxfId="27" dataCellStyle="Porcentaje"/>
    <tableColumn id="48" xr3:uid="{9538887A-0517-4637-9830-B3C74DADC053}" uniqueName="48" name="PILASTREO" queryTableFieldId="49" dataDxfId="26" dataCellStyle="Porcentaje"/>
    <tableColumn id="49" xr3:uid="{713BA9B5-081B-4D6D-9FF3-2809E9580831}" uniqueName="49" name="CELOSIAS" queryTableFieldId="50" dataDxfId="25" dataCellStyle="Porcentaje"/>
    <tableColumn id="50" xr3:uid="{B693887A-AAB5-4683-9509-5F88E7CB74E9}" uniqueName="50" name="VENTANAS" queryTableFieldId="51" dataDxfId="24" dataCellStyle="Porcentaje"/>
    <tableColumn id="51" xr3:uid="{2D127ABF-90D7-4020-BC09-E21AB1B59053}" uniqueName="51" name="PUERTAS ACCESO - LOGIA - BANO" queryTableFieldId="52" dataDxfId="23" dataCellStyle="Porcentaje"/>
    <tableColumn id="52" xr3:uid="{432E4261-1041-497E-BD45-DC80642883F6}" uniqueName="52" name="CERRADURAS" queryTableFieldId="53" dataDxfId="22" dataCellStyle="Porcentaje"/>
    <tableColumn id="53" xr3:uid="{B7F6FD3A-4338-45A0-ACDA-850E8D147B58}" uniqueName="53" name="REVESTIMIENTO INTERIOR ZONA SECA" queryTableFieldId="54" dataDxfId="21" dataCellStyle="Porcentaje"/>
    <tableColumn id="54" xr3:uid="{C513A49E-23A2-4C5A-A1B3-A62D559926F6}" uniqueName="54" name="REVESTIMIENTO INTERIOR ZONAS HUMEDAS" queryTableFieldId="55" dataDxfId="20" dataCellStyle="Porcentaje"/>
    <tableColumn id="55" xr3:uid="{B906357D-BEBA-430C-B26F-9869517391A5}" uniqueName="55" name="MEMBRANA CIELO" queryTableFieldId="56" dataDxfId="19" dataCellStyle="Porcentaje"/>
    <tableColumn id="56" xr3:uid="{512F9487-05D8-47B0-914A-E12E2F4F28BF}" uniqueName="56" name="LIMPIEZA FINAL" queryTableFieldId="57" dataDxfId="18" dataCellStyle="Porcentaje"/>
    <tableColumn id="57" xr3:uid="{99734D69-0849-4828-9395-0716952D6C86}" uniqueName="57" name="PUERTAS DORMITORIO" queryTableFieldId="58" dataDxfId="17" dataCellStyle="Porcentaje"/>
    <tableColumn id="58" xr3:uid="{D8557447-4214-4659-8CDF-D5DCCD27484A}" uniqueName="58" name="REVESTIMIENTO INTERIOR BANO" queryTableFieldId="59" dataDxfId="16" dataCellStyle="Porcentaje"/>
    <tableColumn id="59" xr3:uid="{E5702249-46EE-45F4-9582-DE913C166863}" uniqueName="59" name="MUEBLE LAVAPLATOS" queryTableFieldId="60" dataDxfId="15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4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3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2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1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10"/>
    <tableColumn id="2" xr3:uid="{5FDC7738-4032-42AC-883B-04B5E95594EA}" uniqueName="2" name="% Avance Teórico Acumulado" queryTableFieldId="2" dataDxfId="9" dataCellStyle="Porcentaje"/>
    <tableColumn id="3" xr3:uid="{E75CA05D-D05B-49C5-946C-A05CBA0DE21F}" uniqueName="3" name="% Avance Diario" queryTableFieldId="3" dataDxfId="8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7" dataCellStyle="Millares [0]"/>
    <tableColumn id="14" xr3:uid="{5A9C20C0-4F39-4036-9D00-F80F6538304E}" uniqueName="14" name="M2 Avance Diario" queryTableFieldId="14" dataDxfId="6" dataCellStyle="Millares [0]"/>
    <tableColumn id="5" xr3:uid="{AB925FE0-9464-48E6-B845-2C75B698418D}" uniqueName="5" name="MODULOS INICIADOS" queryTableFieldId="5" dataDxfId="218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17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5"/>
    <tableColumn id="8" xr3:uid="{2EE913EA-7540-4DA5-8159-E3F63ECBBCD2}" uniqueName="8" name="DIA" queryTableFieldId="8" dataDxfId="216">
      <calculatedColumnFormula>+DAY(CURVA[[#This Row],[Fecha]])</calculatedColumnFormula>
    </tableColumn>
    <tableColumn id="9" xr3:uid="{F48D8867-8FAF-4893-8EF8-9A41A66A5B20}" uniqueName="9" name="MES" queryTableFieldId="9" dataDxfId="215">
      <calculatedColumnFormula>+TEXT(CURVA[[#This Row],[Fecha]],"MMMM")</calculatedColumnFormula>
    </tableColumn>
    <tableColumn id="10" xr3:uid="{B31119CA-4A6B-4874-B794-01136F89EA5E}" uniqueName="10" name="AÑO" queryTableFieldId="10" dataDxfId="214">
      <calculatedColumnFormula>+YEAR(CURVA[[#This Row],[Fecha]])</calculatedColumnFormula>
    </tableColumn>
    <tableColumn id="12" xr3:uid="{8456D6EB-97C4-45D8-87D4-32993E218596}" uniqueName="12" name="M2 Avance Acumulado Real" queryTableFieldId="12" dataDxfId="4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3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213" dataCellStyle="Porcentaje">
      <calculatedColumnFormula>+C262</calculatedColumnFormula>
    </tableColumn>
    <tableColumn id="3" xr3:uid="{85889510-E849-4246-9506-67BB4E38CB54}" name="COMPRAS" dataDxfId="212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211" dataCellStyle="Porcentaje">
      <calculatedColumnFormula>+C422</calculatedColumnFormula>
    </tableColumn>
    <tableColumn id="3" xr3:uid="{FC65709B-1BE1-4573-8455-DA5F41A356BF}" name="COMPRAS" dataDxfId="210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Between">
    <selection startDate="2026-04-08T00:00:00" endDate="2026-06-08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5-30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60" sqref="D60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6.7109375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728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115.55555555555554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15461.939560439561</v>
      </c>
      <c r="K2" s="7">
        <f>+P_CRITICOS[[#This Row],[CANT COMPRADA]]/$E$36</f>
        <v>7.1394247271229488E-3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114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72.38095238095238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203232.16666666666</v>
      </c>
      <c r="K3" s="7">
        <f>+P_CRITICOS[[#This Row],[CANT COMPRADA]]/$E$36</f>
        <v>1.1179868391373849E-3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41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78.095238095238088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381877.78048780491</v>
      </c>
      <c r="K4" s="7">
        <f>+P_CRITICOS[[#This Row],[CANT COMPRADA]]/$E$36</f>
        <v>4.020829860055507E-4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76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36.190476190476183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51887.07894736842</v>
      </c>
      <c r="K6" s="7">
        <f>+P_CRITICOS[[#This Row],[CANT COMPRADA]]/$E$36</f>
        <v>7.4532455942492328E-4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48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13.897031680889413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36747.270833333336</v>
      </c>
      <c r="K7" s="7">
        <f>+P_CRITICOS[[#This Row],[CANT COMPRADA]]/$E$36</f>
        <v>4.7073130068942524E-4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600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78.817733990147786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13447.026666666667</v>
      </c>
      <c r="K8" s="7">
        <f>+P_CRITICOS[[#This Row],[CANT COMPRADA]]/$E$36</f>
        <v>5.8841412586178154E-3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5.0995890908021061E-3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4801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100.76872622327173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9652.5142678608627</v>
      </c>
      <c r="K10" s="7">
        <f>+P_CRITICOS[[#This Row],[CANT COMPRADA]]/$E$36</f>
        <v>4.7082936971040219E-2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9.846129706087144E-3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3612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103.45864661654129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5566.8590808416393</v>
      </c>
      <c r="K12" s="7">
        <f>+P_CRITICOS[[#This Row],[CANT COMPRADA]]/$E$36</f>
        <v>3.5422530376879251E-2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10441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60.448690114343634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4760.4046547265589</v>
      </c>
      <c r="K13" s="7">
        <f>+P_CRITICOS[[#This Row],[CANT COMPRADA]]/$E$36</f>
        <v>0.10239386480204768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2185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93.884610013642245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14981.247597254005</v>
      </c>
      <c r="K14" s="7">
        <f>+P_CRITICOS[[#This Row],[CANT COMPRADA]]/$E$36</f>
        <v>2.1428081083466544E-2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6207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99.422835543065915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2059.785564685033</v>
      </c>
      <c r="K15" s="7">
        <f>+P_CRITICOS[[#This Row],[CANT COMPRADA]]/$E$36</f>
        <v>6.0871441320401301E-2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1072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123.75180375180373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11557.16697761194</v>
      </c>
      <c r="K16" s="7">
        <f>+P_CRITICOS[[#This Row],[CANT COMPRADA]]/$E$36</f>
        <v>1.0512999048730497E-2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2364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75.678271308523421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16251.106175972927</v>
      </c>
      <c r="K17" s="7">
        <f>+P_CRITICOS[[#This Row],[CANT COMPRADA]]/$E$36</f>
        <v>2.3183516558954193E-2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2849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43.763440860215042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1653.9484029484029</v>
      </c>
      <c r="K18" s="7">
        <f>+P_CRITICOS[[#This Row],[CANT COMPRADA]]/$E$36</f>
        <v>2.7939864076336925E-2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1942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48.53756224967352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4583.1864057672501</v>
      </c>
      <c r="K19" s="7">
        <f>+P_CRITICOS[[#This Row],[CANT COMPRADA]]/$E$36</f>
        <v>1.9045003873726329E-2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2207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94.733735747820276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21579.067512460355</v>
      </c>
      <c r="K20" s="7">
        <f>+P_CRITICOS[[#This Row],[CANT COMPRADA]]/$E$36</f>
        <v>2.1643832929615865E-2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48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67.495053423031266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154452.0625</v>
      </c>
      <c r="K21" s="7">
        <f>+P_CRITICOS[[#This Row],[CANT COMPRADA]]/$E$36</f>
        <v>4.7073130068942524E-4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4213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121.5873015873016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10297.102302397341</v>
      </c>
      <c r="K22" s="7">
        <f>+P_CRITICOS[[#This Row],[CANT COMPRADA]]/$E$36</f>
        <v>4.1316478537594757E-2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836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117.95414462081126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22491.247607655503</v>
      </c>
      <c r="K23" s="7">
        <f>+P_CRITICOS[[#This Row],[CANT COMPRADA]]/$E$36</f>
        <v>8.1985701536741555E-3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52298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88.942176870748298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468.56241156449579</v>
      </c>
      <c r="K24" s="7">
        <f>+P_CRITICOS[[#This Row],[CANT COMPRADA]]/$E$36</f>
        <v>0.51288136590532418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2436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76.617182314614311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3632.8025451559934</v>
      </c>
      <c r="K25" s="7">
        <f>+P_CRITICOS[[#This Row],[CANT COMPRADA]]/$E$36</f>
        <v>2.388961350998833E-2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492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85.194805194805184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86902.215447154478</v>
      </c>
      <c r="K26" s="7">
        <f>+P_CRITICOS[[#This Row],[CANT COMPRADA]]/$E$36</f>
        <v>4.8249958320666086E-3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798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101.33333333333333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39215.45739348371</v>
      </c>
      <c r="K27" s="7">
        <f>+P_CRITICOS[[#This Row],[CANT COMPRADA]]/$E$36</f>
        <v>7.8259078739616947E-3</v>
      </c>
    </row>
    <row r="28" spans="1:11" x14ac:dyDescent="0.25">
      <c r="A28" t="s">
        <v>288</v>
      </c>
      <c r="B28" t="s">
        <v>289</v>
      </c>
      <c r="C28" t="s">
        <v>320</v>
      </c>
      <c r="E28" s="3">
        <f>+SUMIFS(PRODUCTOS[CANT. COMPRADA],PRODUCTOS[CODIGO],P_CRITICOS[[#This Row],[CODIGO]])</f>
        <v>37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70.476190476190467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120089.29729729729</v>
      </c>
      <c r="K28" s="7">
        <f>+P_CRITICOS[[#This Row],[CANT COMPRADA]]/$E$36</f>
        <v>3.6285537761476528E-4</v>
      </c>
    </row>
    <row r="29" spans="1:11" x14ac:dyDescent="0.25">
      <c r="C29" t="s">
        <v>320</v>
      </c>
      <c r="E29" s="3">
        <f>+SUMIFS(PRODUCTOS[CANT. COMPRADA],PRODUCTOS[CODIGO],P_CRITICOS[[#This Row],[CODIGO]])</f>
        <v>0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 t="str">
        <f>+_xlfn.XLOOKUP(P_CRITICOS[[#This Row],[CODIGO]],PRODUCTOS[CODIGO],PRODUCTOS[PPTO],"",0)</f>
        <v/>
      </c>
      <c r="J29" s="2" t="str">
        <f>+_xlfn.XLOOKUP(P_CRITICOS[[#This Row],[CODIGO]],PRODUCTOS[CODIGO],PRODUCTOS[PRECIO COMPRA UNITARIO],"",0)</f>
        <v/>
      </c>
      <c r="K29" s="7">
        <f>+P_CRITICOS[[#This Row],[CANT COMPRADA]]/$E$36</f>
        <v>0</v>
      </c>
    </row>
    <row r="30" spans="1:11" x14ac:dyDescent="0.25">
      <c r="C30" t="s">
        <v>320</v>
      </c>
      <c r="E30" s="3">
        <f>+SUMIFS(PRODUCTOS[CANT. COMPRADA],PRODUCTOS[CODIGO],P_CRITICOS[[#This Row],[CODIGO]])</f>
        <v>0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 t="str">
        <f>+_xlfn.XLOOKUP(P_CRITICOS[[#This Row],[CODIGO]],PRODUCTOS[CODIGO],PRODUCTOS[PPTO],"",0)</f>
        <v/>
      </c>
      <c r="J30" s="2" t="str">
        <f>+_xlfn.XLOOKUP(P_CRITICOS[[#This Row],[CODIGO]],PRODUCTOS[CODIGO],PRODUCTOS[PRECIO COMPRA UNITARIO],"",0)</f>
        <v/>
      </c>
      <c r="K30" s="7">
        <f>+P_CRITICOS[[#This Row],[CANT COMPRADA]]/$E$36</f>
        <v>0</v>
      </c>
    </row>
    <row r="31" spans="1:11" x14ac:dyDescent="0.25">
      <c r="C31" t="s">
        <v>320</v>
      </c>
      <c r="E31" s="3">
        <f>+SUMIFS(PRODUCTOS[CANT. COMPRADA],PRODUCTOS[CODIGO],P_CRITICOS[[#This Row],[CODIGO]])</f>
        <v>0</v>
      </c>
      <c r="G31" s="3" t="str">
        <f>+_xlfn.XLOOKUP(P_CRITICOS[[#This Row],[CODIGO]],PRODUCTOS[CODIGO],PRODUCTOS[CANT X MODULO],"",0)</f>
        <v/>
      </c>
      <c r="H31" s="3" t="str">
        <f>+IFERROR(P_CRITICOS[[#This Row],[CANT COMPRADA]]/P_CRITICOS[[#This Row],[CANTIDAD X MODULOS]],"")</f>
        <v/>
      </c>
      <c r="I31" s="2" t="str">
        <f>+_xlfn.XLOOKUP(P_CRITICOS[[#This Row],[CODIGO]],PRODUCTOS[CODIGO],PRODUCTOS[PPTO],"",0)</f>
        <v/>
      </c>
      <c r="J31" s="2" t="str">
        <f>+_xlfn.XLOOKUP(P_CRITICOS[[#This Row],[CODIGO]],PRODUCTOS[CODIGO],PRODUCTOS[PRECIO COMPRA UNITARIO],"",0)</f>
        <v/>
      </c>
      <c r="K31" s="7">
        <f>+P_CRITICOS[[#This Row],[CANT COMPRADA]]/$E$36</f>
        <v>0</v>
      </c>
    </row>
    <row r="32" spans="1:11" x14ac:dyDescent="0.25">
      <c r="C32" t="s">
        <v>320</v>
      </c>
      <c r="E32" s="3">
        <f>+SUMIFS(PRODUCTOS[CANT. COMPRADA],PRODUCTOS[CODIGO],P_CRITICOS[[#This Row],[CODIGO]])</f>
        <v>0</v>
      </c>
      <c r="G32" s="3" t="str">
        <f>+_xlfn.XLOOKUP(P_CRITICOS[[#This Row],[CODIGO]],PRODUCTOS[CODIGO],PRODUCTOS[CANT X MODULO],"",0)</f>
        <v/>
      </c>
      <c r="H32" s="3" t="str">
        <f>+IFERROR(P_CRITICOS[[#This Row],[CANT COMPRADA]]/P_CRITICOS[[#This Row],[CANTIDAD X MODULOS]],"")</f>
        <v/>
      </c>
      <c r="I32" s="2" t="str">
        <f>+_xlfn.XLOOKUP(P_CRITICOS[[#This Row],[CODIGO]],PRODUCTOS[CODIGO],PRODUCTOS[PPTO],"",0)</f>
        <v/>
      </c>
      <c r="J32" s="2" t="str">
        <f>+_xlfn.XLOOKUP(P_CRITICOS[[#This Row],[CODIGO]],PRODUCTOS[CODIGO],PRODUCTOS[PRECIO COMPRA UNITARIO],"",0)</f>
        <v/>
      </c>
      <c r="K32" s="7">
        <f>+P_CRITICOS[[#This Row],[CANT COMPRADA]]/$E$36</f>
        <v>0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101969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topLeftCell="A7" zoomScaleNormal="100" workbookViewId="0">
      <selection activeCell="T223" sqref="T223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101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101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219342</v>
      </c>
      <c r="V9" s="3">
        <f>+IFERROR(PRODUCTOS[[#This Row],[PRECIO DE COMPRA]]/PRODUCTOS[[#This Row],[CANT. COMPRADA]],"")</f>
        <v>2171.7029702970299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106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106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238561</v>
      </c>
      <c r="V10" s="3">
        <f>+IFERROR(PRODUCTOS[[#This Row],[PRECIO DE COMPRA]]/PRODUCTOS[[#This Row],[CANT. COMPRADA]],"")</f>
        <v>2250.5754716981132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139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139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243449</v>
      </c>
      <c r="V14" s="3">
        <f>+IFERROR(PRODUCTOS[[#This Row],[PRECIO DE COMPRA]]/PRODUCTOS[[#This Row],[CANT. COMPRADA]],"")</f>
        <v>1751.4316546762591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2382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2382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32585483</v>
      </c>
      <c r="V44" s="3">
        <f>+IFERROR(PRODUCTOS[[#This Row],[PRECIO DE COMPRA]]/PRODUCTOS[[#This Row],[CANT. COMPRADA]],"")</f>
        <v>13679.883711167087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14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14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693798</v>
      </c>
      <c r="V47" s="3">
        <f>+IFERROR(PRODUCTOS[[#This Row],[PRECIO DE COMPRA]]/PRODUCTOS[[#This Row],[CANT. COMPRADA]],"")</f>
        <v>49557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43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43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55825</v>
      </c>
      <c r="V50" s="3">
        <f>+IFERROR(PRODUCTOS[[#This Row],[PRECIO DE COMPRA]]/PRODUCTOS[[#This Row],[CANT. COMPRADA]],"")</f>
        <v>1298.2558139534883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193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193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552729</v>
      </c>
      <c r="V51" s="3">
        <f>+IFERROR(PRODUCTOS[[#This Row],[PRECIO DE COMPRA]]/PRODUCTOS[[#This Row],[CANT. COMPRADA]],"")</f>
        <v>2863.8808290155439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194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194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361287</v>
      </c>
      <c r="V52" s="3">
        <f>+IFERROR(PRODUCTOS[[#This Row],[PRECIO DE COMPRA]]/PRODUCTOS[[#This Row],[CANT. COMPRADA]],"")</f>
        <v>1862.3041237113403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65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65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159515</v>
      </c>
      <c r="V60" s="3">
        <f>+IFERROR(PRODUCTOS[[#This Row],[PRECIO DE COMPRA]]/PRODUCTOS[[#This Row],[CANT. COMPRADA]],"")</f>
        <v>2454.0769230769229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247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247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363526</v>
      </c>
      <c r="V64" s="3">
        <f>+IFERROR(PRODUCTOS[[#This Row],[PRECIO DE COMPRA]]/PRODUCTOS[[#This Row],[CANT. COMPRADA]],"")</f>
        <v>1471.7651821862348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117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117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91514</v>
      </c>
      <c r="V65" s="3">
        <f>+IFERROR(PRODUCTOS[[#This Row],[PRECIO DE COMPRA]]/PRODUCTOS[[#This Row],[CANT. COMPRADA]],"")</f>
        <v>782.17094017094018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111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111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80551</v>
      </c>
      <c r="V73" s="3">
        <f>+IFERROR(PRODUCTOS[[#This Row],[PRECIO DE COMPRA]]/PRODUCTOS[[#This Row],[CANT. COMPRADA]],"")</f>
        <v>725.68468468468473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1032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1032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769872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72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72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1708130</v>
      </c>
      <c r="V77" s="3">
        <f>+IFERROR(PRODUCTOS[[#This Row],[PRECIO DE COMPRA]]/PRODUCTOS[[#This Row],[CANT. COMPRADA]],"")</f>
        <v>23724.027777777777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13752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13752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67793288</v>
      </c>
      <c r="V78" s="3">
        <f>+IFERROR(PRODUCTOS[[#This Row],[PRECIO DE COMPRA]]/PRODUCTOS[[#This Row],[CANT. COMPRADA]],"")</f>
        <v>4929.7038976148924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29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29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44573</v>
      </c>
      <c r="V90" s="3">
        <f>+IFERROR(PRODUCTOS[[#This Row],[PRECIO DE COMPRA]]/PRODUCTOS[[#This Row],[CANT. COMPRADA]],"")</f>
        <v>1537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22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22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6863</v>
      </c>
      <c r="V92" s="3">
        <f>+IFERROR(PRODUCTOS[[#This Row],[PRECIO DE COMPRA]]/PRODUCTOS[[#This Row],[CANT. COMPRADA]],"")</f>
        <v>311.95454545454544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166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166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1485939</v>
      </c>
      <c r="V93" s="3">
        <f>+IFERROR(PRODUCTOS[[#This Row],[PRECIO DE COMPRA]]/PRODUCTOS[[#This Row],[CANT. COMPRADA]],"")</f>
        <v>8951.4397590361441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229658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229658</v>
      </c>
      <c r="T94" s="3">
        <f>+IFERROR(PRODUCTOS[[#This Row],[CANTIDAD RECIBIDA]]/PRODUCTOS[[#This Row],[CANT X MODULO]],"")</f>
        <v>9458.2445302445303</v>
      </c>
      <c r="U94" s="3">
        <f>+SUMIFS(DETALLE_GD_1[VALOR TOTAL POR ITEM GD],DETALLE_GD_1[CODIGO],PRODUCTOS[[#This Row],[CODIGO]])</f>
        <v>785753</v>
      </c>
      <c r="V94" s="3">
        <f>+IFERROR(PRODUCTOS[[#This Row],[PRECIO DE COMPRA]]/PRODUCTOS[[#This Row],[CANT. COMPRADA]],"")</f>
        <v>3.4214048715916712</v>
      </c>
      <c r="W94" s="3">
        <f>+IFERROR(PRODUCTOS[[#This Row],[PRECIO COMPRA UNITARIO]]*PRODUCTOS[[#This Row],[PPTO FALTANTE]],"")</f>
        <v>-727267.50512501202</v>
      </c>
      <c r="X94" s="7">
        <f>+IFERROR(PRODUCTOS[[#This Row],[PROYECCION COMPRA]]/PRODUCTOS[[#This Row],[PPTO TOTAL]]-1,"")</f>
        <v>-13.557505143847587</v>
      </c>
      <c r="Y94" s="3">
        <f>+IFERROR((PRODUCTOS[[#This Row],[CANT X MODULO]]*704)-PRODUCTOS[[#This Row],[CANT. COMPRADA]],"")</f>
        <v>-212564</v>
      </c>
      <c r="Z94" s="17">
        <f>+IFERROR(PRODUCTOS[[#This Row],[CANT. COMPRADA]]/PRODUCTOS[[#This Row],[PPTO FALTANTE]],"")</f>
        <v>-1.0804181328917408</v>
      </c>
      <c r="AA94" s="3">
        <f>+IFERROR(PRODUCTOS[[#This Row],[PROYECCION COMPRA]]-(PRODUCTOS[[#This Row],[PPTO FALTANTE]]*PRODUCTOS[[#This Row],[PPTO]]),"")</f>
        <v>-7094.5087690120563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15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15</v>
      </c>
      <c r="T95" s="3">
        <f>+IFERROR(PRODUCTOS[[#This Row],[CANTIDAD RECIBIDA]]/PRODUCTOS[[#This Row],[CANT X MODULO]],"")</f>
        <v>1428.5714285714284</v>
      </c>
      <c r="U95" s="3">
        <f>+SUMIFS(DETALLE_GD_1[VALOR TOTAL POR ITEM GD],DETALLE_GD_1[CODIGO],PRODUCTOS[[#This Row],[CODIGO]])</f>
        <v>735461</v>
      </c>
      <c r="V95" s="3">
        <f>+IFERROR(PRODUCTOS[[#This Row],[PRECIO DE COMPRA]]/PRODUCTOS[[#This Row],[CANT. COMPRADA]],"")</f>
        <v>49030.73333333333</v>
      </c>
      <c r="W95" s="3">
        <f>+IFERROR(PRODUCTOS[[#This Row],[PRECIO COMPRA UNITARIO]]*PRODUCTOS[[#This Row],[PPTO FALTANTE]],"")</f>
        <v>-373025.81919999997</v>
      </c>
      <c r="X95" s="7">
        <f>+IFERROR(PRODUCTOS[[#This Row],[PROYECCION COMPRA]]/PRODUCTOS[[#This Row],[PPTO TOTAL]]-1,"")</f>
        <v>-2.029221199684482</v>
      </c>
      <c r="Y95" s="3">
        <f>+IFERROR((PRODUCTOS[[#This Row],[CANT X MODULO]]*704)-PRODUCTOS[[#This Row],[CANT. COMPRADA]],"")</f>
        <v>-7.6079999999999997</v>
      </c>
      <c r="Z95" s="17">
        <f>+IFERROR(PRODUCTOS[[#This Row],[CANT. COMPRADA]]/PRODUCTOS[[#This Row],[PPTO FALTANTE]],"")</f>
        <v>-1.9716088328075712</v>
      </c>
      <c r="AA95" s="3">
        <f>+IFERROR(PRODUCTOS[[#This Row],[PROYECCION COMPRA]]-(PRODUCTOS[[#This Row],[PPTO FALTANTE]]*PRODUCTOS[[#This Row],[PPTO]]),"")</f>
        <v>-0.15239077602745965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435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435</v>
      </c>
      <c r="T96" s="3">
        <f>+IFERROR(PRODUCTOS[[#This Row],[CANTIDAD RECIBIDA]]/PRODUCTOS[[#This Row],[CANT X MODULO]],"")</f>
        <v>828.57142857142856</v>
      </c>
      <c r="U96" s="3">
        <f>+SUMIFS(DETALLE_GD_1[VALOR TOTAL POR ITEM GD],DETALLE_GD_1[CODIGO],PRODUCTOS[[#This Row],[CODIGO]])</f>
        <v>608381</v>
      </c>
      <c r="V96" s="3">
        <f>+IFERROR(PRODUCTOS[[#This Row],[PRECIO DE COMPRA]]/PRODUCTOS[[#This Row],[CANT. COMPRADA]],"")</f>
        <v>1398.5770114942529</v>
      </c>
      <c r="W96" s="3">
        <f>+IFERROR(PRODUCTOS[[#This Row],[PRECIO COMPRA UNITARIO]]*PRODUCTOS[[#This Row],[PPTO FALTANTE]],"")</f>
        <v>-91466.936551724109</v>
      </c>
      <c r="X96" s="7">
        <f>+IFERROR(PRODUCTOS[[#This Row],[PROYECCION COMPRA]]/PRODUCTOS[[#This Row],[PPTO TOTAL]]-1,"")</f>
        <v>-1.1797897285997836</v>
      </c>
      <c r="Y96" s="3">
        <f>+IFERROR((PRODUCTOS[[#This Row],[CANT X MODULO]]*704)-PRODUCTOS[[#This Row],[CANT. COMPRADA]],"")</f>
        <v>-65.399999999999977</v>
      </c>
      <c r="Z96" s="17">
        <f>+IFERROR(PRODUCTOS[[#This Row],[CANT. COMPRADA]]/PRODUCTOS[[#This Row],[PPTO FALTANTE]],"")</f>
        <v>-6.6513761467889934</v>
      </c>
      <c r="AA96" s="3">
        <f>+IFERROR(PRODUCTOS[[#This Row],[PROYECCION COMPRA]]-(PRODUCTOS[[#This Row],[PPTO FALTANTE]]*PRODUCTOS[[#This Row],[PPTO]]),"")</f>
        <v>-1445.6858021241351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1013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1013</v>
      </c>
      <c r="T97" s="3">
        <f>+IFERROR(PRODUCTOS[[#This Row],[CANTIDAD RECIBIDA]]/PRODUCTOS[[#This Row],[CANT X MODULO]],"")</f>
        <v>643.17460317460313</v>
      </c>
      <c r="U97" s="3">
        <f>+SUMIFS(DETALLE_GD_1[VALOR TOTAL POR ITEM GD],DETALLE_GD_1[CODIGO],PRODUCTOS[[#This Row],[CODIGO]])</f>
        <v>3732297</v>
      </c>
      <c r="V97" s="3">
        <f>+IFERROR(PRODUCTOS[[#This Row],[PRECIO DE COMPRA]]/PRODUCTOS[[#This Row],[CANT. COMPRADA]],"")</f>
        <v>3684.3998025666338</v>
      </c>
      <c r="W97" s="3">
        <f>+IFERROR(PRODUCTOS[[#This Row],[PRECIO COMPRA UNITARIO]]*PRODUCTOS[[#This Row],[PPTO FALTANTE]],"")</f>
        <v>352965.50108588417</v>
      </c>
      <c r="X97" s="7">
        <f>+IFERROR(PRODUCTOS[[#This Row],[PROYECCION COMPRA]]/PRODUCTOS[[#This Row],[PPTO TOTAL]]-1,"")</f>
        <v>-0.91328196243288318</v>
      </c>
      <c r="Y97" s="3">
        <f>+IFERROR((PRODUCTOS[[#This Row],[CANT X MODULO]]*704)-PRODUCTOS[[#This Row],[CANT. COMPRADA]],"")</f>
        <v>95.800000000000182</v>
      </c>
      <c r="Z97" s="17">
        <f>+IFERROR(PRODUCTOS[[#This Row],[CANT. COMPRADA]]/PRODUCTOS[[#This Row],[PPTO FALTANTE]],"")</f>
        <v>10.574112734864281</v>
      </c>
      <c r="AA97" s="3">
        <f>+IFERROR(PRODUCTOS[[#This Row],[PROYECCION COMPRA]]-(PRODUCTOS[[#This Row],[PPTO FALTANTE]]*PRODUCTOS[[#This Row],[PPTO]]),"")</f>
        <v>1295.672253883502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x14ac:dyDescent="0.25">
      <c r="A99">
        <v>1901505</v>
      </c>
      <c r="B99" t="s">
        <v>27</v>
      </c>
      <c r="C99" t="s">
        <v>565</v>
      </c>
      <c r="D99" t="s">
        <v>355</v>
      </c>
      <c r="E99" t="s">
        <v>355</v>
      </c>
      <c r="F99" s="2">
        <v>1895</v>
      </c>
      <c r="G99" s="6" t="s">
        <v>355</v>
      </c>
      <c r="H99" s="2">
        <v>1895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1.2368067885117493</v>
      </c>
      <c r="M99" s="2">
        <f>+IFERROR(PRODUCTOS[[#This Row],[PPTO]]*PRODUCTOS[[#This Row],[CANT X MODULO]],"")</f>
        <v>2343.7488642297649</v>
      </c>
      <c r="N99" s="2">
        <f>+IFERROR(PRODUCTOS[[#This Row],[PPTO X MODULO]]*32,"")</f>
        <v>74999.963655352476</v>
      </c>
      <c r="O99" s="2">
        <f>+IFERROR(PRODUCTOS[[#This Row],[PPTO X TORRE]]*22,"")</f>
        <v>1649999.2004177545</v>
      </c>
      <c r="P99" s="3">
        <f>+IFERROR(PRODUCTOS[[#This Row],[CANT X MODULO]]*702,"")</f>
        <v>868.23836553524802</v>
      </c>
      <c r="Q99" s="3">
        <f>+SUMIFS(DETALLE_GD_1[CANTIDAD SOLICITADA],DETALLE_GD_1[CODIGO],PRODUCTOS[[#This Row],[CODIGO]])</f>
        <v>512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512</v>
      </c>
      <c r="T99" s="3">
        <f>+IFERROR(PRODUCTOS[[#This Row],[CANTIDAD RECIBIDA]]/PRODUCTOS[[#This Row],[CANT X MODULO]],"")</f>
        <v>413.96926727422806</v>
      </c>
      <c r="U99" s="3">
        <f>+SUMIFS(DETALLE_GD_1[VALOR TOTAL POR ITEM GD],DETALLE_GD_1[CODIGO],PRODUCTOS[[#This Row],[CODIGO]])</f>
        <v>970240</v>
      </c>
      <c r="V99" s="3">
        <f>+IFERROR(PRODUCTOS[[#This Row],[PRECIO DE COMPRA]]/PRODUCTOS[[#This Row],[CANT. COMPRADA]],"")</f>
        <v>1895</v>
      </c>
      <c r="W99" s="3">
        <f>+IFERROR(PRODUCTOS[[#This Row],[PRECIO COMPRA UNITARIO]]*PRODUCTOS[[#This Row],[PPTO FALTANTE]],"")</f>
        <v>679759.20041775447</v>
      </c>
      <c r="X99" s="7">
        <f>+IFERROR(PRODUCTOS[[#This Row],[PROYECCION COMPRA]]/PRODUCTOS[[#This Row],[PPTO TOTAL]]-1,"")</f>
        <v>-0.5880245273781648</v>
      </c>
      <c r="Y99" s="3">
        <f>+IFERROR((PRODUCTOS[[#This Row],[CANT X MODULO]]*704)-PRODUCTOS[[#This Row],[CANT. COMPRADA]],"")</f>
        <v>358.71197911227148</v>
      </c>
      <c r="Z99" s="17">
        <f>+IFERROR(PRODUCTOS[[#This Row],[CANT. COMPRADA]]/PRODUCTOS[[#This Row],[PPTO FALTANTE]],"")</f>
        <v>1.4273289709116508</v>
      </c>
      <c r="AA99" s="3">
        <f>+IFERROR(PRODUCTOS[[#This Row],[PROYECCION COMPRA]]-(PRODUCTOS[[#This Row],[PPTO FALTANTE]]*PRODUCTOS[[#This Row],[PPTO]]),"")</f>
        <v>0</v>
      </c>
      <c r="AB99" s="3">
        <f>+_xlfn.XLOOKUP(PRODUCTOS[[#This Row],[CODIGO]],DETALLE_GD_1[CODIGO],DETALLE_GD_1[VALOR PPTO],"",0)</f>
        <v>1895</v>
      </c>
      <c r="AC99" s="3">
        <f>+AB99-PRODUCTOS[[#This Row],[PPTO_ACTUALIZADO]]</f>
        <v>0</v>
      </c>
    </row>
    <row r="100" spans="1:29" x14ac:dyDescent="0.25">
      <c r="A100">
        <v>2304053</v>
      </c>
      <c r="B100" t="s">
        <v>213</v>
      </c>
      <c r="C100">
        <v>0</v>
      </c>
      <c r="D100" t="s">
        <v>244</v>
      </c>
      <c r="E100" t="s">
        <v>399</v>
      </c>
      <c r="F100" s="2">
        <v>866.41015300000004</v>
      </c>
      <c r="G100" s="6" t="s">
        <v>31</v>
      </c>
      <c r="H100" s="2">
        <v>862.00000000000011</v>
      </c>
      <c r="I100" t="b">
        <v>0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2.1</v>
      </c>
      <c r="M100" s="2">
        <f>+IFERROR(PRODUCTOS[[#This Row],[PPTO]]*PRODUCTOS[[#This Row],[CANT X MODULO]],"")</f>
        <v>1819.4613213000002</v>
      </c>
      <c r="N100" s="2">
        <f>+IFERROR(PRODUCTOS[[#This Row],[PPTO X MODULO]]*32,"")</f>
        <v>58222.762281600008</v>
      </c>
      <c r="O100" s="2">
        <f>+IFERROR(PRODUCTOS[[#This Row],[PPTO X TORRE]]*22,"")</f>
        <v>1280900.7701952001</v>
      </c>
      <c r="P100" s="3">
        <f>+IFERROR(PRODUCTOS[[#This Row],[CANT X MODULO]]*702,"")</f>
        <v>1474.2</v>
      </c>
      <c r="Q100" s="3">
        <f>+SUMIFS(DETALLE_GD_1[CANTIDAD SOLICITADA],DETALLE_GD_1[CODIGO],PRODUCTOS[[#This Row],[CODIGO]])</f>
        <v>689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689</v>
      </c>
      <c r="T100" s="3">
        <f>+IFERROR(PRODUCTOS[[#This Row],[CANTIDAD RECIBIDA]]/PRODUCTOS[[#This Row],[CANT X MODULO]],"")</f>
        <v>328.09523809523807</v>
      </c>
      <c r="U100" s="3">
        <f>+SUMIFS(DETALLE_GD_1[VALOR TOTAL POR ITEM GD],DETALLE_GD_1[CODIGO],PRODUCTOS[[#This Row],[CODIGO]])</f>
        <v>689121</v>
      </c>
      <c r="V100" s="3">
        <f>+IFERROR(PRODUCTOS[[#This Row],[PRECIO DE COMPRA]]/PRODUCTOS[[#This Row],[CANT. COMPRADA]],"")</f>
        <v>1000.1756168359942</v>
      </c>
      <c r="W100" s="3">
        <f>+IFERROR(PRODUCTOS[[#This Row],[PRECIO COMPRA UNITARIO]]*PRODUCTOS[[#This Row],[PPTO FALTANTE]],"")</f>
        <v>789538.63193033391</v>
      </c>
      <c r="X100" s="7">
        <f>+IFERROR(PRODUCTOS[[#This Row],[PROYECCION COMPRA]]/PRODUCTOS[[#This Row],[PPTO TOTAL]]-1,"")</f>
        <v>-0.38360671622516562</v>
      </c>
      <c r="Y100" s="3">
        <f>+IFERROR((PRODUCTOS[[#This Row],[CANT X MODULO]]*704)-PRODUCTOS[[#This Row],[CANT. COMPRADA]],"")</f>
        <v>789.40000000000009</v>
      </c>
      <c r="Z100" s="17">
        <f>+IFERROR(PRODUCTOS[[#This Row],[CANT. COMPRADA]]/PRODUCTOS[[#This Row],[PPTO FALTANTE]],"")</f>
        <v>0.87281479604763101</v>
      </c>
      <c r="AA100" s="3">
        <f>+IFERROR(PRODUCTOS[[#This Row],[PROYECCION COMPRA]]-(PRODUCTOS[[#This Row],[PPTO FALTANTE]]*PRODUCTOS[[#This Row],[PPTO]]),"")</f>
        <v>105594.45715213381</v>
      </c>
      <c r="AB100" s="3">
        <f>+_xlfn.XLOOKUP(PRODUCTOS[[#This Row],[CODIGO]],DETALLE_GD_1[CODIGO],DETALLE_GD_1[VALOR PPTO],"",0)</f>
        <v>862</v>
      </c>
      <c r="AC100" s="3">
        <f>+AB100-PRODUCTOS[[#This Row],[PPTO_ACTUALIZADO]]</f>
        <v>0</v>
      </c>
    </row>
    <row r="101" spans="1:29" x14ac:dyDescent="0.25">
      <c r="A101">
        <v>1103076</v>
      </c>
      <c r="B101" t="s">
        <v>311</v>
      </c>
      <c r="C101" t="s">
        <v>666</v>
      </c>
      <c r="D101" t="s">
        <v>240</v>
      </c>
      <c r="E101">
        <v>0</v>
      </c>
      <c r="F101" s="2">
        <v>3191</v>
      </c>
      <c r="G101" s="6" t="s">
        <v>31</v>
      </c>
      <c r="H101" s="2">
        <v>3191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1.05</v>
      </c>
      <c r="M101" s="2">
        <f>+IFERROR(PRODUCTOS[[#This Row],[PPTO]]*PRODUCTOS[[#This Row],[CANT X MODULO]],"")</f>
        <v>3350.55</v>
      </c>
      <c r="N101" s="2">
        <f>+IFERROR(PRODUCTOS[[#This Row],[PPTO X MODULO]]*32,"")</f>
        <v>107217.60000000001</v>
      </c>
      <c r="O101" s="2">
        <f>+IFERROR(PRODUCTOS[[#This Row],[PPTO X TORRE]]*22,"")</f>
        <v>2358787.2000000002</v>
      </c>
      <c r="P101" s="3">
        <f>+IFERROR(PRODUCTOS[[#This Row],[CANT X MODULO]]*702,"")</f>
        <v>737.1</v>
      </c>
      <c r="Q101" s="3">
        <f>+SUMIFS(DETALLE_GD_1[CANTIDAD SOLICITADA],DETALLE_GD_1[CODIGO],PRODUCTOS[[#This Row],[CODIGO]])</f>
        <v>308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308</v>
      </c>
      <c r="T101" s="3">
        <f>+IFERROR(PRODUCTOS[[#This Row],[CANTIDAD RECIBIDA]]/PRODUCTOS[[#This Row],[CANT X MODULO]],"")</f>
        <v>293.33333333333331</v>
      </c>
      <c r="U101" s="3">
        <f>+SUMIFS(DETALLE_GD_1[VALOR TOTAL POR ITEM GD],DETALLE_GD_1[CODIGO],PRODUCTOS[[#This Row],[CODIGO]])</f>
        <v>878558</v>
      </c>
      <c r="V101" s="3">
        <f>+IFERROR(PRODUCTOS[[#This Row],[PRECIO DE COMPRA]]/PRODUCTOS[[#This Row],[CANT. COMPRADA]],"")</f>
        <v>2852.4610389610389</v>
      </c>
      <c r="W101" s="3">
        <f>+IFERROR(PRODUCTOS[[#This Row],[PRECIO COMPRA UNITARIO]]*PRODUCTOS[[#This Row],[PPTO FALTANTE]],"")</f>
        <v>1229981.2000000002</v>
      </c>
      <c r="X101" s="7">
        <f>+IFERROR(PRODUCTOS[[#This Row],[PROYECCION COMPRA]]/PRODUCTOS[[#This Row],[PPTO TOTAL]]-1,"")</f>
        <v>-0.4785535549794403</v>
      </c>
      <c r="Y101" s="3">
        <f>+IFERROR((PRODUCTOS[[#This Row],[CANT X MODULO]]*704)-PRODUCTOS[[#This Row],[CANT. COMPRADA]],"")</f>
        <v>431.20000000000005</v>
      </c>
      <c r="Z101" s="17">
        <f>+IFERROR(PRODUCTOS[[#This Row],[CANT. COMPRADA]]/PRODUCTOS[[#This Row],[PPTO FALTANTE]],"")</f>
        <v>0.71428571428571419</v>
      </c>
      <c r="AA101" s="3">
        <f>+IFERROR(PRODUCTOS[[#This Row],[PROYECCION COMPRA]]-(PRODUCTOS[[#This Row],[PPTO FALTANTE]]*PRODUCTOS[[#This Row],[PPTO]]),"")</f>
        <v>-145978</v>
      </c>
      <c r="AB101" s="3">
        <f>+_xlfn.XLOOKUP(PRODUCTOS[[#This Row],[CODIGO]],DETALLE_GD_1[CODIGO],DETALLE_GD_1[VALOR PPTO],"",0)</f>
        <v>3191</v>
      </c>
      <c r="AC101" s="3">
        <f>+AB101-PRODUCTOS[[#This Row],[PPTO_ACTUALIZADO]]</f>
        <v>0</v>
      </c>
    </row>
    <row r="102" spans="1:29" x14ac:dyDescent="0.25">
      <c r="A102">
        <v>1103074</v>
      </c>
      <c r="B102" t="s">
        <v>310</v>
      </c>
      <c r="C102" t="s">
        <v>665</v>
      </c>
      <c r="D102" t="s">
        <v>240</v>
      </c>
      <c r="E102">
        <v>0</v>
      </c>
      <c r="F102" s="2">
        <v>2427</v>
      </c>
      <c r="G102" s="6" t="s">
        <v>31</v>
      </c>
      <c r="H102" s="2">
        <v>2427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1.05</v>
      </c>
      <c r="M102" s="2">
        <f>+IFERROR(PRODUCTOS[[#This Row],[PPTO]]*PRODUCTOS[[#This Row],[CANT X MODULO]],"")</f>
        <v>2548.35</v>
      </c>
      <c r="N102" s="2">
        <f>+IFERROR(PRODUCTOS[[#This Row],[PPTO X MODULO]]*32,"")</f>
        <v>81547.199999999997</v>
      </c>
      <c r="O102" s="2">
        <f>+IFERROR(PRODUCTOS[[#This Row],[PPTO X TORRE]]*22,"")</f>
        <v>1794038.4</v>
      </c>
      <c r="P102" s="3">
        <f>+IFERROR(PRODUCTOS[[#This Row],[CANT X MODULO]]*702,"")</f>
        <v>737.1</v>
      </c>
      <c r="Q102" s="3">
        <f>+SUMIFS(DETALLE_GD_1[CANTIDAD SOLICITADA],DETALLE_GD_1[CODIGO],PRODUCTOS[[#This Row],[CODIGO]])</f>
        <v>280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280</v>
      </c>
      <c r="T102" s="3">
        <f>+IFERROR(PRODUCTOS[[#This Row],[CANTIDAD RECIBIDA]]/PRODUCTOS[[#This Row],[CANT X MODULO]],"")</f>
        <v>266.66666666666663</v>
      </c>
      <c r="U102" s="3">
        <f>+SUMIFS(DETALLE_GD_1[VALOR TOTAL POR ITEM GD],DETALLE_GD_1[CODIGO],PRODUCTOS[[#This Row],[CODIGO]])</f>
        <v>605336</v>
      </c>
      <c r="V102" s="3">
        <f>+IFERROR(PRODUCTOS[[#This Row],[PRECIO DE COMPRA]]/PRODUCTOS[[#This Row],[CANT. COMPRADA]],"")</f>
        <v>2161.9142857142856</v>
      </c>
      <c r="W102" s="3">
        <f>+IFERROR(PRODUCTOS[[#This Row],[PRECIO COMPRA UNITARIO]]*PRODUCTOS[[#This Row],[PPTO FALTANTE]],"")</f>
        <v>992751.04</v>
      </c>
      <c r="X102" s="7">
        <f>+IFERROR(PRODUCTOS[[#This Row],[PROYECCION COMPRA]]/PRODUCTOS[[#This Row],[PPTO TOTAL]]-1,"")</f>
        <v>-0.44663891252271959</v>
      </c>
      <c r="Y102" s="3">
        <f>+IFERROR((PRODUCTOS[[#This Row],[CANT X MODULO]]*704)-PRODUCTOS[[#This Row],[CANT. COMPRADA]],"")</f>
        <v>459.20000000000005</v>
      </c>
      <c r="Z102" s="17">
        <f>+IFERROR(PRODUCTOS[[#This Row],[CANT. COMPRADA]]/PRODUCTOS[[#This Row],[PPTO FALTANTE]],"")</f>
        <v>0.6097560975609756</v>
      </c>
      <c r="AA102" s="3">
        <f>+IFERROR(PRODUCTOS[[#This Row],[PROYECCION COMPRA]]-(PRODUCTOS[[#This Row],[PPTO FALTANTE]]*PRODUCTOS[[#This Row],[PPTO]]),"")</f>
        <v>-121727.3600000001</v>
      </c>
      <c r="AB102" s="3">
        <f>+_xlfn.XLOOKUP(PRODUCTOS[[#This Row],[CODIGO]],DETALLE_GD_1[CODIGO],DETALLE_GD_1[VALOR PPTO],"",0)</f>
        <v>2427</v>
      </c>
      <c r="AC102" s="3">
        <f>+AB102-PRODUCTOS[[#This Row],[PPTO_ACTUALIZADO]]</f>
        <v>0</v>
      </c>
    </row>
    <row r="103" spans="1:29" x14ac:dyDescent="0.25">
      <c r="A103">
        <v>701040</v>
      </c>
      <c r="B103" t="s">
        <v>19</v>
      </c>
      <c r="C103" t="s">
        <v>563</v>
      </c>
      <c r="D103" t="s">
        <v>240</v>
      </c>
      <c r="E103" t="s">
        <v>402</v>
      </c>
      <c r="F103" s="2">
        <v>7835.7259539999995</v>
      </c>
      <c r="G103" s="6" t="s">
        <v>18</v>
      </c>
      <c r="H103" s="2">
        <v>7835.7259539999986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4.2840000000000007</v>
      </c>
      <c r="M103" s="2">
        <f>+IFERROR(PRODUCTOS[[#This Row],[PPTO]]*PRODUCTOS[[#This Row],[CANT X MODULO]],"")</f>
        <v>33568.249986936004</v>
      </c>
      <c r="N103" s="2">
        <f>+IFERROR(PRODUCTOS[[#This Row],[PPTO X MODULO]]*32,"")</f>
        <v>1074183.9995819521</v>
      </c>
      <c r="O103" s="2">
        <f>+IFERROR(PRODUCTOS[[#This Row],[PPTO X TORRE]]*22,"")</f>
        <v>23632047.990802947</v>
      </c>
      <c r="P103" s="3">
        <f>+IFERROR(PRODUCTOS[[#This Row],[CANT X MODULO]]*702,"")</f>
        <v>3007.3680000000004</v>
      </c>
      <c r="Q103" s="3">
        <f>+SUMIFS(DETALLE_GD_1[CANTIDAD SOLICITADA],DETALLE_GD_1[CODIGO],PRODUCTOS[[#This Row],[CODIGO]])</f>
        <v>1055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1055</v>
      </c>
      <c r="T103" s="3">
        <f>+IFERROR(PRODUCTOS[[#This Row],[CANTIDAD RECIBIDA]]/PRODUCTOS[[#This Row],[CANT X MODULO]],"")</f>
        <v>246.26517273576093</v>
      </c>
      <c r="U103" s="3">
        <f>+SUMIFS(DETALLE_GD_1[VALOR TOTAL POR ITEM GD],DETALLE_GD_1[CODIGO],PRODUCTOS[[#This Row],[CODIGO]])</f>
        <v>8000165</v>
      </c>
      <c r="V103" s="3">
        <f>+IFERROR(PRODUCTOS[[#This Row],[PRECIO DE COMPRA]]/PRODUCTOS[[#This Row],[CANT. COMPRADA]],"")</f>
        <v>7583.0947867298582</v>
      </c>
      <c r="W103" s="3">
        <f>+IFERROR(PRODUCTOS[[#This Row],[PRECIO COMPRA UNITARIO]]*PRODUCTOS[[#This Row],[PPTO FALTANTE]],"")</f>
        <v>14869963.558710907</v>
      </c>
      <c r="X103" s="7">
        <f>+IFERROR(PRODUCTOS[[#This Row],[PROYECCION COMPRA]]/PRODUCTOS[[#This Row],[PPTO TOTAL]]-1,"")</f>
        <v>-0.37077126940085958</v>
      </c>
      <c r="Y103" s="3">
        <f>+IFERROR((PRODUCTOS[[#This Row],[CANT X MODULO]]*704)-PRODUCTOS[[#This Row],[CANT. COMPRADA]],"")</f>
        <v>1960.9360000000006</v>
      </c>
      <c r="Z103" s="17">
        <f>+IFERROR(PRODUCTOS[[#This Row],[CANT. COMPRADA]]/PRODUCTOS[[#This Row],[PPTO FALTANTE]],"")</f>
        <v>0.53800837967174842</v>
      </c>
      <c r="AA103" s="3">
        <f>+IFERROR(PRODUCTOS[[#This Row],[PROYECCION COMPRA]]-(PRODUCTOS[[#This Row],[PPTO FALTANTE]]*PRODUCTOS[[#This Row],[PPTO]]),"")</f>
        <v>-495393.55062204041</v>
      </c>
      <c r="AB103" s="3">
        <f>+_xlfn.XLOOKUP(PRODUCTOS[[#This Row],[CODIGO]],DETALLE_GD_1[CODIGO],DETALLE_GD_1[VALOR PPTO],"",0)</f>
        <v>7835.7259999999997</v>
      </c>
      <c r="AC103" s="3">
        <f>+AB103-PRODUCTOS[[#This Row],[PPTO_ACTUALIZADO]]</f>
        <v>4.6000001020729542E-5</v>
      </c>
    </row>
    <row r="104" spans="1:29" x14ac:dyDescent="0.25">
      <c r="A104">
        <v>704024</v>
      </c>
      <c r="B104" t="s">
        <v>332</v>
      </c>
      <c r="C104" t="s">
        <v>673</v>
      </c>
      <c r="D104" t="s">
        <v>240</v>
      </c>
      <c r="E104" t="s">
        <v>402</v>
      </c>
      <c r="F104" s="2">
        <v>363</v>
      </c>
      <c r="G104" s="6" t="s">
        <v>31</v>
      </c>
      <c r="H104" s="2">
        <v>363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4.2</v>
      </c>
      <c r="M104" s="2">
        <f>+IFERROR(PRODUCTOS[[#This Row],[PPTO]]*PRODUCTOS[[#This Row],[CANT X MODULO]],"")</f>
        <v>1524.6000000000001</v>
      </c>
      <c r="N104" s="2">
        <f>+IFERROR(PRODUCTOS[[#This Row],[PPTO X MODULO]]*32,"")</f>
        <v>48787.200000000004</v>
      </c>
      <c r="O104" s="2">
        <f>+IFERROR(PRODUCTOS[[#This Row],[PPTO X TORRE]]*22,"")</f>
        <v>1073318.4000000001</v>
      </c>
      <c r="P104" s="3">
        <f>+IFERROR(PRODUCTOS[[#This Row],[CANT X MODULO]]*702,"")</f>
        <v>2948.4</v>
      </c>
      <c r="Q104" s="3">
        <f>+SUMIFS(DETALLE_GD_1[CANTIDAD SOLICITADA],DETALLE_GD_1[CODIGO],PRODUCTOS[[#This Row],[CODIGO]])</f>
        <v>996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996</v>
      </c>
      <c r="T104" s="3">
        <f>+IFERROR(PRODUCTOS[[#This Row],[CANTIDAD RECIBIDA]]/PRODUCTOS[[#This Row],[CANT X MODULO]],"")</f>
        <v>237.14285714285714</v>
      </c>
      <c r="U104" s="3">
        <f>+SUMIFS(DETALLE_GD_1[VALOR TOTAL POR ITEM GD],DETALLE_GD_1[CODIGO],PRODUCTOS[[#This Row],[CODIGO]])</f>
        <v>316660</v>
      </c>
      <c r="V104" s="3">
        <f>+IFERROR(PRODUCTOS[[#This Row],[PRECIO DE COMPRA]]/PRODUCTOS[[#This Row],[CANT. COMPRADA]],"")</f>
        <v>317.93172690763055</v>
      </c>
      <c r="W104" s="3">
        <f>+IFERROR(PRODUCTOS[[#This Row],[PRECIO COMPRA UNITARIO]]*PRODUCTOS[[#This Row],[PPTO FALTANTE]],"")</f>
        <v>623400.53012048209</v>
      </c>
      <c r="X104" s="7">
        <f>+IFERROR(PRODUCTOS[[#This Row],[PROYECCION COMPRA]]/PRODUCTOS[[#This Row],[PPTO TOTAL]]-1,"")</f>
        <v>-0.41918397176412703</v>
      </c>
      <c r="Y104" s="3">
        <f>+IFERROR((PRODUCTOS[[#This Row],[CANT X MODULO]]*704)-PRODUCTOS[[#This Row],[CANT. COMPRADA]],"")</f>
        <v>1960.8000000000002</v>
      </c>
      <c r="Z104" s="17">
        <f>+IFERROR(PRODUCTOS[[#This Row],[CANT. COMPRADA]]/PRODUCTOS[[#This Row],[PPTO FALTANTE]],"")</f>
        <v>0.50795593635250913</v>
      </c>
      <c r="AA104" s="3">
        <f>+IFERROR(PRODUCTOS[[#This Row],[PROYECCION COMPRA]]-(PRODUCTOS[[#This Row],[PPTO FALTANTE]]*PRODUCTOS[[#This Row],[PPTO]]),"")</f>
        <v>-88369.869879517937</v>
      </c>
      <c r="AB104" s="3">
        <f>+_xlfn.XLOOKUP(PRODUCTOS[[#This Row],[CODIGO]],DETALLE_GD_1[CODIGO],DETALLE_GD_1[VALOR PPTO],"",0)</f>
        <v>363</v>
      </c>
      <c r="AC104" s="3">
        <f>+AB104-PRODUCTOS[[#This Row],[PPTO_ACTUALIZADO]]</f>
        <v>0</v>
      </c>
    </row>
    <row r="105" spans="1:29" x14ac:dyDescent="0.25">
      <c r="A105">
        <v>410045</v>
      </c>
      <c r="B105" t="s">
        <v>110</v>
      </c>
      <c r="C105" t="s">
        <v>615</v>
      </c>
      <c r="D105" t="s">
        <v>240</v>
      </c>
      <c r="E105" t="s">
        <v>399</v>
      </c>
      <c r="F105" s="2">
        <v>368.00136099999997</v>
      </c>
      <c r="G105" s="6" t="s">
        <v>31</v>
      </c>
      <c r="H105" s="2">
        <v>368.00136099999992</v>
      </c>
      <c r="I105" t="b">
        <v>1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16.800000000000004</v>
      </c>
      <c r="M105" s="2">
        <f>+IFERROR(PRODUCTOS[[#This Row],[PPTO]]*PRODUCTOS[[#This Row],[CANT X MODULO]],"")</f>
        <v>6182.4228648000008</v>
      </c>
      <c r="N105" s="2">
        <f>+IFERROR(PRODUCTOS[[#This Row],[PPTO X MODULO]]*32,"")</f>
        <v>197837.53167360002</v>
      </c>
      <c r="O105" s="2">
        <f>+IFERROR(PRODUCTOS[[#This Row],[PPTO X TORRE]]*22,"")</f>
        <v>4352425.6968192002</v>
      </c>
      <c r="P105" s="3">
        <f>+IFERROR(PRODUCTOS[[#This Row],[CANT X MODULO]]*702,"")</f>
        <v>11793.600000000002</v>
      </c>
      <c r="Q105" s="3">
        <f>+SUMIFS(DETALLE_GD_1[CANTIDAD SOLICITADA],DETALLE_GD_1[CODIGO],PRODUCTOS[[#This Row],[CODIGO]])</f>
        <v>3813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3813</v>
      </c>
      <c r="T105" s="3">
        <f>+IFERROR(PRODUCTOS[[#This Row],[CANTIDAD RECIBIDA]]/PRODUCTOS[[#This Row],[CANT X MODULO]],"")</f>
        <v>226.96428571428567</v>
      </c>
      <c r="U105" s="3">
        <f>+SUMIFS(DETALLE_GD_1[VALOR TOTAL POR ITEM GD],DETALLE_GD_1[CODIGO],PRODUCTOS[[#This Row],[CODIGO]])</f>
        <v>1326894</v>
      </c>
      <c r="V105" s="3">
        <f>+IFERROR(PRODUCTOS[[#This Row],[PRECIO DE COMPRA]]/PRODUCTOS[[#This Row],[CANT. COMPRADA]],"")</f>
        <v>347.99213217938632</v>
      </c>
      <c r="W105" s="3">
        <f>+IFERROR(PRODUCTOS[[#This Row],[PRECIO COMPRA UNITARIO]]*PRODUCTOS[[#This Row],[PPTO FALTANTE]],"")</f>
        <v>2788878.5457120389</v>
      </c>
      <c r="X105" s="7">
        <f>+IFERROR(PRODUCTOS[[#This Row],[PROYECCION COMPRA]]/PRODUCTOS[[#This Row],[PPTO TOTAL]]-1,"")</f>
        <v>-0.35923580550721834</v>
      </c>
      <c r="Y105" s="3">
        <f>+IFERROR((PRODUCTOS[[#This Row],[CANT X MODULO]]*704)-PRODUCTOS[[#This Row],[CANT. COMPRADA]],"")</f>
        <v>8014.2000000000025</v>
      </c>
      <c r="Z105" s="17">
        <f>+IFERROR(PRODUCTOS[[#This Row],[CANT. COMPRADA]]/PRODUCTOS[[#This Row],[PPTO FALTANTE]],"")</f>
        <v>0.47578048963090497</v>
      </c>
      <c r="AA105" s="3">
        <f>+IFERROR(PRODUCTOS[[#This Row],[PROYECCION COMPRA]]-(PRODUCTOS[[#This Row],[PPTO FALTANTE]]*PRODUCTOS[[#This Row],[PPTO]]),"")</f>
        <v>-160357.96161416173</v>
      </c>
      <c r="AB105" s="3">
        <f>+_xlfn.XLOOKUP(PRODUCTOS[[#This Row],[CODIGO]],DETALLE_GD_1[CODIGO],DETALLE_GD_1[VALOR PPTO],"",0)</f>
        <v>368.00139999999999</v>
      </c>
      <c r="AC105" s="3">
        <f>+AB105-PRODUCTOS[[#This Row],[PPTO_ACTUALIZADO]]</f>
        <v>3.9000000072064722E-5</v>
      </c>
    </row>
    <row r="106" spans="1:29" x14ac:dyDescent="0.25">
      <c r="A106">
        <v>1801230</v>
      </c>
      <c r="B106" t="s">
        <v>51</v>
      </c>
      <c r="C106" t="s">
        <v>574</v>
      </c>
      <c r="D106" t="s">
        <v>244</v>
      </c>
      <c r="E106" t="s">
        <v>406</v>
      </c>
      <c r="F106" s="2">
        <v>9309.8461540000008</v>
      </c>
      <c r="G106" s="6" t="s">
        <v>31</v>
      </c>
      <c r="H106" s="2">
        <v>9309.8461540000008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0.52500000000000002</v>
      </c>
      <c r="M106" s="2">
        <f>+IFERROR(PRODUCTOS[[#This Row],[PPTO]]*PRODUCTOS[[#This Row],[CANT X MODULO]],"")</f>
        <v>4887.6692308500005</v>
      </c>
      <c r="N106" s="2">
        <f>+IFERROR(PRODUCTOS[[#This Row],[PPTO X MODULO]]*32,"")</f>
        <v>156405.41538720002</v>
      </c>
      <c r="O106" s="2">
        <f>+IFERROR(PRODUCTOS[[#This Row],[PPTO X TORRE]]*22,"")</f>
        <v>3440919.1385184005</v>
      </c>
      <c r="P106" s="3">
        <f>+IFERROR(PRODUCTOS[[#This Row],[CANT X MODULO]]*702,"")</f>
        <v>368.55</v>
      </c>
      <c r="Q106" s="3">
        <f>+SUMIFS(DETALLE_GD_1[CANTIDAD SOLICITADA],DETALLE_GD_1[CODIGO],PRODUCTOS[[#This Row],[CODIGO]])</f>
        <v>119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119</v>
      </c>
      <c r="T106" s="3">
        <f>+IFERROR(PRODUCTOS[[#This Row],[CANTIDAD RECIBIDA]]/PRODUCTOS[[#This Row],[CANT X MODULO]],"")</f>
        <v>226.66666666666666</v>
      </c>
      <c r="U106" s="3">
        <f>+SUMIFS(DETALLE_GD_1[VALOR TOTAL POR ITEM GD],DETALLE_GD_1[CODIGO],PRODUCTOS[[#This Row],[CODIGO]])</f>
        <v>451170</v>
      </c>
      <c r="V106" s="3">
        <f>+IFERROR(PRODUCTOS[[#This Row],[PRECIO DE COMPRA]]/PRODUCTOS[[#This Row],[CANT. COMPRADA]],"")</f>
        <v>3791.3445378151259</v>
      </c>
      <c r="W106" s="3">
        <f>+IFERROR(PRODUCTOS[[#This Row],[PRECIO COMPRA UNITARIO]]*PRODUCTOS[[#This Row],[PPTO FALTANTE]],"")</f>
        <v>950110.9411764706</v>
      </c>
      <c r="X106" s="7">
        <f>+IFERROR(PRODUCTOS[[#This Row],[PROYECCION COMPRA]]/PRODUCTOS[[#This Row],[PPTO TOTAL]]-1,"")</f>
        <v>-0.7238787361955934</v>
      </c>
      <c r="Y106" s="3">
        <f>+IFERROR((PRODUCTOS[[#This Row],[CANT X MODULO]]*704)-PRODUCTOS[[#This Row],[CANT. COMPRADA]],"")</f>
        <v>250.60000000000002</v>
      </c>
      <c r="Z106" s="17">
        <f>+IFERROR(PRODUCTOS[[#This Row],[CANT. COMPRADA]]/PRODUCTOS[[#This Row],[PPTO FALTANTE]],"")</f>
        <v>0.47486033519553067</v>
      </c>
      <c r="AA106" s="3">
        <f>+IFERROR(PRODUCTOS[[#This Row],[PROYECCION COMPRA]]-(PRODUCTOS[[#This Row],[PPTO FALTANTE]]*PRODUCTOS[[#This Row],[PPTO]]),"")</f>
        <v>-1382936.5050159299</v>
      </c>
      <c r="AB106" s="3">
        <f>+_xlfn.XLOOKUP(PRODUCTOS[[#This Row],[CODIGO]],DETALLE_GD_1[CODIGO],DETALLE_GD_1[VALOR PPTO],"",0)</f>
        <v>9309.8462</v>
      </c>
      <c r="AC106" s="3">
        <f>+AB106-PRODUCTOS[[#This Row],[PPTO_ACTUALIZADO]]</f>
        <v>4.5999999201740138E-5</v>
      </c>
    </row>
    <row r="107" spans="1:29" x14ac:dyDescent="0.25">
      <c r="A107" t="s">
        <v>348</v>
      </c>
      <c r="B107" t="s">
        <v>363</v>
      </c>
      <c r="C107">
        <v>0</v>
      </c>
      <c r="D107" t="s">
        <v>240</v>
      </c>
      <c r="E107" t="s">
        <v>404</v>
      </c>
      <c r="F107" s="2">
        <v>52900</v>
      </c>
      <c r="G107" s="6" t="s">
        <v>47</v>
      </c>
      <c r="H107" s="2">
        <v>58899.999999999993</v>
      </c>
      <c r="I107" t="b">
        <v>0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8.9250000000000006E-3</v>
      </c>
      <c r="M107" s="2">
        <f>+IFERROR(PRODUCTOS[[#This Row],[PPTO]]*PRODUCTOS[[#This Row],[CANT X MODULO]],"")</f>
        <v>472.13250000000005</v>
      </c>
      <c r="N107" s="2">
        <f>+IFERROR(PRODUCTOS[[#This Row],[PPTO X MODULO]]*32,"")</f>
        <v>15108.240000000002</v>
      </c>
      <c r="O107" s="2">
        <f>+IFERROR(PRODUCTOS[[#This Row],[PPTO X TORRE]]*22,"")</f>
        <v>332381.28000000003</v>
      </c>
      <c r="P107" s="3">
        <f>+IFERROR(PRODUCTOS[[#This Row],[CANT X MODULO]]*702,"")</f>
        <v>6.2653500000000006</v>
      </c>
      <c r="Q107" s="3">
        <f>+SUMIFS(DETALLE_GD_1[CANTIDAD SOLICITADA],DETALLE_GD_1[CODIGO],PRODUCTOS[[#This Row],[CODIGO]])</f>
        <v>2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</v>
      </c>
      <c r="T107" s="3">
        <f>+IFERROR(PRODUCTOS[[#This Row],[CANTIDAD RECIBIDA]]/PRODUCTOS[[#This Row],[CANT X MODULO]],"")</f>
        <v>224.08963585434171</v>
      </c>
      <c r="U107" s="3">
        <f>+SUMIFS(DETALLE_GD_1[VALOR TOTAL POR ITEM GD],DETALLE_GD_1[CODIGO],PRODUCTOS[[#This Row],[CODIGO]])</f>
        <v>117800</v>
      </c>
      <c r="V107" s="3">
        <f>+IFERROR(PRODUCTOS[[#This Row],[PRECIO DE COMPRA]]/PRODUCTOS[[#This Row],[CANT. COMPRADA]],"")</f>
        <v>58900</v>
      </c>
      <c r="W107" s="3">
        <f>+IFERROR(PRODUCTOS[[#This Row],[PRECIO COMPRA UNITARIO]]*PRODUCTOS[[#This Row],[PPTO FALTANTE]],"")</f>
        <v>252280.48000000004</v>
      </c>
      <c r="X107" s="7">
        <f>+IFERROR(PRODUCTOS[[#This Row],[PROYECCION COMPRA]]/PRODUCTOS[[#This Row],[PPTO TOTAL]]-1,"")</f>
        <v>-0.24099070802062017</v>
      </c>
      <c r="Y107" s="3">
        <f>+IFERROR((PRODUCTOS[[#This Row],[CANT X MODULO]]*704)-PRODUCTOS[[#This Row],[CANT. COMPRADA]],"")</f>
        <v>4.2832000000000008</v>
      </c>
      <c r="Z107" s="17">
        <f>+IFERROR(PRODUCTOS[[#This Row],[CANT. COMPRADA]]/PRODUCTOS[[#This Row],[PPTO FALTANTE]],"")</f>
        <v>0.46694060515502417</v>
      </c>
      <c r="AA107" s="3">
        <f>+IFERROR(PRODUCTOS[[#This Row],[PROYECCION COMPRA]]-(PRODUCTOS[[#This Row],[PPTO FALTANTE]]*PRODUCTOS[[#This Row],[PPTO]]),"")</f>
        <v>25699.200000000012</v>
      </c>
      <c r="AB107" s="3">
        <f>+_xlfn.XLOOKUP(PRODUCTOS[[#This Row],[CODIGO]],DETALLE_GD_1[CODIGO],DETALLE_GD_1[VALOR PPTO],"",0)</f>
        <v>58900</v>
      </c>
      <c r="AC107" s="3">
        <f>+AB107-PRODUCTOS[[#This Row],[PPTO_ACTUALIZADO]]</f>
        <v>0</v>
      </c>
    </row>
    <row r="108" spans="1:29" x14ac:dyDescent="0.25">
      <c r="A108">
        <v>1902003</v>
      </c>
      <c r="B108" t="s">
        <v>155</v>
      </c>
      <c r="C108">
        <v>0</v>
      </c>
      <c r="D108" t="s">
        <v>240</v>
      </c>
      <c r="E108" t="s">
        <v>404</v>
      </c>
      <c r="F108" s="2">
        <v>150703.97545999999</v>
      </c>
      <c r="G108" s="6" t="s">
        <v>47</v>
      </c>
      <c r="H108" s="2">
        <v>150703.97545999996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0.41466600000000009</v>
      </c>
      <c r="M108" s="2">
        <f>+IFERROR(PRODUCTOS[[#This Row],[PPTO]]*PRODUCTOS[[#This Row],[CANT X MODULO]],"")</f>
        <v>62491.814688096369</v>
      </c>
      <c r="N108" s="2">
        <f>+IFERROR(PRODUCTOS[[#This Row],[PPTO X MODULO]]*32,"")</f>
        <v>1999738.0700190838</v>
      </c>
      <c r="O108" s="2">
        <f>+IFERROR(PRODUCTOS[[#This Row],[PPTO X TORRE]]*22,"")</f>
        <v>43994237.540419847</v>
      </c>
      <c r="P108" s="3">
        <f>+IFERROR(PRODUCTOS[[#This Row],[CANT X MODULO]]*702,"")</f>
        <v>291.09553200000005</v>
      </c>
      <c r="Q108" s="3">
        <f>+SUMIFS(DETALLE_GD_1[CANTIDAD SOLICITADA],DETALLE_GD_1[CODIGO],PRODUCTOS[[#This Row],[CODIGO]])</f>
        <v>87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87</v>
      </c>
      <c r="T108" s="3">
        <f>+IFERROR(PRODUCTOS[[#This Row],[CANTIDAD RECIBIDA]]/PRODUCTOS[[#This Row],[CANT X MODULO]],"")</f>
        <v>209.80741126593446</v>
      </c>
      <c r="U108" s="3">
        <f>+SUMIFS(DETALLE_GD_1[VALOR TOTAL POR ITEM GD],DETALLE_GD_1[CODIGO],PRODUCTOS[[#This Row],[CODIGO]])</f>
        <v>13113703</v>
      </c>
      <c r="V108" s="3">
        <f>+IFERROR(PRODUCTOS[[#This Row],[PRECIO DE COMPRA]]/PRODUCTOS[[#This Row],[CANT. COMPRADA]],"")</f>
        <v>150732.2183908046</v>
      </c>
      <c r="W108" s="3">
        <f>+IFERROR(PRODUCTOS[[#This Row],[PRECIO COMPRA UNITARIO]]*PRODUCTOS[[#This Row],[PPTO FALTANTE]],"")</f>
        <v>30888779.354153942</v>
      </c>
      <c r="X108" s="7">
        <f>+IFERROR(PRODUCTOS[[#This Row],[PROYECCION COMPRA]]/PRODUCTOS[[#This Row],[PPTO TOTAL]]-1,"")</f>
        <v>-0.29789033562009626</v>
      </c>
      <c r="Y108" s="3">
        <f>+IFERROR((PRODUCTOS[[#This Row],[CANT X MODULO]]*704)-PRODUCTOS[[#This Row],[CANT. COMPRADA]],"")</f>
        <v>204.92486400000007</v>
      </c>
      <c r="Z108" s="17">
        <f>+IFERROR(PRODUCTOS[[#This Row],[CANT. COMPRADA]]/PRODUCTOS[[#This Row],[PPTO FALTANTE]],"")</f>
        <v>0.4245458472037828</v>
      </c>
      <c r="AA108" s="3">
        <f>+IFERROR(PRODUCTOS[[#This Row],[PROYECCION COMPRA]]-(PRODUCTOS[[#This Row],[PPTO FALTANTE]]*PRODUCTOS[[#This Row],[PPTO]]),"")</f>
        <v>5787.6787540987134</v>
      </c>
      <c r="AB108" s="3">
        <f>+_xlfn.XLOOKUP(PRODUCTOS[[#This Row],[CODIGO]],DETALLE_GD_1[CODIGO],DETALLE_GD_1[VALOR PPTO],"",0)</f>
        <v>150703.9755</v>
      </c>
      <c r="AC108" s="3">
        <f>+AB108-PRODUCTOS[[#This Row],[PPTO_ACTUALIZADO]]</f>
        <v>4.0000042645260692E-5</v>
      </c>
    </row>
    <row r="109" spans="1:29" x14ac:dyDescent="0.25">
      <c r="A109">
        <v>408042</v>
      </c>
      <c r="B109" t="s">
        <v>144</v>
      </c>
      <c r="C109" t="s">
        <v>636</v>
      </c>
      <c r="D109" t="s">
        <v>240</v>
      </c>
      <c r="E109" t="s">
        <v>399</v>
      </c>
      <c r="F109" s="2">
        <v>35000</v>
      </c>
      <c r="G109" s="6" t="s">
        <v>36</v>
      </c>
      <c r="H109" s="2">
        <v>35000.000000000029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0.95825624999999959</v>
      </c>
      <c r="M109" s="2">
        <f>+IFERROR(PRODUCTOS[[#This Row],[PPTO]]*PRODUCTOS[[#This Row],[CANT X MODULO]],"")</f>
        <v>33538.968749999985</v>
      </c>
      <c r="N109" s="2">
        <f>+IFERROR(PRODUCTOS[[#This Row],[PPTO X MODULO]]*32,"")</f>
        <v>1073246.9999999995</v>
      </c>
      <c r="O109" s="2">
        <f>+IFERROR(PRODUCTOS[[#This Row],[PPTO X TORRE]]*22,"")</f>
        <v>23611433.999999989</v>
      </c>
      <c r="P109" s="3">
        <f>+IFERROR(PRODUCTOS[[#This Row],[CANT X MODULO]]*702,"")</f>
        <v>672.69588749999969</v>
      </c>
      <c r="Q109" s="3">
        <f>+SUMIFS(DETALLE_GD_1[CANTIDAD SOLICITADA],DETALLE_GD_1[CODIGO],PRODUCTOS[[#This Row],[CODIGO]])</f>
        <v>195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195</v>
      </c>
      <c r="T109" s="3">
        <f>+IFERROR(PRODUCTOS[[#This Row],[CANTIDAD RECIBIDA]]/PRODUCTOS[[#This Row],[CANT X MODULO]],"")</f>
        <v>203.49462891580418</v>
      </c>
      <c r="U109" s="3">
        <f>+SUMIFS(DETALLE_GD_1[VALOR TOTAL POR ITEM GD],DETALLE_GD_1[CODIGO],PRODUCTOS[[#This Row],[CODIGO]])</f>
        <v>6825000</v>
      </c>
      <c r="V109" s="3">
        <f>+IFERROR(PRODUCTOS[[#This Row],[PRECIO DE COMPRA]]/PRODUCTOS[[#This Row],[CANT. COMPRADA]],"")</f>
        <v>35000</v>
      </c>
      <c r="W109" s="3">
        <f>+IFERROR(PRODUCTOS[[#This Row],[PRECIO COMPRA UNITARIO]]*PRODUCTOS[[#This Row],[PPTO FALTANTE]],"")</f>
        <v>16786433.999999993</v>
      </c>
      <c r="X109" s="7">
        <f>+IFERROR(PRODUCTOS[[#This Row],[PROYECCION COMPRA]]/PRODUCTOS[[#This Row],[PPTO TOTAL]]-1,"")</f>
        <v>-0.28905487061903989</v>
      </c>
      <c r="Y109" s="3">
        <f>+IFERROR((PRODUCTOS[[#This Row],[CANT X MODULO]]*704)-PRODUCTOS[[#This Row],[CANT. COMPRADA]],"")</f>
        <v>479.61239999999975</v>
      </c>
      <c r="Z109" s="17">
        <f>+IFERROR(PRODUCTOS[[#This Row],[CANT. COMPRADA]]/PRODUCTOS[[#This Row],[PPTO FALTANTE]],"")</f>
        <v>0.40657831198692967</v>
      </c>
      <c r="AA109" s="3">
        <f>+IFERROR(PRODUCTOS[[#This Row],[PROYECCION COMPRA]]-(PRODUCTOS[[#This Row],[PPTO FALTANTE]]*PRODUCTOS[[#This Row],[PPTO]]),"")</f>
        <v>0</v>
      </c>
      <c r="AB109" s="3">
        <f>+_xlfn.XLOOKUP(PRODUCTOS[[#This Row],[CODIGO]],DETALLE_GD_1[CODIGO],DETALLE_GD_1[VALOR PPTO],"",0)</f>
        <v>35000</v>
      </c>
      <c r="AC109" s="3">
        <f>+AB109-PRODUCTOS[[#This Row],[PPTO_ACTUALIZADO]]</f>
        <v>0</v>
      </c>
    </row>
    <row r="110" spans="1:29" x14ac:dyDescent="0.25">
      <c r="A110">
        <v>408034</v>
      </c>
      <c r="B110" t="s">
        <v>250</v>
      </c>
      <c r="C110">
        <v>0</v>
      </c>
      <c r="D110">
        <v>0</v>
      </c>
      <c r="E110">
        <v>0</v>
      </c>
      <c r="F110" s="2">
        <v>1866.9503549999999</v>
      </c>
      <c r="G110" s="6" t="s">
        <v>36</v>
      </c>
      <c r="H110" s="2">
        <v>1866.9503550000009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7.1400000000000005E-2</v>
      </c>
      <c r="M110" s="2">
        <f>+IFERROR(PRODUCTOS[[#This Row],[PPTO]]*PRODUCTOS[[#This Row],[CANT X MODULO]],"")</f>
        <v>133.30025534700002</v>
      </c>
      <c r="N110" s="2">
        <f>+IFERROR(PRODUCTOS[[#This Row],[PPTO X MODULO]]*32,"")</f>
        <v>4265.6081711040006</v>
      </c>
      <c r="O110" s="2">
        <f>+IFERROR(PRODUCTOS[[#This Row],[PPTO X TORRE]]*22,"")</f>
        <v>93843.379764288009</v>
      </c>
      <c r="P110" s="3">
        <f>+IFERROR(PRODUCTOS[[#This Row],[CANT X MODULO]]*702,"")</f>
        <v>50.122800000000005</v>
      </c>
      <c r="Q110" s="3">
        <f>+SUMIFS(DETALLE_GD_1[CANTIDAD SOLICITADA],DETALLE_GD_1[CODIGO],PRODUCTOS[[#This Row],[CODIGO]])</f>
        <v>14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14</v>
      </c>
      <c r="T110" s="3">
        <f>+IFERROR(PRODUCTOS[[#This Row],[CANTIDAD RECIBIDA]]/PRODUCTOS[[#This Row],[CANT X MODULO]],"")</f>
        <v>196.07843137254901</v>
      </c>
      <c r="U110" s="3">
        <f>+SUMIFS(DETALLE_GD_1[VALOR TOTAL POR ITEM GD],DETALLE_GD_1[CODIGO],PRODUCTOS[[#This Row],[CODIGO]])</f>
        <v>26138</v>
      </c>
      <c r="V110" s="3">
        <f>+IFERROR(PRODUCTOS[[#This Row],[PRECIO DE COMPRA]]/PRODUCTOS[[#This Row],[CANT. COMPRADA]],"")</f>
        <v>1867</v>
      </c>
      <c r="W110" s="3">
        <f>+IFERROR(PRODUCTOS[[#This Row],[PRECIO COMPRA UNITARIO]]*PRODUCTOS[[#This Row],[PPTO FALTANTE]],"")</f>
        <v>67707.875200000009</v>
      </c>
      <c r="X110" s="7">
        <f>+IFERROR(PRODUCTOS[[#This Row],[PROYECCION COMPRA]]/PRODUCTOS[[#This Row],[PPTO TOTAL]]-1,"")</f>
        <v>-0.27850131389059196</v>
      </c>
      <c r="Y110" s="3">
        <f>+IFERROR((PRODUCTOS[[#This Row],[CANT X MODULO]]*704)-PRODUCTOS[[#This Row],[CANT. COMPRADA]],"")</f>
        <v>36.265600000000006</v>
      </c>
      <c r="Z110" s="17">
        <f>+IFERROR(PRODUCTOS[[#This Row],[CANT. COMPRADA]]/PRODUCTOS[[#This Row],[PPTO FALTANTE]],"")</f>
        <v>0.38604076590487951</v>
      </c>
      <c r="AA110" s="3">
        <f>+IFERROR(PRODUCTOS[[#This Row],[PROYECCION COMPRA]]-(PRODUCTOS[[#This Row],[PPTO FALTANTE]]*PRODUCTOS[[#This Row],[PPTO]]),"")</f>
        <v>1.8004057119978825</v>
      </c>
      <c r="AB110" s="3">
        <f>+_xlfn.XLOOKUP(PRODUCTOS[[#This Row],[CODIGO]],DETALLE_GD_1[CODIGO],DETALLE_GD_1[VALOR PPTO],"",0)</f>
        <v>1866.9503999999999</v>
      </c>
      <c r="AC110" s="3">
        <f>+AB110-PRODUCTOS[[#This Row],[PPTO_ACTUALIZADO]]</f>
        <v>4.4999999090578058E-5</v>
      </c>
    </row>
    <row r="111" spans="1:29" x14ac:dyDescent="0.25">
      <c r="A111">
        <v>302248</v>
      </c>
      <c r="B111" t="s">
        <v>281</v>
      </c>
      <c r="C111">
        <v>0</v>
      </c>
      <c r="D111" t="s">
        <v>240</v>
      </c>
      <c r="E111" t="s">
        <v>403</v>
      </c>
      <c r="F111" s="2">
        <v>2342.1751370000002</v>
      </c>
      <c r="G111" s="6" t="s">
        <v>20</v>
      </c>
      <c r="H111" s="2">
        <v>2342.1751370000002</v>
      </c>
      <c r="I111" t="b">
        <v>1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8.9250000000000007</v>
      </c>
      <c r="M111" s="2">
        <f>+IFERROR(PRODUCTOS[[#This Row],[PPTO]]*PRODUCTOS[[#This Row],[CANT X MODULO]],"")</f>
        <v>20903.913097725002</v>
      </c>
      <c r="N111" s="2">
        <f>+IFERROR(PRODUCTOS[[#This Row],[PPTO X MODULO]]*32,"")</f>
        <v>668925.21912720008</v>
      </c>
      <c r="O111" s="2">
        <f>+IFERROR(PRODUCTOS[[#This Row],[PPTO X TORRE]]*22,"")</f>
        <v>14716354.820798401</v>
      </c>
      <c r="P111" s="3">
        <f>+IFERROR(PRODUCTOS[[#This Row],[CANT X MODULO]]*702,"")</f>
        <v>6265.35</v>
      </c>
      <c r="Q111" s="3">
        <f>+SUMIFS(DETALLE_GD_1[CANTIDAD SOLICITADA],DETALLE_GD_1[CODIGO],PRODUCTOS[[#This Row],[CODIGO]])</f>
        <v>1728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1728</v>
      </c>
      <c r="T111" s="3">
        <f>+IFERROR(PRODUCTOS[[#This Row],[CANTIDAD RECIBIDA]]/PRODUCTOS[[#This Row],[CANT X MODULO]],"")</f>
        <v>193.61344537815125</v>
      </c>
      <c r="U111" s="3">
        <f>+SUMIFS(DETALLE_GD_1[VALOR TOTAL POR ITEM GD],DETALLE_GD_1[CODIGO],PRODUCTOS[[#This Row],[CODIGO]])</f>
        <v>4086732</v>
      </c>
      <c r="V111" s="3">
        <f>+IFERROR(PRODUCTOS[[#This Row],[PRECIO DE COMPRA]]/PRODUCTOS[[#This Row],[CANT. COMPRADA]],"")</f>
        <v>2365.0069444444443</v>
      </c>
      <c r="W111" s="3">
        <f>+IFERROR(PRODUCTOS[[#This Row],[PRECIO COMPRA UNITARIO]]*PRODUCTOS[[#This Row],[PPTO FALTANTE]],"")</f>
        <v>10773079.633333335</v>
      </c>
      <c r="X111" s="7">
        <f>+IFERROR(PRODUCTOS[[#This Row],[PROYECCION COMPRA]]/PRODUCTOS[[#This Row],[PPTO TOTAL]]-1,"")</f>
        <v>-0.26795189674905739</v>
      </c>
      <c r="Y111" s="3">
        <f>+IFERROR((PRODUCTOS[[#This Row],[CANT X MODULO]]*704)-PRODUCTOS[[#This Row],[CANT. COMPRADA]],"")</f>
        <v>4555.2000000000007</v>
      </c>
      <c r="Z111" s="17">
        <f>+IFERROR(PRODUCTOS[[#This Row],[CANT. COMPRADA]]/PRODUCTOS[[#This Row],[PPTO FALTANTE]],"")</f>
        <v>0.37934668071654365</v>
      </c>
      <c r="AA111" s="3">
        <f>+IFERROR(PRODUCTOS[[#This Row],[PROYECCION COMPRA]]-(PRODUCTOS[[#This Row],[PPTO FALTANTE]]*PRODUCTOS[[#This Row],[PPTO]]),"")</f>
        <v>104003.449270932</v>
      </c>
      <c r="AB111" s="3">
        <f>+_xlfn.XLOOKUP(PRODUCTOS[[#This Row],[CODIGO]],DETALLE_GD_1[CODIGO],DETALLE_GD_1[VALOR PPTO],"",0)</f>
        <v>2342.1750999999999</v>
      </c>
      <c r="AC111" s="3">
        <f>+AB111-PRODUCTOS[[#This Row],[PPTO_ACTUALIZADO]]</f>
        <v>-3.7000000247644493E-5</v>
      </c>
    </row>
    <row r="112" spans="1:29" x14ac:dyDescent="0.25">
      <c r="A112">
        <v>1405040</v>
      </c>
      <c r="B112" t="s">
        <v>303</v>
      </c>
      <c r="C112" t="s">
        <v>641</v>
      </c>
      <c r="D112" t="s">
        <v>244</v>
      </c>
      <c r="E112" t="s">
        <v>406</v>
      </c>
      <c r="F112" s="2">
        <v>7568</v>
      </c>
      <c r="G112" s="6" t="s">
        <v>31</v>
      </c>
      <c r="H112" s="2">
        <v>7568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0.52500000000000002</v>
      </c>
      <c r="M112" s="2">
        <f>+IFERROR(PRODUCTOS[[#This Row],[PPTO]]*PRODUCTOS[[#This Row],[CANT X MODULO]],"")</f>
        <v>3973.2000000000003</v>
      </c>
      <c r="N112" s="2">
        <f>+IFERROR(PRODUCTOS[[#This Row],[PPTO X MODULO]]*32,"")</f>
        <v>127142.40000000001</v>
      </c>
      <c r="O112" s="2">
        <f>+IFERROR(PRODUCTOS[[#This Row],[PPTO X TORRE]]*22,"")</f>
        <v>2797132.8000000003</v>
      </c>
      <c r="P112" s="3">
        <f>+IFERROR(PRODUCTOS[[#This Row],[CANT X MODULO]]*702,"")</f>
        <v>368.55</v>
      </c>
      <c r="Q112" s="3">
        <f>+SUMIFS(DETALLE_GD_1[CANTIDAD SOLICITADA],DETALLE_GD_1[CODIGO],PRODUCTOS[[#This Row],[CODIGO]])</f>
        <v>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98</v>
      </c>
      <c r="T112" s="3">
        <f>+IFERROR(PRODUCTOS[[#This Row],[CANTIDAD RECIBIDA]]/PRODUCTOS[[#This Row],[CANT X MODULO]],"")</f>
        <v>186.66666666666666</v>
      </c>
      <c r="U112" s="3">
        <f>+SUMIFS(DETALLE_GD_1[VALOR TOTAL POR ITEM GD],DETALLE_GD_1[CODIGO],PRODUCTOS[[#This Row],[CODIGO]])</f>
        <v>742246</v>
      </c>
      <c r="V112" s="3">
        <f>+IFERROR(PRODUCTOS[[#This Row],[PRECIO DE COMPRA]]/PRODUCTOS[[#This Row],[CANT. COMPRADA]],"")</f>
        <v>7573.9387755102043</v>
      </c>
      <c r="W112" s="3">
        <f>+IFERROR(PRODUCTOS[[#This Row],[PRECIO COMPRA UNITARIO]]*PRODUCTOS[[#This Row],[PPTO FALTANTE]],"")</f>
        <v>2057081.7714285718</v>
      </c>
      <c r="X112" s="7">
        <f>+IFERROR(PRODUCTOS[[#This Row],[PROYECCION COMPRA]]/PRODUCTOS[[#This Row],[PPTO TOTAL]]-1,"")</f>
        <v>-0.26457486343566827</v>
      </c>
      <c r="Y112" s="3">
        <f>+IFERROR((PRODUCTOS[[#This Row],[CANT X MODULO]]*704)-PRODUCTOS[[#This Row],[CANT. COMPRADA]],"")</f>
        <v>271.60000000000002</v>
      </c>
      <c r="Z112" s="17">
        <f>+IFERROR(PRODUCTOS[[#This Row],[CANT. COMPRADA]]/PRODUCTOS[[#This Row],[PPTO FALTANTE]],"")</f>
        <v>0.36082474226804123</v>
      </c>
      <c r="AA112" s="3">
        <f>+IFERROR(PRODUCTOS[[#This Row],[PROYECCION COMPRA]]-(PRODUCTOS[[#This Row],[PPTO FALTANTE]]*PRODUCTOS[[#This Row],[PPTO]]),"")</f>
        <v>1612.9714285715017</v>
      </c>
      <c r="AB112" s="3">
        <f>+_xlfn.XLOOKUP(PRODUCTOS[[#This Row],[CODIGO]],DETALLE_GD_1[CODIGO],DETALLE_GD_1[VALOR PPTO],"",0)</f>
        <v>7568</v>
      </c>
      <c r="AC112" s="3">
        <f>+AB112-PRODUCTOS[[#This Row],[PPTO_ACTUALIZADO]]</f>
        <v>0</v>
      </c>
    </row>
    <row r="113" spans="1:29" x14ac:dyDescent="0.25">
      <c r="A113">
        <v>2302098</v>
      </c>
      <c r="B113" t="s">
        <v>24</v>
      </c>
      <c r="C113" t="s">
        <v>564</v>
      </c>
      <c r="D113" t="s">
        <v>244</v>
      </c>
      <c r="E113" t="s">
        <v>399</v>
      </c>
      <c r="F113" s="2">
        <v>21213</v>
      </c>
      <c r="G113" s="6" t="s">
        <v>25</v>
      </c>
      <c r="H113" s="2">
        <v>21212.999999999996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0.52500000000000002</v>
      </c>
      <c r="M113" s="2">
        <f>+IFERROR(PRODUCTOS[[#This Row],[PPTO]]*PRODUCTOS[[#This Row],[CANT X MODULO]],"")</f>
        <v>11136.825000000001</v>
      </c>
      <c r="N113" s="2">
        <f>+IFERROR(PRODUCTOS[[#This Row],[PPTO X MODULO]]*32,"")</f>
        <v>356378.4</v>
      </c>
      <c r="O113" s="2">
        <f>+IFERROR(PRODUCTOS[[#This Row],[PPTO X TORRE]]*22,"")</f>
        <v>7840324.8000000007</v>
      </c>
      <c r="P113" s="3">
        <f>+IFERROR(PRODUCTOS[[#This Row],[CANT X MODULO]]*702,"")</f>
        <v>368.55</v>
      </c>
      <c r="Q113" s="3">
        <f>+SUMIFS(DETALLE_GD_1[CANTIDAD SOLICITADA],DETALLE_GD_1[CODIGO],PRODUCTOS[[#This Row],[CODIGO]])</f>
        <v>91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91</v>
      </c>
      <c r="T113" s="3">
        <f>+IFERROR(PRODUCTOS[[#This Row],[CANTIDAD RECIBIDA]]/PRODUCTOS[[#This Row],[CANT X MODULO]],"")</f>
        <v>173.33333333333331</v>
      </c>
      <c r="U113" s="3">
        <f>+SUMIFS(DETALLE_GD_1[VALOR TOTAL POR ITEM GD],DETALLE_GD_1[CODIGO],PRODUCTOS[[#This Row],[CODIGO]])</f>
        <v>1930383</v>
      </c>
      <c r="V113" s="3">
        <f>+IFERROR(PRODUCTOS[[#This Row],[PRECIO DE COMPRA]]/PRODUCTOS[[#This Row],[CANT. COMPRADA]],"")</f>
        <v>21213</v>
      </c>
      <c r="W113" s="3">
        <f>+IFERROR(PRODUCTOS[[#This Row],[PRECIO COMPRA UNITARIO]]*PRODUCTOS[[#This Row],[PPTO FALTANTE]],"")</f>
        <v>5909941.8000000007</v>
      </c>
      <c r="X113" s="7">
        <f>+IFERROR(PRODUCTOS[[#This Row],[PROYECCION COMPRA]]/PRODUCTOS[[#This Row],[PPTO TOTAL]]-1,"")</f>
        <v>-0.24621212121212122</v>
      </c>
      <c r="Y113" s="3">
        <f>+IFERROR((PRODUCTOS[[#This Row],[CANT X MODULO]]*704)-PRODUCTOS[[#This Row],[CANT. COMPRADA]],"")</f>
        <v>278.60000000000002</v>
      </c>
      <c r="Z113" s="17">
        <f>+IFERROR(PRODUCTOS[[#This Row],[CANT. COMPRADA]]/PRODUCTOS[[#This Row],[PPTO FALTANTE]],"")</f>
        <v>0.3266331658291457</v>
      </c>
      <c r="AA113" s="3">
        <f>+IFERROR(PRODUCTOS[[#This Row],[PROYECCION COMPRA]]-(PRODUCTOS[[#This Row],[PPTO FALTANTE]]*PRODUCTOS[[#This Row],[PPTO]]),"")</f>
        <v>0</v>
      </c>
      <c r="AB113" s="3">
        <f>+_xlfn.XLOOKUP(PRODUCTOS[[#This Row],[CODIGO]],DETALLE_GD_1[CODIGO],DETALLE_GD_1[VALOR PPTO],"",0)</f>
        <v>21213</v>
      </c>
      <c r="AC113" s="3">
        <f>+AB113-PRODUCTOS[[#This Row],[PPTO_ACTUALIZADO]]</f>
        <v>0</v>
      </c>
    </row>
    <row r="114" spans="1:29" x14ac:dyDescent="0.25">
      <c r="A114">
        <v>704046</v>
      </c>
      <c r="B114" t="s">
        <v>255</v>
      </c>
      <c r="C114">
        <v>0</v>
      </c>
      <c r="D114" t="s">
        <v>244</v>
      </c>
      <c r="E114" t="s">
        <v>408</v>
      </c>
      <c r="F114" s="2">
        <v>9076.0621969999993</v>
      </c>
      <c r="G114" s="6" t="s">
        <v>47</v>
      </c>
      <c r="H114" s="2">
        <v>9076.0621970000011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0.42</v>
      </c>
      <c r="M114" s="2">
        <f>+IFERROR(PRODUCTOS[[#This Row],[PPTO]]*PRODUCTOS[[#This Row],[CANT X MODULO]],"")</f>
        <v>3811.9461227399997</v>
      </c>
      <c r="N114" s="2">
        <f>+IFERROR(PRODUCTOS[[#This Row],[PPTO X MODULO]]*32,"")</f>
        <v>121982.27592767999</v>
      </c>
      <c r="O114" s="2">
        <f>+IFERROR(PRODUCTOS[[#This Row],[PPTO X TORRE]]*22,"")</f>
        <v>2683610.0704089599</v>
      </c>
      <c r="P114" s="3">
        <f>+IFERROR(PRODUCTOS[[#This Row],[CANT X MODULO]]*702,"")</f>
        <v>294.83999999999997</v>
      </c>
      <c r="Q114" s="3">
        <f>+SUMIFS(DETALLE_GD_1[CANTIDAD SOLICITADA],DETALLE_GD_1[CODIGO],PRODUCTOS[[#This Row],[CODIGO]])</f>
        <v>63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63</v>
      </c>
      <c r="T114" s="3">
        <f>+IFERROR(PRODUCTOS[[#This Row],[CANTIDAD RECIBIDA]]/PRODUCTOS[[#This Row],[CANT X MODULO]],"")</f>
        <v>150</v>
      </c>
      <c r="U114" s="3">
        <f>+SUMIFS(DETALLE_GD_1[VALOR TOTAL POR ITEM GD],DETALLE_GD_1[CODIGO],PRODUCTOS[[#This Row],[CODIGO]])</f>
        <v>571120</v>
      </c>
      <c r="V114" s="3">
        <f>+IFERROR(PRODUCTOS[[#This Row],[PRECIO DE COMPRA]]/PRODUCTOS[[#This Row],[CANT. COMPRADA]],"")</f>
        <v>9065.3968253968251</v>
      </c>
      <c r="W114" s="3">
        <f>+IFERROR(PRODUCTOS[[#This Row],[PRECIO COMPRA UNITARIO]]*PRODUCTOS[[#This Row],[PPTO FALTANTE]],"")</f>
        <v>2109336.5333333332</v>
      </c>
      <c r="X114" s="7">
        <f>+IFERROR(PRODUCTOS[[#This Row],[PROYECCION COMPRA]]/PRODUCTOS[[#This Row],[PPTO TOTAL]]-1,"")</f>
        <v>-0.21399291328047232</v>
      </c>
      <c r="Y114" s="3">
        <f>+IFERROR((PRODUCTOS[[#This Row],[CANT X MODULO]]*704)-PRODUCTOS[[#This Row],[CANT. COMPRADA]],"")</f>
        <v>232.68</v>
      </c>
      <c r="Z114" s="17">
        <f>+IFERROR(PRODUCTOS[[#This Row],[CANT. COMPRADA]]/PRODUCTOS[[#This Row],[PPTO FALTANTE]],"")</f>
        <v>0.27075812274368233</v>
      </c>
      <c r="AA114" s="3">
        <f>+IFERROR(PRODUCTOS[[#This Row],[PROYECCION COMPRA]]-(PRODUCTOS[[#This Row],[PPTO FALTANTE]]*PRODUCTOS[[#This Row],[PPTO]]),"")</f>
        <v>-2481.6186646264978</v>
      </c>
      <c r="AB114" s="3">
        <f>+_xlfn.XLOOKUP(PRODUCTOS[[#This Row],[CODIGO]],DETALLE_GD_1[CODIGO],DETALLE_GD_1[VALOR PPTO],"",0)</f>
        <v>9076.0622000000003</v>
      </c>
      <c r="AC114" s="3">
        <f>+AB114-PRODUCTOS[[#This Row],[PPTO_ACTUALIZADO]]</f>
        <v>2.9999991966178641E-6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149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149</v>
      </c>
      <c r="T115" s="3">
        <f>+IFERROR(PRODUCTOS[[#This Row],[CANTIDAD RECIBIDA]]/PRODUCTOS[[#This Row],[CANT X MODULO]],"")</f>
        <v>141.9047619047619</v>
      </c>
      <c r="U115" s="3">
        <f>+SUMIFS(DETALLE_GD_1[VALOR TOTAL POR ITEM GD],DETALLE_GD_1[CODIGO],PRODUCTOS[[#This Row],[CODIGO]])</f>
        <v>499517</v>
      </c>
      <c r="V115" s="3">
        <f>+IFERROR(PRODUCTOS[[#This Row],[PRECIO DE COMPRA]]/PRODUCTOS[[#This Row],[CANT. COMPRADA]],"")</f>
        <v>3352.4630872483222</v>
      </c>
      <c r="W115" s="3">
        <f>+IFERROR(PRODUCTOS[[#This Row],[PRECIO COMPRA UNITARIO]]*PRODUCTOS[[#This Row],[PPTO FALTANTE]],"")</f>
        <v>1978623.7140939599</v>
      </c>
      <c r="X115" s="7">
        <f>+IFERROR(PRODUCTOS[[#This Row],[PROYECCION COMPRA]]/PRODUCTOS[[#This Row],[PPTO TOTAL]]-1,"")</f>
        <v>-0.18261537508476622</v>
      </c>
      <c r="Y115" s="3">
        <f>+IFERROR((PRODUCTOS[[#This Row],[CANT X MODULO]]*704)-PRODUCTOS[[#This Row],[CANT. COMPRADA]],"")</f>
        <v>590.20000000000005</v>
      </c>
      <c r="Z115" s="17">
        <f>+IFERROR(PRODUCTOS[[#This Row],[CANT. COMPRADA]]/PRODUCTOS[[#This Row],[PPTO FALTANTE]],"")</f>
        <v>0.25245679430701456</v>
      </c>
      <c r="AA115" s="3">
        <f>+IFERROR(PRODUCTOS[[#This Row],[PROYECCION COMPRA]]-(PRODUCTOS[[#This Row],[PPTO FALTANTE]]*PRODUCTOS[[#This Row],[PPTO]]),"")</f>
        <v>45881.232746359659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407185</v>
      </c>
      <c r="B116" t="s">
        <v>43</v>
      </c>
      <c r="C116">
        <v>0</v>
      </c>
      <c r="D116" t="s">
        <v>240</v>
      </c>
      <c r="E116" t="s">
        <v>399</v>
      </c>
      <c r="F116" s="2">
        <v>6.8783200000000004</v>
      </c>
      <c r="G116" s="6" t="s">
        <v>31</v>
      </c>
      <c r="H116" s="2">
        <v>6.8783200000000004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966</v>
      </c>
      <c r="M116" s="2">
        <f>+IFERROR(PRODUCTOS[[#This Row],[PPTO]]*PRODUCTOS[[#This Row],[CANT X MODULO]],"")</f>
        <v>6644.45712</v>
      </c>
      <c r="N116" s="2">
        <f>+IFERROR(PRODUCTOS[[#This Row],[PPTO X MODULO]]*32,"")</f>
        <v>212622.62784</v>
      </c>
      <c r="O116" s="2">
        <f>+IFERROR(PRODUCTOS[[#This Row],[PPTO X TORRE]]*22,"")</f>
        <v>4677697.8124799998</v>
      </c>
      <c r="P116" s="3">
        <f>+IFERROR(PRODUCTOS[[#This Row],[CANT X MODULO]]*702,"")</f>
        <v>678132</v>
      </c>
      <c r="Q116" s="3">
        <f>+SUMIFS(DETALLE_GD_1[CANTIDAD SOLICITADA],DETALLE_GD_1[CODIGO],PRODUCTOS[[#This Row],[CODIGO]])</f>
        <v>129982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129982</v>
      </c>
      <c r="T116" s="3">
        <f>+IFERROR(PRODUCTOS[[#This Row],[CANTIDAD RECIBIDA]]/PRODUCTOS[[#This Row],[CANT X MODULO]],"")</f>
        <v>134.5569358178054</v>
      </c>
      <c r="U116" s="3">
        <f>+SUMIFS(DETALLE_GD_1[VALOR TOTAL POR ITEM GD],DETALLE_GD_1[CODIGO],PRODUCTOS[[#This Row],[CODIGO]])</f>
        <v>846925</v>
      </c>
      <c r="V116" s="3">
        <f>+IFERROR(PRODUCTOS[[#This Row],[PRECIO DE COMPRA]]/PRODUCTOS[[#This Row],[CANT. COMPRADA]],"")</f>
        <v>6.5157098675201182</v>
      </c>
      <c r="W116" s="3">
        <f>+IFERROR(PRODUCTOS[[#This Row],[PRECIO COMPRA UNITARIO]]*PRODUCTOS[[#This Row],[PPTO FALTANTE]],"")</f>
        <v>3584174.7153452015</v>
      </c>
      <c r="X116" s="7">
        <f>+IFERROR(PRODUCTOS[[#This Row],[PROYECCION COMPRA]]/PRODUCTOS[[#This Row],[PPTO TOTAL]]-1,"")</f>
        <v>-0.23377377953259437</v>
      </c>
      <c r="Y116" s="3">
        <f>+IFERROR((PRODUCTOS[[#This Row],[CANT X MODULO]]*704)-PRODUCTOS[[#This Row],[CANT. COMPRADA]],"")</f>
        <v>550082</v>
      </c>
      <c r="Z116" s="17">
        <f>+IFERROR(PRODUCTOS[[#This Row],[CANT. COMPRADA]]/PRODUCTOS[[#This Row],[PPTO FALTANTE]],"")</f>
        <v>0.23629567955323025</v>
      </c>
      <c r="AA116" s="3">
        <f>+IFERROR(PRODUCTOS[[#This Row],[PROYECCION COMPRA]]-(PRODUCTOS[[#This Row],[PPTO FALTANTE]]*PRODUCTOS[[#This Row],[PPTO]]),"")</f>
        <v>-199465.30689479876</v>
      </c>
      <c r="AB116" s="3">
        <f>+_xlfn.XLOOKUP(PRODUCTOS[[#This Row],[CODIGO]],DETALLE_GD_1[CODIGO],DETALLE_GD_1[VALOR PPTO],"",0)</f>
        <v>6.8783000000000003</v>
      </c>
      <c r="AC116" s="3">
        <f>+AB116-PRODUCTOS[[#This Row],[PPTO_ACTUALIZADO]]</f>
        <v>-2.0000000000131024E-5</v>
      </c>
    </row>
    <row r="117" spans="1:29" x14ac:dyDescent="0.25">
      <c r="A117">
        <v>701084</v>
      </c>
      <c r="B117" t="s">
        <v>38</v>
      </c>
      <c r="C117" t="s">
        <v>567</v>
      </c>
      <c r="D117" t="s">
        <v>240</v>
      </c>
      <c r="E117" t="s">
        <v>402</v>
      </c>
      <c r="F117" s="2">
        <v>38182.916666999998</v>
      </c>
      <c r="G117" s="6" t="s">
        <v>18</v>
      </c>
      <c r="H117" s="2">
        <v>38182.916666999998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0.69825000000000004</v>
      </c>
      <c r="M117" s="2">
        <f>+IFERROR(PRODUCTOS[[#This Row],[PPTO]]*PRODUCTOS[[#This Row],[CANT X MODULO]],"")</f>
        <v>26661.22156273275</v>
      </c>
      <c r="N117" s="2">
        <f>+IFERROR(PRODUCTOS[[#This Row],[PPTO X MODULO]]*32,"")</f>
        <v>853159.09000744799</v>
      </c>
      <c r="O117" s="2">
        <f>+IFERROR(PRODUCTOS[[#This Row],[PPTO X TORRE]]*22,"")</f>
        <v>18769499.980163857</v>
      </c>
      <c r="P117" s="3">
        <f>+IFERROR(PRODUCTOS[[#This Row],[CANT X MODULO]]*702,"")</f>
        <v>490.17150000000004</v>
      </c>
      <c r="Q117" s="3">
        <f>+SUMIFS(DETALLE_GD_1[CANTIDAD SOLICITADA],DETALLE_GD_1[CODIGO],PRODUCTOS[[#This Row],[CODIGO]])</f>
        <v>92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92</v>
      </c>
      <c r="T117" s="3">
        <f>+IFERROR(PRODUCTOS[[#This Row],[CANTIDAD RECIBIDA]]/PRODUCTOS[[#This Row],[CANT X MODULO]],"")</f>
        <v>131.7579663444325</v>
      </c>
      <c r="U117" s="3">
        <f>+SUMIFS(DETALLE_GD_1[VALOR TOTAL POR ITEM GD],DETALLE_GD_1[CODIGO],PRODUCTOS[[#This Row],[CODIGO]])</f>
        <v>3603697</v>
      </c>
      <c r="V117" s="3">
        <f>+IFERROR(PRODUCTOS[[#This Row],[PRECIO DE COMPRA]]/PRODUCTOS[[#This Row],[CANT. COMPRADA]],"")</f>
        <v>39170.619565217392</v>
      </c>
      <c r="W117" s="3">
        <f>+IFERROR(PRODUCTOS[[#This Row],[PRECIO COMPRA UNITARIO]]*PRODUCTOS[[#This Row],[PPTO FALTANTE]],"")</f>
        <v>15651326.118434785</v>
      </c>
      <c r="X117" s="7">
        <f>+IFERROR(PRODUCTOS[[#This Row],[PROYECCION COMPRA]]/PRODUCTOS[[#This Row],[PPTO TOTAL]]-1,"")</f>
        <v>-0.16612983111028246</v>
      </c>
      <c r="Y117" s="3">
        <f>+IFERROR((PRODUCTOS[[#This Row],[CANT X MODULO]]*704)-PRODUCTOS[[#This Row],[CANT. COMPRADA]],"")</f>
        <v>399.56800000000004</v>
      </c>
      <c r="Z117" s="17">
        <f>+IFERROR(PRODUCTOS[[#This Row],[CANT. COMPRADA]]/PRODUCTOS[[#This Row],[PPTO FALTANTE]],"")</f>
        <v>0.23024866856204698</v>
      </c>
      <c r="AA117" s="3">
        <f>+IFERROR(PRODUCTOS[[#This Row],[PROYECCION COMPRA]]-(PRODUCTOS[[#This Row],[PPTO FALTANTE]]*PRODUCTOS[[#This Row],[PPTO]]),"")</f>
        <v>394654.47163492814</v>
      </c>
      <c r="AB117" s="3">
        <f>+_xlfn.XLOOKUP(PRODUCTOS[[#This Row],[CODIGO]],DETALLE_GD_1[CODIGO],DETALLE_GD_1[VALOR PPTO],"",0)</f>
        <v>38182.916700000002</v>
      </c>
      <c r="AC117" s="3">
        <f>+AB117-PRODUCTOS[[#This Row],[PPTO_ACTUALIZADO]]</f>
        <v>3.300000389572233E-5</v>
      </c>
    </row>
    <row r="118" spans="1:29" x14ac:dyDescent="0.25">
      <c r="A118">
        <v>412301</v>
      </c>
      <c r="B118" t="s">
        <v>327</v>
      </c>
      <c r="C118">
        <v>0</v>
      </c>
      <c r="D118" t="s">
        <v>240</v>
      </c>
      <c r="E118" t="s">
        <v>399</v>
      </c>
      <c r="F118" s="2">
        <v>388.75977</v>
      </c>
      <c r="G118" s="6" t="s">
        <v>31</v>
      </c>
      <c r="H118" s="2">
        <v>388.75977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21</v>
      </c>
      <c r="M118" s="2">
        <f>+IFERROR(PRODUCTOS[[#This Row],[PPTO]]*PRODUCTOS[[#This Row],[CANT X MODULO]],"")</f>
        <v>8163.9551700000002</v>
      </c>
      <c r="N118" s="2">
        <f>+IFERROR(PRODUCTOS[[#This Row],[PPTO X MODULO]]*32,"")</f>
        <v>261246.56544000001</v>
      </c>
      <c r="O118" s="2">
        <f>+IFERROR(PRODUCTOS[[#This Row],[PPTO X TORRE]]*22,"")</f>
        <v>5747424.4396799998</v>
      </c>
      <c r="P118" s="3">
        <f>+IFERROR(PRODUCTOS[[#This Row],[CANT X MODULO]]*702,"")</f>
        <v>14742</v>
      </c>
      <c r="Q118" s="3">
        <f>+SUMIFS(DETALLE_GD_1[CANTIDAD SOLICITADA],DETALLE_GD_1[CODIGO],PRODUCTOS[[#This Row],[CODIGO]])</f>
        <v>2750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2750</v>
      </c>
      <c r="T118" s="3">
        <f>+IFERROR(PRODUCTOS[[#This Row],[CANTIDAD RECIBIDA]]/PRODUCTOS[[#This Row],[CANT X MODULO]],"")</f>
        <v>130.95238095238096</v>
      </c>
      <c r="U118" s="3">
        <f>+SUMIFS(DETALLE_GD_1[VALOR TOTAL POR ITEM GD],DETALLE_GD_1[CODIGO],PRODUCTOS[[#This Row],[CODIGO]])</f>
        <v>1069090</v>
      </c>
      <c r="V118" s="3">
        <f>+IFERROR(PRODUCTOS[[#This Row],[PRECIO DE COMPRA]]/PRODUCTOS[[#This Row],[CANT. COMPRADA]],"")</f>
        <v>388.76</v>
      </c>
      <c r="W118" s="3">
        <f>+IFERROR(PRODUCTOS[[#This Row],[PRECIO COMPRA UNITARIO]]*PRODUCTOS[[#This Row],[PPTO FALTANTE]],"")</f>
        <v>4678337.84</v>
      </c>
      <c r="X118" s="7">
        <f>+IFERROR(PRODUCTOS[[#This Row],[PROYECCION COMPRA]]/PRODUCTOS[[#This Row],[PPTO TOTAL]]-1,"")</f>
        <v>-0.18601142318619568</v>
      </c>
      <c r="Y118" s="3">
        <f>+IFERROR((PRODUCTOS[[#This Row],[CANT X MODULO]]*704)-PRODUCTOS[[#This Row],[CANT. COMPRADA]],"")</f>
        <v>12034</v>
      </c>
      <c r="Z118" s="17">
        <f>+IFERROR(PRODUCTOS[[#This Row],[CANT. COMPRADA]]/PRODUCTOS[[#This Row],[PPTO FALTANTE]],"")</f>
        <v>0.22851919561243145</v>
      </c>
      <c r="AA118" s="3">
        <f>+IFERROR(PRODUCTOS[[#This Row],[PROYECCION COMPRA]]-(PRODUCTOS[[#This Row],[PPTO FALTANTE]]*PRODUCTOS[[#This Row],[PPTO]]),"")</f>
        <v>2.767819999717176</v>
      </c>
      <c r="AB118" s="3">
        <f>+_xlfn.XLOOKUP(PRODUCTOS[[#This Row],[CODIGO]],DETALLE_GD_1[CODIGO],DETALLE_GD_1[VALOR PPTO],"",0)</f>
        <v>388.75979999999998</v>
      </c>
      <c r="AC118" s="3">
        <f>+AB118-PRODUCTOS[[#This Row],[PPTO_ACTUALIZADO]]</f>
        <v>2.99999999811007E-5</v>
      </c>
    </row>
    <row r="119" spans="1:29" x14ac:dyDescent="0.25">
      <c r="A119">
        <v>408071</v>
      </c>
      <c r="B119" t="s">
        <v>111</v>
      </c>
      <c r="C119" t="s">
        <v>616</v>
      </c>
      <c r="D119" t="s">
        <v>240</v>
      </c>
      <c r="E119" t="s">
        <v>399</v>
      </c>
      <c r="F119" s="2">
        <v>23200.297871999999</v>
      </c>
      <c r="G119" s="6" t="s">
        <v>36</v>
      </c>
      <c r="H119" s="2">
        <v>23200.297871999981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0.20317500000000016</v>
      </c>
      <c r="M119" s="2">
        <f>+IFERROR(PRODUCTOS[[#This Row],[PPTO]]*PRODUCTOS[[#This Row],[CANT X MODULO]],"")</f>
        <v>4713.7205201436036</v>
      </c>
      <c r="N119" s="2">
        <f>+IFERROR(PRODUCTOS[[#This Row],[PPTO X MODULO]]*32,"")</f>
        <v>150839.05664459532</v>
      </c>
      <c r="O119" s="2">
        <f>+IFERROR(PRODUCTOS[[#This Row],[PPTO X TORRE]]*22,"")</f>
        <v>3318459.2461810969</v>
      </c>
      <c r="P119" s="3">
        <f>+IFERROR(PRODUCTOS[[#This Row],[CANT X MODULO]]*702,"")</f>
        <v>142.62885000000011</v>
      </c>
      <c r="Q119" s="3">
        <f>+SUMIFS(DETALLE_GD_1[CANTIDAD SOLICITADA],DETALLE_GD_1[CODIGO],PRODUCTOS[[#This Row],[CODIGO]])</f>
        <v>26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26</v>
      </c>
      <c r="T119" s="3">
        <f>+IFERROR(PRODUCTOS[[#This Row],[CANTIDAD RECIBIDA]]/PRODUCTOS[[#This Row],[CANT X MODULO]],"")</f>
        <v>127.96850006152322</v>
      </c>
      <c r="U119" s="3">
        <f>+SUMIFS(DETALLE_GD_1[VALOR TOTAL POR ITEM GD],DETALLE_GD_1[CODIGO],PRODUCTOS[[#This Row],[CODIGO]])</f>
        <v>603223</v>
      </c>
      <c r="V119" s="3">
        <f>+IFERROR(PRODUCTOS[[#This Row],[PRECIO DE COMPRA]]/PRODUCTOS[[#This Row],[CANT. COMPRADA]],"")</f>
        <v>23200.884615384617</v>
      </c>
      <c r="W119" s="3">
        <f>+IFERROR(PRODUCTOS[[#This Row],[PRECIO COMPRA UNITARIO]]*PRODUCTOS[[#This Row],[PPTO FALTANTE]],"")</f>
        <v>2715320.1711384645</v>
      </c>
      <c r="X119" s="7">
        <f>+IFERROR(PRODUCTOS[[#This Row],[PROYECCION COMPRA]]/PRODUCTOS[[#This Row],[PPTO TOTAL]]-1,"")</f>
        <v>-0.18175274436072364</v>
      </c>
      <c r="Y119" s="3">
        <f>+IFERROR((PRODUCTOS[[#This Row],[CANT X MODULO]]*704)-PRODUCTOS[[#This Row],[CANT. COMPRADA]],"")</f>
        <v>117.03520000000012</v>
      </c>
      <c r="Z119" s="17">
        <f>+IFERROR(PRODUCTOS[[#This Row],[CANT. COMPRADA]]/PRODUCTOS[[#This Row],[PPTO FALTANTE]],"")</f>
        <v>0.2221553857301049</v>
      </c>
      <c r="AA119" s="3">
        <f>+IFERROR(PRODUCTOS[[#This Row],[PROYECCION COMPRA]]-(PRODUCTOS[[#This Row],[PPTO FALTANTE]]*PRODUCTOS[[#This Row],[PPTO]]),"")</f>
        <v>68.669629367534071</v>
      </c>
      <c r="AB119" s="3">
        <f>+_xlfn.XLOOKUP(PRODUCTOS[[#This Row],[CODIGO]],DETALLE_GD_1[CODIGO],DETALLE_GD_1[VALOR PPTO],"",0)</f>
        <v>23200.297900000001</v>
      </c>
      <c r="AC119" s="3">
        <f>+AB119-PRODUCTOS[[#This Row],[PPTO_ACTUALIZADO]]</f>
        <v>2.8000020392937586E-5</v>
      </c>
    </row>
    <row r="120" spans="1:29" x14ac:dyDescent="0.25">
      <c r="A120">
        <v>1801735</v>
      </c>
      <c r="B120" t="s">
        <v>73</v>
      </c>
      <c r="C120" t="s">
        <v>591</v>
      </c>
      <c r="D120" t="s">
        <v>244</v>
      </c>
      <c r="E120">
        <v>0</v>
      </c>
      <c r="F120" s="2">
        <v>3908.4932250000002</v>
      </c>
      <c r="G120" s="6" t="s">
        <v>31</v>
      </c>
      <c r="H120" s="2">
        <v>3495</v>
      </c>
      <c r="I120" t="b">
        <v>0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0.52500000000000002</v>
      </c>
      <c r="M120" s="2">
        <f>+IFERROR(PRODUCTOS[[#This Row],[PPTO]]*PRODUCTOS[[#This Row],[CANT X MODULO]],"")</f>
        <v>2051.9589431250001</v>
      </c>
      <c r="N120" s="2">
        <f>+IFERROR(PRODUCTOS[[#This Row],[PPTO X MODULO]]*32,"")</f>
        <v>65662.686180000004</v>
      </c>
      <c r="O120" s="2">
        <f>+IFERROR(PRODUCTOS[[#This Row],[PPTO X TORRE]]*22,"")</f>
        <v>1444579.0959600001</v>
      </c>
      <c r="P120" s="3">
        <f>+IFERROR(PRODUCTOS[[#This Row],[CANT X MODULO]]*702,"")</f>
        <v>368.55</v>
      </c>
      <c r="Q120" s="3">
        <f>+SUMIFS(DETALLE_GD_1[CANTIDAD SOLICITADA],DETALLE_GD_1[CODIGO],PRODUCTOS[[#This Row],[CODIGO]])</f>
        <v>65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65</v>
      </c>
      <c r="T120" s="3">
        <f>+IFERROR(PRODUCTOS[[#This Row],[CANTIDAD RECIBIDA]]/PRODUCTOS[[#This Row],[CANT X MODULO]],"")</f>
        <v>123.80952380952381</v>
      </c>
      <c r="U120" s="3">
        <f>+SUMIFS(DETALLE_GD_1[VALOR TOTAL POR ITEM GD],DETALLE_GD_1[CODIGO],PRODUCTOS[[#This Row],[CODIGO]])</f>
        <v>249233</v>
      </c>
      <c r="V120" s="3">
        <f>+IFERROR(PRODUCTOS[[#This Row],[PRECIO DE COMPRA]]/PRODUCTOS[[#This Row],[CANT. COMPRADA]],"")</f>
        <v>3834.353846153846</v>
      </c>
      <c r="W120" s="3">
        <f>+IFERROR(PRODUCTOS[[#This Row],[PRECIO COMPRA UNITARIO]]*PRODUCTOS[[#This Row],[PPTO FALTANTE]],"")</f>
        <v>1167944.1815384615</v>
      </c>
      <c r="X120" s="7">
        <f>+IFERROR(PRODUCTOS[[#This Row],[PROYECCION COMPRA]]/PRODUCTOS[[#This Row],[PPTO TOTAL]]-1,"")</f>
        <v>-0.19149862765922132</v>
      </c>
      <c r="Y120" s="3">
        <f>+IFERROR((PRODUCTOS[[#This Row],[CANT X MODULO]]*704)-PRODUCTOS[[#This Row],[CANT. COMPRADA]],"")</f>
        <v>304.60000000000002</v>
      </c>
      <c r="Z120" s="17">
        <f>+IFERROR(PRODUCTOS[[#This Row],[CANT. COMPRADA]]/PRODUCTOS[[#This Row],[PPTO FALTANTE]],"")</f>
        <v>0.21339461588969139</v>
      </c>
      <c r="AA120" s="3">
        <f>+IFERROR(PRODUCTOS[[#This Row],[PROYECCION COMPRA]]-(PRODUCTOS[[#This Row],[PPTO FALTANTE]]*PRODUCTOS[[#This Row],[PPTO]]),"")</f>
        <v>-22582.854796538595</v>
      </c>
      <c r="AB120" s="3">
        <f>+_xlfn.XLOOKUP(PRODUCTOS[[#This Row],[CODIGO]],DETALLE_GD_1[CODIGO],DETALLE_GD_1[VALOR PPTO],"",0)</f>
        <v>3495</v>
      </c>
      <c r="AC120" s="3">
        <f>+AB120-PRODUCTOS[[#This Row],[PPTO_ACTUALIZADO]]</f>
        <v>0</v>
      </c>
    </row>
    <row r="121" spans="1:29" x14ac:dyDescent="0.25">
      <c r="A121">
        <v>304007</v>
      </c>
      <c r="B121" t="s">
        <v>80</v>
      </c>
      <c r="C121" t="s">
        <v>541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1072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1072</v>
      </c>
      <c r="T121" s="3">
        <f>+IFERROR(PRODUCTOS[[#This Row],[CANTIDAD RECIBIDA]]/PRODUCTOS[[#This Row],[CANT X MODULO]],"")</f>
        <v>123.75180375180373</v>
      </c>
      <c r="U121" s="3">
        <f>+SUMIFS(DETALLE_GD_1[VALOR TOTAL POR ITEM GD],DETALLE_GD_1[CODIGO],PRODUCTOS[[#This Row],[CODIGO]])</f>
        <v>12389283</v>
      </c>
      <c r="V121" s="3">
        <f>+IFERROR(PRODUCTOS[[#This Row],[PRECIO DE COMPRA]]/PRODUCTOS[[#This Row],[CANT. COMPRADA]],"")</f>
        <v>11557.16697761194</v>
      </c>
      <c r="W121" s="3">
        <f>+IFERROR(PRODUCTOS[[#This Row],[PRECIO COMPRA UNITARIO]]*PRODUCTOS[[#This Row],[PPTO FALTANTE]],"")</f>
        <v>58090944.096268669</v>
      </c>
      <c r="X121" s="7">
        <f>+IFERROR(PRODUCTOS[[#This Row],[PROYECCION COMPRA]]/PRODUCTOS[[#This Row],[PPTO TOTAL]]-1,"")</f>
        <v>-0.1676590113612183</v>
      </c>
      <c r="Y121" s="3">
        <f>+IFERROR((PRODUCTOS[[#This Row],[CANT X MODULO]]*704)-PRODUCTOS[[#This Row],[CANT. COMPRADA]],"")</f>
        <v>5026.4000000000015</v>
      </c>
      <c r="Z121" s="17">
        <f>+IFERROR(PRODUCTOS[[#This Row],[CANT. COMPRADA]]/PRODUCTOS[[#This Row],[PPTO FALTANTE]],"")</f>
        <v>0.21327391373547663</v>
      </c>
      <c r="AA121" s="3">
        <f>+IFERROR(PRODUCTOS[[#This Row],[PROYECCION COMPRA]]-(PRODUCTOS[[#This Row],[PPTO FALTANTE]]*PRODUCTOS[[#This Row],[PPTO]]),"")</f>
        <v>567048.06648785621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2302024</v>
      </c>
      <c r="B122" t="s">
        <v>234</v>
      </c>
      <c r="C122">
        <v>0</v>
      </c>
      <c r="D122" t="s">
        <v>244</v>
      </c>
      <c r="E122" t="s">
        <v>399</v>
      </c>
      <c r="F122" s="2">
        <v>21916.523936000001</v>
      </c>
      <c r="G122" s="6" t="s">
        <v>68</v>
      </c>
      <c r="H122" s="2">
        <v>22292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0.13125000000000001</v>
      </c>
      <c r="M122" s="2">
        <f>+IFERROR(PRODUCTOS[[#This Row],[PPTO]]*PRODUCTOS[[#This Row],[CANT X MODULO]],"")</f>
        <v>2876.5437666000003</v>
      </c>
      <c r="N122" s="2">
        <f>+IFERROR(PRODUCTOS[[#This Row],[PPTO X MODULO]]*32,"")</f>
        <v>92049.400531200008</v>
      </c>
      <c r="O122" s="2">
        <f>+IFERROR(PRODUCTOS[[#This Row],[PPTO X TORRE]]*22,"")</f>
        <v>2025086.8116864001</v>
      </c>
      <c r="P122" s="3">
        <f>+IFERROR(PRODUCTOS[[#This Row],[CANT X MODULO]]*702,"")</f>
        <v>92.137500000000003</v>
      </c>
      <c r="Q122" s="3">
        <f>+SUMIFS(DETALLE_GD_1[CANTIDAD SOLICITADA],DETALLE_GD_1[CODIGO],PRODUCTOS[[#This Row],[CODIGO]])</f>
        <v>16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16</v>
      </c>
      <c r="T122" s="3">
        <f>+IFERROR(PRODUCTOS[[#This Row],[CANTIDAD RECIBIDA]]/PRODUCTOS[[#This Row],[CANT X MODULO]],"")</f>
        <v>121.9047619047619</v>
      </c>
      <c r="U122" s="3">
        <f>+SUMIFS(DETALLE_GD_1[VALOR TOTAL POR ITEM GD],DETALLE_GD_1[CODIGO],PRODUCTOS[[#This Row],[CODIGO]])</f>
        <v>347247</v>
      </c>
      <c r="V122" s="3">
        <f>+IFERROR(PRODUCTOS[[#This Row],[PRECIO DE COMPRA]]/PRODUCTOS[[#This Row],[CANT. COMPRADA]],"")</f>
        <v>21702.9375</v>
      </c>
      <c r="W122" s="3">
        <f>+IFERROR(PRODUCTOS[[#This Row],[PRECIO COMPRA UNITARIO]]*PRODUCTOS[[#This Row],[PPTO FALTANTE]],"")</f>
        <v>1658104.425</v>
      </c>
      <c r="X122" s="7">
        <f>+IFERROR(PRODUCTOS[[#This Row],[PROYECCION COMPRA]]/PRODUCTOS[[#This Row],[PPTO TOTAL]]-1,"")</f>
        <v>-0.18121810115428771</v>
      </c>
      <c r="Y122" s="3">
        <f>+IFERROR((PRODUCTOS[[#This Row],[CANT X MODULO]]*704)-PRODUCTOS[[#This Row],[CANT. COMPRADA]],"")</f>
        <v>76.400000000000006</v>
      </c>
      <c r="Z122" s="17">
        <f>+IFERROR(PRODUCTOS[[#This Row],[CANT. COMPRADA]]/PRODUCTOS[[#This Row],[PPTO FALTANTE]],"")</f>
        <v>0.20942408376963348</v>
      </c>
      <c r="AA122" s="3">
        <f>+IFERROR(PRODUCTOS[[#This Row],[PROYECCION COMPRA]]-(PRODUCTOS[[#This Row],[PPTO FALTANTE]]*PRODUCTOS[[#This Row],[PPTO]]),"")</f>
        <v>-16318.00371040008</v>
      </c>
      <c r="AB122" s="3">
        <f>+_xlfn.XLOOKUP(PRODUCTOS[[#This Row],[CODIGO]],DETALLE_GD_1[CODIGO],DETALLE_GD_1[VALOR PPTO],"",0)</f>
        <v>22292</v>
      </c>
      <c r="AC122" s="3">
        <f>+AB122-PRODUCTOS[[#This Row],[PPTO_ACTUALIZADO]]</f>
        <v>0</v>
      </c>
    </row>
    <row r="123" spans="1:29" x14ac:dyDescent="0.25">
      <c r="A123">
        <v>302046</v>
      </c>
      <c r="B123" t="s">
        <v>115</v>
      </c>
      <c r="C123" t="s">
        <v>547</v>
      </c>
      <c r="D123" t="s">
        <v>240</v>
      </c>
      <c r="E123" t="s">
        <v>403</v>
      </c>
      <c r="F123" s="2">
        <v>10156.598467</v>
      </c>
      <c r="G123" s="6" t="s">
        <v>20</v>
      </c>
      <c r="H123" s="2">
        <v>10156.598467000002</v>
      </c>
      <c r="I123" t="b">
        <v>1</v>
      </c>
      <c r="J123" t="str">
        <f>+_xlfn.XLOOKUP(PRODUCTOS[[#This Row],[CODIGO]],P_CRITICOS[CODIGO],P_CRITICOS[DESC CORTA],"",0)</f>
        <v>PINO 2X6X400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34.65</v>
      </c>
      <c r="M123" s="2">
        <f>+IFERROR(PRODUCTOS[[#This Row],[PPTO]]*PRODUCTOS[[#This Row],[CANT X MODULO]],"")</f>
        <v>351926.13688154996</v>
      </c>
      <c r="N123" s="2">
        <f>+IFERROR(PRODUCTOS[[#This Row],[PPTO X MODULO]]*32,"")</f>
        <v>11261636.380209599</v>
      </c>
      <c r="O123" s="2">
        <f>+IFERROR(PRODUCTOS[[#This Row],[PPTO X TORRE]]*22,"")</f>
        <v>247756000.36461118</v>
      </c>
      <c r="P123" s="3">
        <f>+IFERROR(PRODUCTOS[[#This Row],[CANT X MODULO]]*702,"")</f>
        <v>24324.3</v>
      </c>
      <c r="Q123" s="3">
        <f>+SUMIFS(DETALLE_GD_1[CANTIDAD SOLICITADA],DETALLE_GD_1[CODIGO],PRODUCTOS[[#This Row],[CODIGO]])</f>
        <v>4213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4213</v>
      </c>
      <c r="T123" s="3">
        <f>+IFERROR(PRODUCTOS[[#This Row],[CANTIDAD RECIBIDA]]/PRODUCTOS[[#This Row],[CANT X MODULO]],"")</f>
        <v>121.5873015873016</v>
      </c>
      <c r="U123" s="3">
        <f>+SUMIFS(DETALLE_GD_1[VALOR TOTAL POR ITEM GD],DETALLE_GD_1[CODIGO],PRODUCTOS[[#This Row],[CODIGO]])</f>
        <v>43381692</v>
      </c>
      <c r="V123" s="3">
        <f>+IFERROR(PRODUCTOS[[#This Row],[PRECIO DE COMPRA]]/PRODUCTOS[[#This Row],[CANT. COMPRADA]],"")</f>
        <v>10297.102302397341</v>
      </c>
      <c r="W123" s="3">
        <f>+IFERROR(PRODUCTOS[[#This Row],[PRECIO COMPRA UNITARIO]]*PRODUCTOS[[#This Row],[PPTO FALTANTE]],"")</f>
        <v>207801702.72375977</v>
      </c>
      <c r="X123" s="7">
        <f>+IFERROR(PRODUCTOS[[#This Row],[PROYECCION COMPRA]]/PRODUCTOS[[#This Row],[PPTO TOTAL]]-1,"")</f>
        <v>-0.16126470229601908</v>
      </c>
      <c r="Y123" s="3">
        <f>+IFERROR((PRODUCTOS[[#This Row],[CANT X MODULO]]*704)-PRODUCTOS[[#This Row],[CANT. COMPRADA]],"")</f>
        <v>20180.599999999999</v>
      </c>
      <c r="Z123" s="17">
        <f>+IFERROR(PRODUCTOS[[#This Row],[CANT. COMPRADA]]/PRODUCTOS[[#This Row],[PPTO FALTANTE]],"")</f>
        <v>0.2087648533740325</v>
      </c>
      <c r="AA123" s="3">
        <f>+IFERROR(PRODUCTOS[[#This Row],[PROYECCION COMPRA]]-(PRODUCTOS[[#This Row],[PPTO FALTANTE]]*PRODUCTOS[[#This Row],[PPTO]]),"")</f>
        <v>2835451.7006195784</v>
      </c>
      <c r="AB123" s="3">
        <f>+_xlfn.XLOOKUP(PRODUCTOS[[#This Row],[CODIGO]],DETALLE_GD_1[CODIGO],DETALLE_GD_1[VALOR PPTO],"",0)</f>
        <v>10156.5985</v>
      </c>
      <c r="AC123" s="3">
        <f>+AB123-PRODUCTOS[[#This Row],[PPTO_ACTUALIZADO]]</f>
        <v>3.2999998438754119E-5</v>
      </c>
    </row>
    <row r="124" spans="1:29" x14ac:dyDescent="0.25">
      <c r="A124">
        <v>5316484</v>
      </c>
      <c r="B124" t="s">
        <v>96</v>
      </c>
      <c r="C124" t="s">
        <v>602</v>
      </c>
      <c r="D124" t="s">
        <v>258</v>
      </c>
      <c r="E124" t="s">
        <v>405</v>
      </c>
      <c r="F124" s="2">
        <v>4372.7272730000004</v>
      </c>
      <c r="G124" s="6" t="s">
        <v>31</v>
      </c>
      <c r="H124" s="2">
        <v>4372.7272730000004</v>
      </c>
      <c r="I124" t="b">
        <v>1</v>
      </c>
      <c r="J124" t="str">
        <f>+_xlfn.XLOOKUP(PRODUCTOS[[#This Row],[CODIGO]],P_CRITICOS[CODIGO],P_CRITICOS[DESC CORTA],"",0)</f>
        <v/>
      </c>
      <c r="K124" t="str">
        <f>+IFERROR(IF(VLOOKUP(PRODUCTOS[[#This Row],[CODIGO]],P_CRITICOS[],3,0)="*","PRODUCTO CRITICO","NO CRITICO"),"NO CRITICO")</f>
        <v>NO CRITICO</v>
      </c>
      <c r="L124" s="15">
        <f>+_xlfn.XLOOKUP(PRODUCTOS[[#This Row],[CODIGO]],BD_MODULO[Artículo],BD_MODULO[CUB_ACTUALIZADA],"",0)</f>
        <v>0.52500000000000002</v>
      </c>
      <c r="M124" s="2">
        <f>+IFERROR(PRODUCTOS[[#This Row],[PPTO]]*PRODUCTOS[[#This Row],[CANT X MODULO]],"")</f>
        <v>2295.6818183250002</v>
      </c>
      <c r="N124" s="2">
        <f>+IFERROR(PRODUCTOS[[#This Row],[PPTO X MODULO]]*32,"")</f>
        <v>73461.818186400007</v>
      </c>
      <c r="O124" s="2">
        <f>+IFERROR(PRODUCTOS[[#This Row],[PPTO X TORRE]]*22,"")</f>
        <v>1616160.0001008001</v>
      </c>
      <c r="P124" s="3">
        <f>+IFERROR(PRODUCTOS[[#This Row],[CANT X MODULO]]*702,"")</f>
        <v>368.55</v>
      </c>
      <c r="Q124" s="3">
        <f>+SUMIFS(DETALLE_GD_1[CANTIDAD SOLICITADA],DETALLE_GD_1[CODIGO],PRODUCTOS[[#This Row],[CODIGO]])</f>
        <v>62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62</v>
      </c>
      <c r="T124" s="3">
        <f>+IFERROR(PRODUCTOS[[#This Row],[CANTIDAD RECIBIDA]]/PRODUCTOS[[#This Row],[CANT X MODULO]],"")</f>
        <v>118.09523809523809</v>
      </c>
      <c r="U124" s="3">
        <f>+SUMIFS(DETALLE_GD_1[VALOR TOTAL POR ITEM GD],DETALLE_GD_1[CODIGO],PRODUCTOS[[#This Row],[CODIGO]])</f>
        <v>268837</v>
      </c>
      <c r="V124" s="3">
        <f>+IFERROR(PRODUCTOS[[#This Row],[PRECIO DE COMPRA]]/PRODUCTOS[[#This Row],[CANT. COMPRADA]],"")</f>
        <v>4336.0806451612907</v>
      </c>
      <c r="W124" s="3">
        <f>+IFERROR(PRODUCTOS[[#This Row],[PRECIO COMPRA UNITARIO]]*PRODUCTOS[[#This Row],[PPTO FALTANTE]],"")</f>
        <v>1333778.4064516132</v>
      </c>
      <c r="X124" s="7">
        <f>+IFERROR(PRODUCTOS[[#This Row],[PROYECCION COMPRA]]/PRODUCTOS[[#This Row],[PPTO TOTAL]]-1,"")</f>
        <v>-0.17472378578332259</v>
      </c>
      <c r="Y124" s="3">
        <f>+IFERROR((PRODUCTOS[[#This Row],[CANT X MODULO]]*704)-PRODUCTOS[[#This Row],[CANT. COMPRADA]],"")</f>
        <v>307.60000000000002</v>
      </c>
      <c r="Z124" s="17">
        <f>+IFERROR(PRODUCTOS[[#This Row],[CANT. COMPRADA]]/PRODUCTOS[[#This Row],[PPTO FALTANTE]],"")</f>
        <v>0.20156046814044212</v>
      </c>
      <c r="AA124" s="3">
        <f>+IFERROR(PRODUCTOS[[#This Row],[PROYECCION COMPRA]]-(PRODUCTOS[[#This Row],[PPTO FALTANTE]]*PRODUCTOS[[#This Row],[PPTO]]),"")</f>
        <v>-11272.502723186975</v>
      </c>
      <c r="AB124" s="3">
        <f>+_xlfn.XLOOKUP(PRODUCTOS[[#This Row],[CODIGO]],DETALLE_GD_1[CODIGO],DETALLE_GD_1[VALOR PPTO],"",0)</f>
        <v>4372.7272999999996</v>
      </c>
      <c r="AC124" s="3">
        <f>+AB124-PRODUCTOS[[#This Row],[PPTO_ACTUALIZADO]]</f>
        <v>2.6999999136023689E-5</v>
      </c>
    </row>
    <row r="125" spans="1:29" x14ac:dyDescent="0.25">
      <c r="A125">
        <v>302249</v>
      </c>
      <c r="B125" t="s">
        <v>178</v>
      </c>
      <c r="C125">
        <v>0</v>
      </c>
      <c r="D125" t="s">
        <v>240</v>
      </c>
      <c r="E125" t="s">
        <v>403</v>
      </c>
      <c r="F125" s="2">
        <v>2226.3091479999998</v>
      </c>
      <c r="G125" s="6" t="s">
        <v>20</v>
      </c>
      <c r="H125" s="2">
        <v>2226.3091479999998</v>
      </c>
      <c r="I125" t="b">
        <v>1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6.3000000000000007</v>
      </c>
      <c r="M125" s="2">
        <f>+IFERROR(PRODUCTOS[[#This Row],[PPTO]]*PRODUCTOS[[#This Row],[CANT X MODULO]],"")</f>
        <v>14025.7476324</v>
      </c>
      <c r="N125" s="2">
        <f>+IFERROR(PRODUCTOS[[#This Row],[PPTO X MODULO]]*32,"")</f>
        <v>448823.9242368</v>
      </c>
      <c r="O125" s="2">
        <f>+IFERROR(PRODUCTOS[[#This Row],[PPTO X TORRE]]*22,"")</f>
        <v>9874126.3332096003</v>
      </c>
      <c r="P125" s="3">
        <f>+IFERROR(PRODUCTOS[[#This Row],[CANT X MODULO]]*702,"")</f>
        <v>4422.6000000000004</v>
      </c>
      <c r="Q125" s="3">
        <f>+SUMIFS(DETALLE_GD_1[CANTIDAD SOLICITADA],DETALLE_GD_1[CODIGO],PRODUCTOS[[#This Row],[CODIGO]])</f>
        <v>744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744</v>
      </c>
      <c r="T125" s="3">
        <f>+IFERROR(PRODUCTOS[[#This Row],[CANTIDAD RECIBIDA]]/PRODUCTOS[[#This Row],[CANT X MODULO]],"")</f>
        <v>118.09523809523809</v>
      </c>
      <c r="U125" s="3">
        <f>+SUMIFS(DETALLE_GD_1[VALOR TOTAL POR ITEM GD],DETALLE_GD_1[CODIGO],PRODUCTOS[[#This Row],[CODIGO]])</f>
        <v>1681108</v>
      </c>
      <c r="V125" s="3">
        <f>+IFERROR(PRODUCTOS[[#This Row],[PRECIO DE COMPRA]]/PRODUCTOS[[#This Row],[CANT. COMPRADA]],"")</f>
        <v>2259.5537634408602</v>
      </c>
      <c r="W125" s="3">
        <f>+IFERROR(PRODUCTOS[[#This Row],[PRECIO COMPRA UNITARIO]]*PRODUCTOS[[#This Row],[PPTO FALTANTE]],"")</f>
        <v>8340464.851612905</v>
      </c>
      <c r="X125" s="7">
        <f>+IFERROR(PRODUCTOS[[#This Row],[PROYECCION COMPRA]]/PRODUCTOS[[#This Row],[PPTO TOTAL]]-1,"")</f>
        <v>-0.15532123347850424</v>
      </c>
      <c r="Y125" s="3">
        <f>+IFERROR((PRODUCTOS[[#This Row],[CANT X MODULO]]*704)-PRODUCTOS[[#This Row],[CANT. COMPRADA]],"")</f>
        <v>3691.2000000000007</v>
      </c>
      <c r="Z125" s="17">
        <f>+IFERROR(PRODUCTOS[[#This Row],[CANT. COMPRADA]]/PRODUCTOS[[#This Row],[PPTO FALTANTE]],"")</f>
        <v>0.2015604681404421</v>
      </c>
      <c r="AA125" s="3">
        <f>+IFERROR(PRODUCTOS[[#This Row],[PROYECCION COMPRA]]-(PRODUCTOS[[#This Row],[PPTO FALTANTE]]*PRODUCTOS[[#This Row],[PPTO]]),"")</f>
        <v>122712.52451530378</v>
      </c>
      <c r="AB125" s="3">
        <f>+_xlfn.XLOOKUP(PRODUCTOS[[#This Row],[CODIGO]],DETALLE_GD_1[CODIGO],DETALLE_GD_1[VALOR PPTO],"",0)</f>
        <v>2226.3090999999999</v>
      </c>
      <c r="AC125" s="3">
        <f>+AB125-PRODUCTOS[[#This Row],[PPTO_ACTUALIZADO]]</f>
        <v>-4.799999987881165E-5</v>
      </c>
    </row>
    <row r="126" spans="1:29" x14ac:dyDescent="0.25">
      <c r="A126">
        <v>701043</v>
      </c>
      <c r="B126" t="s">
        <v>197</v>
      </c>
      <c r="C126" t="s">
        <v>548</v>
      </c>
      <c r="D126" t="s">
        <v>240</v>
      </c>
      <c r="E126" t="s">
        <v>402</v>
      </c>
      <c r="F126" s="2">
        <v>22146.362772</v>
      </c>
      <c r="G126" s="6" t="s">
        <v>18</v>
      </c>
      <c r="H126" s="2">
        <v>22146.362772</v>
      </c>
      <c r="I126" t="b">
        <v>1</v>
      </c>
      <c r="J126" t="str">
        <f>+_xlfn.XLOOKUP(PRODUCTOS[[#This Row],[CODIGO]],P_CRITICOS[CODIGO],P_CRITICOS[DESC CORTA],"",0)</f>
        <v>VOLCANITA EMPAPELADA CIELO</v>
      </c>
      <c r="K126" t="str">
        <f>+IFERROR(IF(VLOOKUP(PRODUCTOS[[#This Row],[CODIGO]],P_CRITICOS[],3,0)="*","PRODUCTO CRITICO","NO CRITICO"),"NO CRITICO")</f>
        <v>PRODUCTO CRITICO</v>
      </c>
      <c r="L126" s="15">
        <f>+_xlfn.XLOOKUP(PRODUCTOS[[#This Row],[CODIGO]],BD_MODULO[Artículo],BD_MODULO[CUB_ACTUALIZADA],"",0)</f>
        <v>7.0875000000000012</v>
      </c>
      <c r="M126" s="2">
        <f>+IFERROR(PRODUCTOS[[#This Row],[PPTO]]*PRODUCTOS[[#This Row],[CANT X MODULO]],"")</f>
        <v>156962.34614655003</v>
      </c>
      <c r="N126" s="2">
        <f>+IFERROR(PRODUCTOS[[#This Row],[PPTO X MODULO]]*32,"")</f>
        <v>5022795.0766896009</v>
      </c>
      <c r="O126" s="2">
        <f>+IFERROR(PRODUCTOS[[#This Row],[PPTO X TORRE]]*22,"")</f>
        <v>110501491.68717122</v>
      </c>
      <c r="P126" s="3">
        <f>+IFERROR(PRODUCTOS[[#This Row],[CANT X MODULO]]*702,"")</f>
        <v>4975.4250000000011</v>
      </c>
      <c r="Q126" s="3">
        <f>+SUMIFS(DETALLE_GD_1[CANTIDAD SOLICITADA],DETALLE_GD_1[CODIGO],PRODUCTOS[[#This Row],[CODIGO]])</f>
        <v>836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836</v>
      </c>
      <c r="T126" s="3">
        <f>+IFERROR(PRODUCTOS[[#This Row],[CANTIDAD RECIBIDA]]/PRODUCTOS[[#This Row],[CANT X MODULO]],"")</f>
        <v>117.95414462081126</v>
      </c>
      <c r="U126" s="3">
        <f>+SUMIFS(DETALLE_GD_1[VALOR TOTAL POR ITEM GD],DETALLE_GD_1[CODIGO],PRODUCTOS[[#This Row],[CODIGO]])</f>
        <v>18802683</v>
      </c>
      <c r="V126" s="3">
        <f>+IFERROR(PRODUCTOS[[#This Row],[PRECIO DE COMPRA]]/PRODUCTOS[[#This Row],[CANT. COMPRADA]],"")</f>
        <v>22491.247607655503</v>
      </c>
      <c r="W126" s="3">
        <f>+IFERROR(PRODUCTOS[[#This Row],[PRECIO COMPRA UNITARIO]]*PRODUCTOS[[#This Row],[PPTO FALTANTE]],"")</f>
        <v>93419646.063157931</v>
      </c>
      <c r="X126" s="7">
        <f>+IFERROR(PRODUCTOS[[#This Row],[PROYECCION COMPRA]]/PRODUCTOS[[#This Row],[PPTO TOTAL]]-1,"")</f>
        <v>-0.15458475142011519</v>
      </c>
      <c r="Y126" s="3">
        <f>+IFERROR((PRODUCTOS[[#This Row],[CANT X MODULO]]*704)-PRODUCTOS[[#This Row],[CANT. COMPRADA]],"")</f>
        <v>4153.6000000000013</v>
      </c>
      <c r="Z126" s="17">
        <f>+IFERROR(PRODUCTOS[[#This Row],[CANT. COMPRADA]]/PRODUCTOS[[#This Row],[PPTO FALTANTE]],"")</f>
        <v>0.2012711864406779</v>
      </c>
      <c r="AA126" s="3">
        <f>+IFERROR(PRODUCTOS[[#This Row],[PROYECCION COMPRA]]-(PRODUCTOS[[#This Row],[PPTO FALTANTE]]*PRODUCTOS[[#This Row],[PPTO]]),"")</f>
        <v>1432513.6533786952</v>
      </c>
      <c r="AB126" s="3">
        <f>+_xlfn.XLOOKUP(PRODUCTOS[[#This Row],[CODIGO]],DETALLE_GD_1[CODIGO],DETALLE_GD_1[VALOR PPTO],"",0)</f>
        <v>22146.362799999999</v>
      </c>
      <c r="AC126" s="3">
        <f>+AB126-PRODUCTOS[[#This Row],[PPTO_ACTUALIZADO]]</f>
        <v>2.7999998565064743E-5</v>
      </c>
    </row>
    <row r="127" spans="1:29" x14ac:dyDescent="0.25">
      <c r="A127">
        <v>5316483</v>
      </c>
      <c r="B127" t="s">
        <v>97</v>
      </c>
      <c r="C127" t="s">
        <v>603</v>
      </c>
      <c r="D127" t="s">
        <v>258</v>
      </c>
      <c r="E127" t="s">
        <v>405</v>
      </c>
      <c r="F127" s="2">
        <v>3237.6071430000002</v>
      </c>
      <c r="G127" s="6" t="s">
        <v>31</v>
      </c>
      <c r="H127" s="2">
        <v>3237.6071430000002</v>
      </c>
      <c r="I127" t="b">
        <v>1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1699.7437500750002</v>
      </c>
      <c r="N127" s="2">
        <f>+IFERROR(PRODUCTOS[[#This Row],[PPTO X MODULO]]*32,"")</f>
        <v>54391.800002400007</v>
      </c>
      <c r="O127" s="2">
        <f>+IFERROR(PRODUCTOS[[#This Row],[PPTO X TORRE]]*22,"")</f>
        <v>1196619.6000528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61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61</v>
      </c>
      <c r="T127" s="3">
        <f>+IFERROR(PRODUCTOS[[#This Row],[CANTIDAD RECIBIDA]]/PRODUCTOS[[#This Row],[CANT X MODULO]],"")</f>
        <v>116.19047619047619</v>
      </c>
      <c r="U127" s="3">
        <f>+SUMIFS(DETALLE_GD_1[VALOR TOTAL POR ITEM GD],DETALLE_GD_1[CODIGO],PRODUCTOS[[#This Row],[CODIGO]])</f>
        <v>186197</v>
      </c>
      <c r="V127" s="3">
        <f>+IFERROR(PRODUCTOS[[#This Row],[PRECIO DE COMPRA]]/PRODUCTOS[[#This Row],[CANT. COMPRADA]],"")</f>
        <v>3052.4098360655739</v>
      </c>
      <c r="W127" s="3">
        <f>+IFERROR(PRODUCTOS[[#This Row],[PRECIO COMPRA UNITARIO]]*PRODUCTOS[[#This Row],[PPTO FALTANTE]],"")</f>
        <v>941973.67540983623</v>
      </c>
      <c r="X127" s="7">
        <f>+IFERROR(PRODUCTOS[[#This Row],[PROYECCION COMPRA]]/PRODUCTOS[[#This Row],[PPTO TOTAL]]-1,"")</f>
        <v>-0.21280440720821192</v>
      </c>
      <c r="Y127" s="3">
        <f>+IFERROR((PRODUCTOS[[#This Row],[CANT X MODULO]]*704)-PRODUCTOS[[#This Row],[CANT. COMPRADA]],"")</f>
        <v>308.60000000000002</v>
      </c>
      <c r="Z127" s="17">
        <f>+IFERROR(PRODUCTOS[[#This Row],[CANT. COMPRADA]]/PRODUCTOS[[#This Row],[PPTO FALTANTE]],"")</f>
        <v>0.19766688269604665</v>
      </c>
      <c r="AA127" s="3">
        <f>+IFERROR(PRODUCTOS[[#This Row],[PROYECCION COMPRA]]-(PRODUCTOS[[#This Row],[PPTO FALTANTE]]*PRODUCTOS[[#This Row],[PPTO]]),"")</f>
        <v>-57151.888919963851</v>
      </c>
      <c r="AB127" s="3">
        <f>+_xlfn.XLOOKUP(PRODUCTOS[[#This Row],[CODIGO]],DETALLE_GD_1[CODIGO],DETALLE_GD_1[VALOR PPTO],"",0)</f>
        <v>3237.6071000000002</v>
      </c>
      <c r="AC127" s="3">
        <f>+AB127-PRODUCTOS[[#This Row],[PPTO_ACTUALIZADO]]</f>
        <v>-4.3000000005122274E-5</v>
      </c>
    </row>
    <row r="128" spans="1:29" x14ac:dyDescent="0.25">
      <c r="A128" t="s">
        <v>21</v>
      </c>
      <c r="B128" t="s">
        <v>22</v>
      </c>
      <c r="C128" t="s">
        <v>528</v>
      </c>
      <c r="D128" t="s">
        <v>240</v>
      </c>
      <c r="E128" t="s">
        <v>403</v>
      </c>
      <c r="F128" s="2">
        <v>15359.702784999999</v>
      </c>
      <c r="G128" s="6" t="s">
        <v>20</v>
      </c>
      <c r="H128" s="2">
        <v>15359.702785000003</v>
      </c>
      <c r="I128" t="b">
        <v>1</v>
      </c>
      <c r="J128" t="str">
        <f>+_xlfn.XLOOKUP(PRODUCTOS[[#This Row],[CODIGO]],P_CRITICOS[CODIGO],P_CRITICOS[DESC CORTA],"",0)</f>
        <v>PINO 3X8X320</v>
      </c>
      <c r="K128" t="str">
        <f>+IFERROR(IF(VLOOKUP(PRODUCTOS[[#This Row],[CODIGO]],P_CRITICOS[],3,0)="*","PRODUCTO CRITICO","NO CRITICO"),"NO CRITICO")</f>
        <v>PRODUCTO CRITICO</v>
      </c>
      <c r="L128" s="15">
        <f>+_xlfn.XLOOKUP(PRODUCTOS[[#This Row],[CODIGO]],BD_MODULO[Artículo],BD_MODULO[CUB_ACTUALIZADA],"",0)</f>
        <v>6.3000000000000007</v>
      </c>
      <c r="M128" s="2">
        <f>+IFERROR(PRODUCTOS[[#This Row],[PPTO]]*PRODUCTOS[[#This Row],[CANT X MODULO]],"")</f>
        <v>96766.127545500014</v>
      </c>
      <c r="N128" s="2">
        <f>+IFERROR(PRODUCTOS[[#This Row],[PPTO X MODULO]]*32,"")</f>
        <v>3096516.0814560005</v>
      </c>
      <c r="O128" s="2">
        <f>+IFERROR(PRODUCTOS[[#This Row],[PPTO X TORRE]]*22,"")</f>
        <v>68123353.792032003</v>
      </c>
      <c r="P128" s="3">
        <f>+IFERROR(PRODUCTOS[[#This Row],[CANT X MODULO]]*702,"")</f>
        <v>4422.6000000000004</v>
      </c>
      <c r="Q128" s="3">
        <f>+SUMIFS(DETALLE_GD_1[CANTIDAD SOLICITADA],DETALLE_GD_1[CODIGO],PRODUCTOS[[#This Row],[CODIGO]])</f>
        <v>728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728</v>
      </c>
      <c r="T128" s="3">
        <f>+IFERROR(PRODUCTOS[[#This Row],[CANTIDAD RECIBIDA]]/PRODUCTOS[[#This Row],[CANT X MODULO]],"")</f>
        <v>115.55555555555554</v>
      </c>
      <c r="U128" s="3">
        <f>+SUMIFS(DETALLE_GD_1[VALOR TOTAL POR ITEM GD],DETALLE_GD_1[CODIGO],PRODUCTOS[[#This Row],[CODIGO]])</f>
        <v>11256292</v>
      </c>
      <c r="V128" s="3">
        <f>+IFERROR(PRODUCTOS[[#This Row],[PRECIO DE COMPRA]]/PRODUCTOS[[#This Row],[CANT. COMPRADA]],"")</f>
        <v>15461.939560439561</v>
      </c>
      <c r="W128" s="3">
        <f>+IFERROR(PRODUCTOS[[#This Row],[PRECIO COMPRA UNITARIO]]*PRODUCTOS[[#This Row],[PPTO FALTANTE]],"")</f>
        <v>57320502.338461556</v>
      </c>
      <c r="X128" s="7">
        <f>+IFERROR(PRODUCTOS[[#This Row],[PROYECCION COMPRA]]/PRODUCTOS[[#This Row],[PPTO TOTAL]]-1,"")</f>
        <v>-0.1585777982474198</v>
      </c>
      <c r="Y128" s="3">
        <f>+IFERROR((PRODUCTOS[[#This Row],[CANT X MODULO]]*704)-PRODUCTOS[[#This Row],[CANT. COMPRADA]],"")</f>
        <v>3707.2000000000007</v>
      </c>
      <c r="Z128" s="17">
        <f>+IFERROR(PRODUCTOS[[#This Row],[CANT. COMPRADA]]/PRODUCTOS[[#This Row],[PPTO FALTANTE]],"")</f>
        <v>0.19637462235649544</v>
      </c>
      <c r="AA128" s="3">
        <f>+IFERROR(PRODUCTOS[[#This Row],[PROYECCION COMPRA]]-(PRODUCTOS[[#This Row],[PPTO FALTANTE]]*PRODUCTOS[[#This Row],[PPTO]]),"")</f>
        <v>379012.17390954494</v>
      </c>
      <c r="AB128" s="3">
        <f>+_xlfn.XLOOKUP(PRODUCTOS[[#This Row],[CODIGO]],DETALLE_GD_1[CODIGO],DETALLE_GD_1[VALOR PPTO],"",0)</f>
        <v>15359.702799999999</v>
      </c>
      <c r="AC128" s="3">
        <f>+AB128-PRODUCTOS[[#This Row],[PPTO_ACTUALIZADO]]</f>
        <v>1.499999598308932E-5</v>
      </c>
    </row>
    <row r="129" spans="1:29" x14ac:dyDescent="0.25">
      <c r="A129">
        <v>704022</v>
      </c>
      <c r="B129" t="s">
        <v>330</v>
      </c>
      <c r="C129" t="s">
        <v>669</v>
      </c>
      <c r="D129" t="s">
        <v>240</v>
      </c>
      <c r="E129" t="s">
        <v>402</v>
      </c>
      <c r="F129" s="2">
        <v>306</v>
      </c>
      <c r="G129" s="6" t="s">
        <v>31</v>
      </c>
      <c r="H129" s="2">
        <v>306.00000000000006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14.175000000000001</v>
      </c>
      <c r="M129" s="2">
        <f>+IFERROR(PRODUCTOS[[#This Row],[PPTO]]*PRODUCTOS[[#This Row],[CANT X MODULO]],"")</f>
        <v>4337.55</v>
      </c>
      <c r="N129" s="2">
        <f>+IFERROR(PRODUCTOS[[#This Row],[PPTO X MODULO]]*32,"")</f>
        <v>138801.60000000001</v>
      </c>
      <c r="O129" s="2">
        <f>+IFERROR(PRODUCTOS[[#This Row],[PPTO X TORRE]]*22,"")</f>
        <v>3053635.2</v>
      </c>
      <c r="P129" s="3">
        <f>+IFERROR(PRODUCTOS[[#This Row],[CANT X MODULO]]*702,"")</f>
        <v>9950.85</v>
      </c>
      <c r="Q129" s="3">
        <f>+SUMIFS(DETALLE_GD_1[CANTIDAD SOLICITADA],DETALLE_GD_1[CODIGO],PRODUCTOS[[#This Row],[CODIGO]])</f>
        <v>1610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1610</v>
      </c>
      <c r="T129" s="3">
        <f>+IFERROR(PRODUCTOS[[#This Row],[CANTIDAD RECIBIDA]]/PRODUCTOS[[#This Row],[CANT X MODULO]],"")</f>
        <v>113.58024691358024</v>
      </c>
      <c r="U129" s="3">
        <f>+SUMIFS(DETALLE_GD_1[VALOR TOTAL POR ITEM GD],DETALLE_GD_1[CODIGO],PRODUCTOS[[#This Row],[CODIGO]])</f>
        <v>416003</v>
      </c>
      <c r="V129" s="3">
        <f>+IFERROR(PRODUCTOS[[#This Row],[PRECIO DE COMPRA]]/PRODUCTOS[[#This Row],[CANT. COMPRADA]],"")</f>
        <v>258.38695652173914</v>
      </c>
      <c r="W129" s="3">
        <f>+IFERROR(PRODUCTOS[[#This Row],[PRECIO COMPRA UNITARIO]]*PRODUCTOS[[#This Row],[PPTO FALTANTE]],"")</f>
        <v>2162492.1165217394</v>
      </c>
      <c r="X129" s="7">
        <f>+IFERROR(PRODUCTOS[[#This Row],[PROYECCION COMPRA]]/PRODUCTOS[[#This Row],[PPTO TOTAL]]-1,"")</f>
        <v>-0.29183023678737419</v>
      </c>
      <c r="Y129" s="3">
        <f>+IFERROR((PRODUCTOS[[#This Row],[CANT X MODULO]]*704)-PRODUCTOS[[#This Row],[CANT. COMPRADA]],"")</f>
        <v>8369.2000000000007</v>
      </c>
      <c r="Z129" s="17">
        <f>+IFERROR(PRODUCTOS[[#This Row],[CANT. COMPRADA]]/PRODUCTOS[[#This Row],[PPTO FALTANTE]],"")</f>
        <v>0.19237203077952492</v>
      </c>
      <c r="AA129" s="3">
        <f>+IFERROR(PRODUCTOS[[#This Row],[PROYECCION COMPRA]]-(PRODUCTOS[[#This Row],[PPTO FALTANTE]]*PRODUCTOS[[#This Row],[PPTO]]),"")</f>
        <v>-398483.08347826079</v>
      </c>
      <c r="AB129" s="3">
        <f>+_xlfn.XLOOKUP(PRODUCTOS[[#This Row],[CODIGO]],DETALLE_GD_1[CODIGO],DETALLE_GD_1[VALOR PPTO],"",0)</f>
        <v>306</v>
      </c>
      <c r="AC129" s="3">
        <f>+AB129-PRODUCTOS[[#This Row],[PPTO_ACTUALIZADO]]</f>
        <v>0</v>
      </c>
    </row>
    <row r="130" spans="1:29" x14ac:dyDescent="0.25">
      <c r="A130">
        <v>408088</v>
      </c>
      <c r="B130" t="s">
        <v>109</v>
      </c>
      <c r="C130" t="s">
        <v>614</v>
      </c>
      <c r="D130" t="s">
        <v>240</v>
      </c>
      <c r="E130" t="s">
        <v>399</v>
      </c>
      <c r="F130" s="2">
        <v>17500.092714999999</v>
      </c>
      <c r="G130" s="6" t="s">
        <v>36</v>
      </c>
      <c r="H130" s="2">
        <v>17500.092714999999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0.126</v>
      </c>
      <c r="M130" s="2">
        <f>+IFERROR(PRODUCTOS[[#This Row],[PPTO]]*PRODUCTOS[[#This Row],[CANT X MODULO]],"")</f>
        <v>2205.0116820899998</v>
      </c>
      <c r="N130" s="2">
        <f>+IFERROR(PRODUCTOS[[#This Row],[PPTO X MODULO]]*32,"")</f>
        <v>70560.373826879993</v>
      </c>
      <c r="O130" s="2">
        <f>+IFERROR(PRODUCTOS[[#This Row],[PPTO X TORRE]]*22,"")</f>
        <v>1552328.2241913599</v>
      </c>
      <c r="P130" s="3">
        <f>+IFERROR(PRODUCTOS[[#This Row],[CANT X MODULO]]*702,"")</f>
        <v>88.451999999999998</v>
      </c>
      <c r="Q130" s="3">
        <f>+SUMIFS(DETALLE_GD_1[CANTIDAD SOLICITADA],DETALLE_GD_1[CODIGO],PRODUCTOS[[#This Row],[CODIGO]])</f>
        <v>14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14</v>
      </c>
      <c r="T130" s="3">
        <f>+IFERROR(PRODUCTOS[[#This Row],[CANTIDAD RECIBIDA]]/PRODUCTOS[[#This Row],[CANT X MODULO]],"")</f>
        <v>111.11111111111111</v>
      </c>
      <c r="U130" s="3">
        <f>+SUMIFS(DETALLE_GD_1[VALOR TOTAL POR ITEM GD],DETALLE_GD_1[CODIGO],PRODUCTOS[[#This Row],[CODIGO]])</f>
        <v>245000</v>
      </c>
      <c r="V130" s="3">
        <f>+IFERROR(PRODUCTOS[[#This Row],[PRECIO DE COMPRA]]/PRODUCTOS[[#This Row],[CANT. COMPRADA]],"")</f>
        <v>17500</v>
      </c>
      <c r="W130" s="3">
        <f>+IFERROR(PRODUCTOS[[#This Row],[PRECIO COMPRA UNITARIO]]*PRODUCTOS[[#This Row],[PPTO FALTANTE]],"")</f>
        <v>1307320.0000000002</v>
      </c>
      <c r="X130" s="7">
        <f>+IFERROR(PRODUCTOS[[#This Row],[PROYECCION COMPRA]]/PRODUCTOS[[#This Row],[PPTO TOTAL]]-1,"")</f>
        <v>-0.15783274463040164</v>
      </c>
      <c r="Y130" s="3">
        <f>+IFERROR((PRODUCTOS[[#This Row],[CANT X MODULO]]*704)-PRODUCTOS[[#This Row],[CANT. COMPRADA]],"")</f>
        <v>74.704000000000008</v>
      </c>
      <c r="Z130" s="17">
        <f>+IFERROR(PRODUCTOS[[#This Row],[CANT. COMPRADA]]/PRODUCTOS[[#This Row],[PPTO FALTANTE]],"")</f>
        <v>0.1874062968515742</v>
      </c>
      <c r="AA130" s="3">
        <f>+IFERROR(PRODUCTOS[[#This Row],[PROYECCION COMPRA]]-(PRODUCTOS[[#This Row],[PPTO FALTANTE]]*PRODUCTOS[[#This Row],[PPTO]]),"")</f>
        <v>-6.9261813599150628</v>
      </c>
      <c r="AB130" s="3">
        <f>+_xlfn.XLOOKUP(PRODUCTOS[[#This Row],[CODIGO]],DETALLE_GD_1[CODIGO],DETALLE_GD_1[VALOR PPTO],"",0)</f>
        <v>17500.092700000001</v>
      </c>
      <c r="AC130" s="3">
        <f>+AB130-PRODUCTOS[[#This Row],[PPTO_ACTUALIZADO]]</f>
        <v>-1.4999997802078724E-5</v>
      </c>
    </row>
    <row r="131" spans="1:29" x14ac:dyDescent="0.25">
      <c r="A131">
        <v>704025</v>
      </c>
      <c r="B131" t="s">
        <v>333</v>
      </c>
      <c r="C131" t="s">
        <v>674</v>
      </c>
      <c r="D131" t="s">
        <v>240</v>
      </c>
      <c r="E131" t="s">
        <v>402</v>
      </c>
      <c r="F131" s="2">
        <v>580</v>
      </c>
      <c r="G131" s="6" t="s">
        <v>31</v>
      </c>
      <c r="H131" s="2">
        <v>580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4.2</v>
      </c>
      <c r="M131" s="2">
        <f>+IFERROR(PRODUCTOS[[#This Row],[PPTO]]*PRODUCTOS[[#This Row],[CANT X MODULO]],"")</f>
        <v>2436</v>
      </c>
      <c r="N131" s="2">
        <f>+IFERROR(PRODUCTOS[[#This Row],[PPTO X MODULO]]*32,"")</f>
        <v>77952</v>
      </c>
      <c r="O131" s="2">
        <f>+IFERROR(PRODUCTOS[[#This Row],[PPTO X TORRE]]*22,"")</f>
        <v>1714944</v>
      </c>
      <c r="P131" s="3">
        <f>+IFERROR(PRODUCTOS[[#This Row],[CANT X MODULO]]*702,"")</f>
        <v>2948.4</v>
      </c>
      <c r="Q131" s="3">
        <f>+SUMIFS(DETALLE_GD_1[CANTIDAD SOLICITADA],DETALLE_GD_1[CODIGO],PRODUCTOS[[#This Row],[CODIGO]])</f>
        <v>432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432</v>
      </c>
      <c r="T131" s="3">
        <f>+IFERROR(PRODUCTOS[[#This Row],[CANTIDAD RECIBIDA]]/PRODUCTOS[[#This Row],[CANT X MODULO]],"")</f>
        <v>102.85714285714285</v>
      </c>
      <c r="U131" s="3">
        <f>+SUMIFS(DETALLE_GD_1[VALOR TOTAL POR ITEM GD],DETALLE_GD_1[CODIGO],PRODUCTOS[[#This Row],[CODIGO]])</f>
        <v>250517</v>
      </c>
      <c r="V131" s="3">
        <f>+IFERROR(PRODUCTOS[[#This Row],[PRECIO DE COMPRA]]/PRODUCTOS[[#This Row],[CANT. COMPRADA]],"")</f>
        <v>579.90046296296293</v>
      </c>
      <c r="W131" s="3">
        <f>+IFERROR(PRODUCTOS[[#This Row],[PRECIO COMPRA UNITARIO]]*PRODUCTOS[[#This Row],[PPTO FALTANTE]],"")</f>
        <v>1464132.6888888888</v>
      </c>
      <c r="X131" s="7">
        <f>+IFERROR(PRODUCTOS[[#This Row],[PROYECCION COMPRA]]/PRODUCTOS[[#This Row],[PPTO TOTAL]]-1,"")</f>
        <v>-0.14625043797996384</v>
      </c>
      <c r="Y131" s="3">
        <f>+IFERROR((PRODUCTOS[[#This Row],[CANT X MODULO]]*704)-PRODUCTOS[[#This Row],[CANT. COMPRADA]],"")</f>
        <v>2524.8000000000002</v>
      </c>
      <c r="Z131" s="17">
        <f>+IFERROR(PRODUCTOS[[#This Row],[CANT. COMPRADA]]/PRODUCTOS[[#This Row],[PPTO FALTANTE]],"")</f>
        <v>0.17110266159695817</v>
      </c>
      <c r="AA131" s="3">
        <f>+IFERROR(PRODUCTOS[[#This Row],[PROYECCION COMPRA]]-(PRODUCTOS[[#This Row],[PPTO FALTANTE]]*PRODUCTOS[[#This Row],[PPTO]]),"")</f>
        <v>-251.3111111111939</v>
      </c>
      <c r="AB131" s="3">
        <f>+_xlfn.XLOOKUP(PRODUCTOS[[#This Row],[CODIGO]],DETALLE_GD_1[CODIGO],DETALLE_GD_1[VALOR PPTO],"",0)</f>
        <v>580</v>
      </c>
      <c r="AC131" s="3">
        <f>+AB131-PRODUCTOS[[#This Row],[PPTO_ACTUALIZADO]]</f>
        <v>0</v>
      </c>
    </row>
    <row r="132" spans="1:29" x14ac:dyDescent="0.25">
      <c r="A132">
        <v>412280</v>
      </c>
      <c r="B132" t="s">
        <v>40</v>
      </c>
      <c r="C132" t="s">
        <v>552</v>
      </c>
      <c r="D132" t="s">
        <v>240</v>
      </c>
      <c r="E132" t="s">
        <v>399</v>
      </c>
      <c r="F132" s="2">
        <v>40002.920093000001</v>
      </c>
      <c r="G132" s="6" t="s">
        <v>31</v>
      </c>
      <c r="H132" s="2">
        <v>40002.920093000001</v>
      </c>
      <c r="I132" t="b">
        <v>1</v>
      </c>
      <c r="J132" t="str">
        <f>+_xlfn.XLOOKUP(PRODUCTOS[[#This Row],[CODIGO]],P_CRITICOS[CODIGO],P_CRITICOS[DESC CORTA],"",0)</f>
        <v>HOLDOWN PB2</v>
      </c>
      <c r="K132" t="str">
        <f>+IFERROR(IF(VLOOKUP(PRODUCTOS[[#This Row],[CODIGO]],P_CRITICOS[],3,0)="*","PRODUCTO CRITICO","NO CRITICO"),"NO CRITICO")</f>
        <v>PRODUCTO CRITICO</v>
      </c>
      <c r="L132" s="15">
        <f>+_xlfn.XLOOKUP(PRODUCTOS[[#This Row],[CODIGO]],BD_MODULO[Artículo],BD_MODULO[CUB_ACTUALIZADA],"",0)</f>
        <v>7.875</v>
      </c>
      <c r="M132" s="2">
        <f>+IFERROR(PRODUCTOS[[#This Row],[PPTO]]*PRODUCTOS[[#This Row],[CANT X MODULO]],"")</f>
        <v>315022.99573237501</v>
      </c>
      <c r="N132" s="2">
        <f>+IFERROR(PRODUCTOS[[#This Row],[PPTO X MODULO]]*32,"")</f>
        <v>10080735.863436</v>
      </c>
      <c r="O132" s="2">
        <f>+IFERROR(PRODUCTOS[[#This Row],[PPTO X TORRE]]*22,"")</f>
        <v>221776188.995592</v>
      </c>
      <c r="P132" s="3">
        <f>+IFERROR(PRODUCTOS[[#This Row],[CANT X MODULO]]*702,"")</f>
        <v>5528.25</v>
      </c>
      <c r="Q132" s="3">
        <f>+SUMIFS(DETALLE_GD_1[CANTIDAD SOLICITADA],DETALLE_GD_1[CODIGO],PRODUCTOS[[#This Row],[CODIGO]])</f>
        <v>798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798</v>
      </c>
      <c r="T132" s="3">
        <f>+IFERROR(PRODUCTOS[[#This Row],[CANTIDAD RECIBIDA]]/PRODUCTOS[[#This Row],[CANT X MODULO]],"")</f>
        <v>101.33333333333333</v>
      </c>
      <c r="U132" s="3">
        <f>+SUMIFS(DETALLE_GD_1[VALOR TOTAL POR ITEM GD],DETALLE_GD_1[CODIGO],PRODUCTOS[[#This Row],[CODIGO]])</f>
        <v>31293935</v>
      </c>
      <c r="V132" s="3">
        <f>+IFERROR(PRODUCTOS[[#This Row],[PRECIO DE COMPRA]]/PRODUCTOS[[#This Row],[CANT. COMPRADA]],"")</f>
        <v>39215.45739348371</v>
      </c>
      <c r="W132" s="3">
        <f>+IFERROR(PRODUCTOS[[#This Row],[PRECIO COMPRA UNITARIO]]*PRODUCTOS[[#This Row],[PPTO FALTANTE]],"")</f>
        <v>186116560.78947368</v>
      </c>
      <c r="X132" s="7">
        <f>+IFERROR(PRODUCTOS[[#This Row],[PROYECCION COMPRA]]/PRODUCTOS[[#This Row],[PPTO TOTAL]]-1,"")</f>
        <v>-0.16079105862364274</v>
      </c>
      <c r="Y132" s="3">
        <f>+IFERROR((PRODUCTOS[[#This Row],[CANT X MODULO]]*704)-PRODUCTOS[[#This Row],[CANT. COMPRADA]],"")</f>
        <v>4746</v>
      </c>
      <c r="Z132" s="17">
        <f>+IFERROR(PRODUCTOS[[#This Row],[CANT. COMPRADA]]/PRODUCTOS[[#This Row],[PPTO FALTANTE]],"")</f>
        <v>0.16814159292035399</v>
      </c>
      <c r="AA132" s="3">
        <f>+IFERROR(PRODUCTOS[[#This Row],[PROYECCION COMPRA]]-(PRODUCTOS[[#This Row],[PPTO FALTANTE]]*PRODUCTOS[[#This Row],[PPTO]]),"")</f>
        <v>-3737297.9719043076</v>
      </c>
      <c r="AB132" s="3">
        <f>+_xlfn.XLOOKUP(PRODUCTOS[[#This Row],[CODIGO]],DETALLE_GD_1[CODIGO],DETALLE_GD_1[VALOR PPTO],"",0)</f>
        <v>40002.920100000003</v>
      </c>
      <c r="AC132" s="3">
        <f>+AB132-PRODUCTOS[[#This Row],[PPTO_ACTUALIZADO]]</f>
        <v>7.0000023697502911E-6</v>
      </c>
    </row>
    <row r="133" spans="1:29" x14ac:dyDescent="0.25">
      <c r="A133">
        <v>304101</v>
      </c>
      <c r="B133" t="s">
        <v>17</v>
      </c>
      <c r="C133" t="s">
        <v>535</v>
      </c>
      <c r="D133" t="s">
        <v>240</v>
      </c>
      <c r="E133" t="s">
        <v>401</v>
      </c>
      <c r="F133" s="2">
        <v>9657.5879499999992</v>
      </c>
      <c r="G133" s="6" t="s">
        <v>18</v>
      </c>
      <c r="H133" s="2">
        <v>9657.5879500000046</v>
      </c>
      <c r="I133" t="b">
        <v>1</v>
      </c>
      <c r="J133" t="str">
        <f>+_xlfn.XLOOKUP(PRODUCTOS[[#This Row],[CODIGO]],P_CRITICOS[CODIGO],P_CRITICOS[DESC CORTA],"",0)</f>
        <v>OSB 9.5</v>
      </c>
      <c r="K133" t="str">
        <f>+IFERROR(IF(VLOOKUP(PRODUCTOS[[#This Row],[CODIGO]],P_CRITICOS[],3,0)="*","PRODUCTO CRITICO","NO CRITICO"),"NO CRITICO")</f>
        <v>PRODUCTO CRITICO</v>
      </c>
      <c r="L133" s="15">
        <f>+_xlfn.XLOOKUP(PRODUCTOS[[#This Row],[CODIGO]],BD_MODULO[Artículo],BD_MODULO[CUB_ACTUALIZADA],"",0)</f>
        <v>47.643749999999976</v>
      </c>
      <c r="M133" s="2">
        <f>+IFERROR(PRODUCTOS[[#This Row],[PPTO]]*PRODUCTOS[[#This Row],[CANT X MODULO]],"")</f>
        <v>460123.70589281223</v>
      </c>
      <c r="N133" s="2">
        <f>+IFERROR(PRODUCTOS[[#This Row],[PPTO X MODULO]]*32,"")</f>
        <v>14723958.588569991</v>
      </c>
      <c r="O133" s="2">
        <f>+IFERROR(PRODUCTOS[[#This Row],[PPTO X TORRE]]*22,"")</f>
        <v>323927088.94853979</v>
      </c>
      <c r="P133" s="3">
        <f>+IFERROR(PRODUCTOS[[#This Row],[CANT X MODULO]]*702,"")</f>
        <v>33445.912499999984</v>
      </c>
      <c r="Q133" s="3">
        <f>+SUMIFS(DETALLE_GD_1[CANTIDAD SOLICITADA],DETALLE_GD_1[CODIGO],PRODUCTOS[[#This Row],[CODIGO]])</f>
        <v>4801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4801</v>
      </c>
      <c r="T133" s="3">
        <f>+IFERROR(PRODUCTOS[[#This Row],[CANTIDAD RECIBIDA]]/PRODUCTOS[[#This Row],[CANT X MODULO]],"")</f>
        <v>100.76872622327173</v>
      </c>
      <c r="U133" s="3">
        <f>+SUMIFS(DETALLE_GD_1[VALOR TOTAL POR ITEM GD],DETALLE_GD_1[CODIGO],PRODUCTOS[[#This Row],[CODIGO]])</f>
        <v>46341721</v>
      </c>
      <c r="V133" s="3">
        <f>+IFERROR(PRODUCTOS[[#This Row],[PRECIO DE COMPRA]]/PRODUCTOS[[#This Row],[CANT. COMPRADA]],"")</f>
        <v>9652.5142678608627</v>
      </c>
      <c r="W133" s="3">
        <f>+IFERROR(PRODUCTOS[[#This Row],[PRECIO COMPRA UNITARIO]]*PRODUCTOS[[#This Row],[PPTO FALTANTE]],"")</f>
        <v>277415190.56117457</v>
      </c>
      <c r="X133" s="7">
        <f>+IFERROR(PRODUCTOS[[#This Row],[PROYECCION COMPRA]]/PRODUCTOS[[#This Row],[PPTO TOTAL]]-1,"")</f>
        <v>-0.14358755403366175</v>
      </c>
      <c r="Y133" s="3">
        <f>+IFERROR((PRODUCTOS[[#This Row],[CANT X MODULO]]*704)-PRODUCTOS[[#This Row],[CANT. COMPRADA]],"")</f>
        <v>28740.199999999983</v>
      </c>
      <c r="Z133" s="17">
        <f>+IFERROR(PRODUCTOS[[#This Row],[CANT. COMPRADA]]/PRODUCTOS[[#This Row],[PPTO FALTANTE]],"")</f>
        <v>0.16704824601081422</v>
      </c>
      <c r="AA133" s="3">
        <f>+IFERROR(PRODUCTOS[[#This Row],[PROYECCION COMPRA]]-(PRODUCTOS[[#This Row],[PPTO FALTANTE]]*PRODUCTOS[[#This Row],[PPTO]]),"")</f>
        <v>-145818.63941526413</v>
      </c>
      <c r="AB133" s="3">
        <f>+_xlfn.XLOOKUP(PRODUCTOS[[#This Row],[CODIGO]],DETALLE_GD_1[CODIGO],DETALLE_GD_1[VALOR PPTO],"",0)</f>
        <v>9657.5879999999997</v>
      </c>
      <c r="AC133" s="3">
        <f>+AB133-PRODUCTOS[[#This Row],[PPTO_ACTUALIZADO]]</f>
        <v>4.9999995098914951E-5</v>
      </c>
    </row>
    <row r="134" spans="1:29" x14ac:dyDescent="0.25">
      <c r="A134">
        <v>1901008</v>
      </c>
      <c r="B134" t="s">
        <v>278</v>
      </c>
      <c r="C134" t="s">
        <v>540</v>
      </c>
      <c r="D134" t="s">
        <v>240</v>
      </c>
      <c r="E134" t="s">
        <v>404</v>
      </c>
      <c r="F134" s="2">
        <v>2112.795779</v>
      </c>
      <c r="G134" s="6" t="s">
        <v>26</v>
      </c>
      <c r="H134" s="2">
        <v>2112.795779</v>
      </c>
      <c r="I134" t="b">
        <v>1</v>
      </c>
      <c r="J134" t="str">
        <f>+_xlfn.XLOOKUP(PRODUCTOS[[#This Row],[CODIGO]],P_CRITICOS[CODIGO],P_CRITICOS[DESC CORTA],"",0)</f>
        <v>AISLAN GLASS 90MM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62.430325650000007</v>
      </c>
      <c r="M134" s="2">
        <f>+IFERROR(PRODUCTOS[[#This Row],[PPTO]]*PRODUCTOS[[#This Row],[CANT X MODULO]],"")</f>
        <v>131902.52851491544</v>
      </c>
      <c r="N134" s="2">
        <f>+IFERROR(PRODUCTOS[[#This Row],[PPTO X MODULO]]*32,"")</f>
        <v>4220880.912477294</v>
      </c>
      <c r="O134" s="2">
        <f>+IFERROR(PRODUCTOS[[#This Row],[PPTO X TORRE]]*22,"")</f>
        <v>92859380.074500471</v>
      </c>
      <c r="P134" s="3">
        <f>+IFERROR(PRODUCTOS[[#This Row],[CANT X MODULO]]*702,"")</f>
        <v>43826.088606300007</v>
      </c>
      <c r="Q134" s="3">
        <f>+SUMIFS(DETALLE_GD_1[CANTIDAD SOLICITADA],DETALLE_GD_1[CODIGO],PRODUCTOS[[#This Row],[CODIGO]])</f>
        <v>6207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6207</v>
      </c>
      <c r="T134" s="3">
        <f>+IFERROR(PRODUCTOS[[#This Row],[CANTIDAD RECIBIDA]]/PRODUCTOS[[#This Row],[CANT X MODULO]],"")</f>
        <v>99.422835543065915</v>
      </c>
      <c r="U134" s="3">
        <f>+SUMIFS(DETALLE_GD_1[VALOR TOTAL POR ITEM GD],DETALLE_GD_1[CODIGO],PRODUCTOS[[#This Row],[CODIGO]])</f>
        <v>12785089</v>
      </c>
      <c r="V134" s="3">
        <f>+IFERROR(PRODUCTOS[[#This Row],[PRECIO DE COMPRA]]/PRODUCTOS[[#This Row],[CANT. COMPRADA]],"")</f>
        <v>2059.785564685033</v>
      </c>
      <c r="W134" s="3">
        <f>+IFERROR(PRODUCTOS[[#This Row],[PRECIO COMPRA UNITARIO]]*PRODUCTOS[[#This Row],[PPTO FALTANTE]],"")</f>
        <v>77744441.83500886</v>
      </c>
      <c r="X134" s="7">
        <f>+IFERROR(PRODUCTOS[[#This Row],[PROYECCION COMPRA]]/PRODUCTOS[[#This Row],[PPTO TOTAL]]-1,"")</f>
        <v>-0.1627723362719522</v>
      </c>
      <c r="Y134" s="3">
        <f>+IFERROR((PRODUCTOS[[#This Row],[CANT X MODULO]]*704)-PRODUCTOS[[#This Row],[CANT. COMPRADA]],"")</f>
        <v>37743.949257600005</v>
      </c>
      <c r="Z134" s="17">
        <f>+IFERROR(PRODUCTOS[[#This Row],[CANT. COMPRADA]]/PRODUCTOS[[#This Row],[PPTO FALTANTE]],"")</f>
        <v>0.16445019988866633</v>
      </c>
      <c r="AA134" s="3">
        <f>+IFERROR(PRODUCTOS[[#This Row],[PROYECCION COMPRA]]-(PRODUCTOS[[#This Row],[PPTO FALTANTE]]*PRODUCTOS[[#This Row],[PPTO]]),"")</f>
        <v>-2000814.8392386138</v>
      </c>
      <c r="AB134" s="3">
        <f>+_xlfn.XLOOKUP(PRODUCTOS[[#This Row],[CODIGO]],DETALLE_GD_1[CODIGO],DETALLE_GD_1[VALOR PPTO],"",0)</f>
        <v>2112.7957999999999</v>
      </c>
      <c r="AC134" s="3">
        <f>+AB134-PRODUCTOS[[#This Row],[PPTO_ACTUALIZADO]]</f>
        <v>2.0999999833293259E-5</v>
      </c>
    </row>
    <row r="135" spans="1:29" x14ac:dyDescent="0.25">
      <c r="A135">
        <v>410126</v>
      </c>
      <c r="B135" t="s">
        <v>159</v>
      </c>
      <c r="C135">
        <v>0</v>
      </c>
      <c r="D135" t="s">
        <v>240</v>
      </c>
      <c r="E135">
        <v>0</v>
      </c>
      <c r="F135" s="2">
        <v>983.61888099999999</v>
      </c>
      <c r="G135" s="6" t="s">
        <v>31</v>
      </c>
      <c r="H135" s="2">
        <v>983.61888099999999</v>
      </c>
      <c r="I135" t="b">
        <v>1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10.5</v>
      </c>
      <c r="M135" s="2">
        <f>+IFERROR(PRODUCTOS[[#This Row],[PPTO]]*PRODUCTOS[[#This Row],[CANT X MODULO]],"")</f>
        <v>10327.998250500001</v>
      </c>
      <c r="N135" s="2">
        <f>+IFERROR(PRODUCTOS[[#This Row],[PPTO X MODULO]]*32,"")</f>
        <v>330495.94401600002</v>
      </c>
      <c r="O135" s="2">
        <f>+IFERROR(PRODUCTOS[[#This Row],[PPTO X TORRE]]*22,"")</f>
        <v>7270910.768352</v>
      </c>
      <c r="P135" s="3">
        <f>+IFERROR(PRODUCTOS[[#This Row],[CANT X MODULO]]*702,"")</f>
        <v>7371</v>
      </c>
      <c r="Q135" s="3">
        <f>+SUMIFS(DETALLE_GD_1[CANTIDAD SOLICITADA],DETALLE_GD_1[CODIGO],PRODUCTOS[[#This Row],[CODIGO]])</f>
        <v>1018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1018</v>
      </c>
      <c r="T135" s="3">
        <f>+IFERROR(PRODUCTOS[[#This Row],[CANTIDAD RECIBIDA]]/PRODUCTOS[[#This Row],[CANT X MODULO]],"")</f>
        <v>96.952380952380949</v>
      </c>
      <c r="U135" s="3">
        <f>+SUMIFS(DETALLE_GD_1[VALOR TOTAL POR ITEM GD],DETALLE_GD_1[CODIGO],PRODUCTOS[[#This Row],[CODIGO]])</f>
        <v>1001510</v>
      </c>
      <c r="V135" s="3">
        <f>+IFERROR(PRODUCTOS[[#This Row],[PRECIO DE COMPRA]]/PRODUCTOS[[#This Row],[CANT. COMPRADA]],"")</f>
        <v>983.80157170923383</v>
      </c>
      <c r="W135" s="3">
        <f>+IFERROR(PRODUCTOS[[#This Row],[PRECIO COMPRA UNITARIO]]*PRODUCTOS[[#This Row],[PPTO FALTANTE]],"")</f>
        <v>6270751.2180746561</v>
      </c>
      <c r="X135" s="7">
        <f>+IFERROR(PRODUCTOS[[#This Row],[PROYECCION COMPRA]]/PRODUCTOS[[#This Row],[PPTO TOTAL]]-1,"")</f>
        <v>-0.13755629550987281</v>
      </c>
      <c r="Y135" s="3">
        <f>+IFERROR((PRODUCTOS[[#This Row],[CANT X MODULO]]*704)-PRODUCTOS[[#This Row],[CANT. COMPRADA]],"")</f>
        <v>6374</v>
      </c>
      <c r="Z135" s="17">
        <f>+IFERROR(PRODUCTOS[[#This Row],[CANT. COMPRADA]]/PRODUCTOS[[#This Row],[PPTO FALTANTE]],"")</f>
        <v>0.15971132726702228</v>
      </c>
      <c r="AA135" s="3">
        <f>+IFERROR(PRODUCTOS[[#This Row],[PROYECCION COMPRA]]-(PRODUCTOS[[#This Row],[PPTO FALTANTE]]*PRODUCTOS[[#This Row],[PPTO]]),"")</f>
        <v>1164.4705806560814</v>
      </c>
      <c r="AB135" s="3">
        <f>+_xlfn.XLOOKUP(PRODUCTOS[[#This Row],[CODIGO]],DETALLE_GD_1[CODIGO],DETALLE_GD_1[VALOR PPTO],"",0)</f>
        <v>983.61890000000005</v>
      </c>
      <c r="AC135" s="3">
        <f>+AB135-PRODUCTOS[[#This Row],[PPTO_ACTUALIZADO]]</f>
        <v>1.9000000065716449E-5</v>
      </c>
    </row>
    <row r="136" spans="1:29" x14ac:dyDescent="0.25">
      <c r="A136" t="s">
        <v>179</v>
      </c>
      <c r="B136" t="s">
        <v>180</v>
      </c>
      <c r="C136">
        <v>0</v>
      </c>
      <c r="D136" t="s">
        <v>240</v>
      </c>
      <c r="E136" t="s">
        <v>399</v>
      </c>
      <c r="F136" s="2">
        <v>55858.301887000001</v>
      </c>
      <c r="G136" s="6" t="s">
        <v>36</v>
      </c>
      <c r="H136" s="2">
        <v>55858.301886999994</v>
      </c>
      <c r="I136" t="b">
        <v>1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0.68833333333333335</v>
      </c>
      <c r="M136" s="2">
        <f>+IFERROR(PRODUCTOS[[#This Row],[PPTO]]*PRODUCTOS[[#This Row],[CANT X MODULO]],"")</f>
        <v>38449.131132218332</v>
      </c>
      <c r="N136" s="2">
        <f>+IFERROR(PRODUCTOS[[#This Row],[PPTO X MODULO]]*32,"")</f>
        <v>1230372.1962309866</v>
      </c>
      <c r="O136" s="2">
        <f>+IFERROR(PRODUCTOS[[#This Row],[PPTO X TORRE]]*22,"")</f>
        <v>27068188.317081705</v>
      </c>
      <c r="P136" s="3">
        <f>+IFERROR(PRODUCTOS[[#This Row],[CANT X MODULO]]*702,"")</f>
        <v>483.21000000000004</v>
      </c>
      <c r="Q136" s="3">
        <f>+SUMIFS(DETALLE_GD_1[CANTIDAD SOLICITADA],DETALLE_GD_1[CODIGO],PRODUCTOS[[#This Row],[CODIGO]])</f>
        <v>66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66</v>
      </c>
      <c r="T136" s="3">
        <f>+IFERROR(PRODUCTOS[[#This Row],[CANTIDAD RECIBIDA]]/PRODUCTOS[[#This Row],[CANT X MODULO]],"")</f>
        <v>95.883777239709445</v>
      </c>
      <c r="U136" s="3">
        <f>+SUMIFS(DETALLE_GD_1[VALOR TOTAL POR ITEM GD],DETALLE_GD_1[CODIGO],PRODUCTOS[[#This Row],[CODIGO]])</f>
        <v>3914262</v>
      </c>
      <c r="V136" s="3">
        <f>+IFERROR(PRODUCTOS[[#This Row],[PRECIO DE COMPRA]]/PRODUCTOS[[#This Row],[CANT. COMPRADA]],"")</f>
        <v>59307</v>
      </c>
      <c r="W136" s="3">
        <f>+IFERROR(PRODUCTOS[[#This Row],[PRECIO COMPRA UNITARIO]]*PRODUCTOS[[#This Row],[PPTO FALTANTE]],"")</f>
        <v>24825119.440000001</v>
      </c>
      <c r="X136" s="7">
        <f>+IFERROR(PRODUCTOS[[#This Row],[PROYECCION COMPRA]]/PRODUCTOS[[#This Row],[PPTO TOTAL]]-1,"")</f>
        <v>-8.2867344160827638E-2</v>
      </c>
      <c r="Y136" s="3">
        <f>+IFERROR((PRODUCTOS[[#This Row],[CANT X MODULO]]*704)-PRODUCTOS[[#This Row],[CANT. COMPRADA]],"")</f>
        <v>418.5866666666667</v>
      </c>
      <c r="Z136" s="17">
        <f>+IFERROR(PRODUCTOS[[#This Row],[CANT. COMPRADA]]/PRODUCTOS[[#This Row],[PPTO FALTANTE]],"")</f>
        <v>0.15767344078486334</v>
      </c>
      <c r="AA136" s="3">
        <f>+IFERROR(PRODUCTOS[[#This Row],[PROYECCION COMPRA]]-(PRODUCTOS[[#This Row],[PPTO FALTANTE]]*PRODUCTOS[[#This Row],[PPTO]]),"")</f>
        <v>1443579.0474602915</v>
      </c>
      <c r="AB136" s="3">
        <f>+_xlfn.XLOOKUP(PRODUCTOS[[#This Row],[CODIGO]],DETALLE_GD_1[CODIGO],DETALLE_GD_1[VALOR PPTO],"",0)</f>
        <v>55858.301899999999</v>
      </c>
      <c r="AC136" s="3">
        <f>+AB136-PRODUCTOS[[#This Row],[PPTO_ACTUALIZADO]]</f>
        <v>1.3000004400964826E-5</v>
      </c>
    </row>
    <row r="137" spans="1:29" x14ac:dyDescent="0.25">
      <c r="A137">
        <v>407427</v>
      </c>
      <c r="B137" t="s">
        <v>172</v>
      </c>
      <c r="C137">
        <v>0</v>
      </c>
      <c r="D137" t="s">
        <v>240</v>
      </c>
      <c r="E137" t="s">
        <v>399</v>
      </c>
      <c r="F137" s="2">
        <v>22557.545454999999</v>
      </c>
      <c r="G137" s="6" t="s">
        <v>36</v>
      </c>
      <c r="H137" s="2">
        <v>22557.545454999999</v>
      </c>
      <c r="I137" t="b">
        <v>1</v>
      </c>
      <c r="J137" t="str">
        <f>+_xlfn.XLOOKUP(PRODUCTOS[[#This Row],[CODIGO]],P_CRITICOS[CODIGO],P_CRITICOS[DESC CORTA],"",0)</f>
        <v/>
      </c>
      <c r="K137" t="str">
        <f>+IFERROR(IF(VLOOKUP(PRODUCTOS[[#This Row],[CODIGO]],P_CRITICOS[],3,0)="*","PRODUCTO CRITICO","NO CRITICO"),"NO CRITICO")</f>
        <v>NO CRITICO</v>
      </c>
      <c r="L137" s="15">
        <f>+_xlfn.XLOOKUP(PRODUCTOS[[#This Row],[CODIGO]],BD_MODULO[Artículo],BD_MODULO[CUB_ACTUALIZADA],"",0)</f>
        <v>0.105</v>
      </c>
      <c r="M137" s="2">
        <f>+IFERROR(PRODUCTOS[[#This Row],[PPTO]]*PRODUCTOS[[#This Row],[CANT X MODULO]],"")</f>
        <v>2368.5422727749997</v>
      </c>
      <c r="N137" s="2">
        <f>+IFERROR(PRODUCTOS[[#This Row],[PPTO X MODULO]]*32,"")</f>
        <v>75793.35272879999</v>
      </c>
      <c r="O137" s="2">
        <f>+IFERROR(PRODUCTOS[[#This Row],[PPTO X TORRE]]*22,"")</f>
        <v>1667453.7600335998</v>
      </c>
      <c r="P137" s="3">
        <f>+IFERROR(PRODUCTOS[[#This Row],[CANT X MODULO]]*702,"")</f>
        <v>73.709999999999994</v>
      </c>
      <c r="Q137" s="3">
        <f>+SUMIFS(DETALLE_GD_1[CANTIDAD SOLICITADA],DETALLE_GD_1[CODIGO],PRODUCTOS[[#This Row],[CODIGO]])</f>
        <v>10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10</v>
      </c>
      <c r="T137" s="3">
        <f>+IFERROR(PRODUCTOS[[#This Row],[CANTIDAD RECIBIDA]]/PRODUCTOS[[#This Row],[CANT X MODULO]],"")</f>
        <v>95.238095238095241</v>
      </c>
      <c r="U137" s="3">
        <f>+SUMIFS(DETALLE_GD_1[VALOR TOTAL POR ITEM GD],DETALLE_GD_1[CODIGO],PRODUCTOS[[#This Row],[CODIGO]])</f>
        <v>225577</v>
      </c>
      <c r="V137" s="3">
        <f>+IFERROR(PRODUCTOS[[#This Row],[PRECIO DE COMPRA]]/PRODUCTOS[[#This Row],[CANT. COMPRADA]],"")</f>
        <v>22557.7</v>
      </c>
      <c r="W137" s="3">
        <f>+IFERROR(PRODUCTOS[[#This Row],[PRECIO COMPRA UNITARIO]]*PRODUCTOS[[#This Row],[PPTO FALTANTE]],"")</f>
        <v>1441888.1840000001</v>
      </c>
      <c r="X137" s="7">
        <f>+IFERROR(PRODUCTOS[[#This Row],[PROYECCION COMPRA]]/PRODUCTOS[[#This Row],[PPTO TOTAL]]-1,"")</f>
        <v>-0.13527546096933718</v>
      </c>
      <c r="Y137" s="3">
        <f>+IFERROR((PRODUCTOS[[#This Row],[CANT X MODULO]]*704)-PRODUCTOS[[#This Row],[CANT. COMPRADA]],"")</f>
        <v>63.92</v>
      </c>
      <c r="Z137" s="17">
        <f>+IFERROR(PRODUCTOS[[#This Row],[CANT. COMPRADA]]/PRODUCTOS[[#This Row],[PPTO FALTANTE]],"")</f>
        <v>0.15644555694618273</v>
      </c>
      <c r="AA137" s="3">
        <f>+IFERROR(PRODUCTOS[[#This Row],[PROYECCION COMPRA]]-(PRODUCTOS[[#This Row],[PPTO FALTANTE]]*PRODUCTOS[[#This Row],[PPTO]]),"")</f>
        <v>9.8785164002329111</v>
      </c>
      <c r="AB137" s="3">
        <f>+_xlfn.XLOOKUP(PRODUCTOS[[#This Row],[CODIGO]],DETALLE_GD_1[CODIGO],DETALLE_GD_1[VALOR PPTO],"",0)</f>
        <v>22557.5455</v>
      </c>
      <c r="AC137" s="3">
        <f>+AB137-PRODUCTOS[[#This Row],[PPTO_ACTUALIZADO]]</f>
        <v>4.5000000682193786E-5</v>
      </c>
    </row>
    <row r="138" spans="1:29" x14ac:dyDescent="0.25">
      <c r="A138">
        <v>407115</v>
      </c>
      <c r="B138" t="s">
        <v>282</v>
      </c>
      <c r="C138">
        <v>0</v>
      </c>
      <c r="D138" t="s">
        <v>240</v>
      </c>
      <c r="E138" t="s">
        <v>399</v>
      </c>
      <c r="F138" s="2">
        <v>547.98400000000004</v>
      </c>
      <c r="G138" s="6" t="s">
        <v>31</v>
      </c>
      <c r="H138" s="2">
        <v>567</v>
      </c>
      <c r="I138" t="b">
        <v>0</v>
      </c>
      <c r="J138" t="str">
        <f>+_xlfn.XLOOKUP(PRODUCTOS[[#This Row],[CODIGO]],P_CRITICOS[CODIGO],P_CRITICOS[DESC CORTA],"",0)</f>
        <v/>
      </c>
      <c r="K138" t="str">
        <f>+IFERROR(IF(VLOOKUP(PRODUCTOS[[#This Row],[CODIGO]],P_CRITICOS[],3,0)="*","PRODUCTO CRITICO","NO CRITICO"),"NO CRITICO")</f>
        <v>NO CRITICO</v>
      </c>
      <c r="L138" s="15">
        <f>+_xlfn.XLOOKUP(PRODUCTOS[[#This Row],[CODIGO]],BD_MODULO[Artículo],BD_MODULO[CUB_ACTUALIZADA],"",0)</f>
        <v>4.2</v>
      </c>
      <c r="M138" s="2">
        <f>+IFERROR(PRODUCTOS[[#This Row],[PPTO]]*PRODUCTOS[[#This Row],[CANT X MODULO]],"")</f>
        <v>2301.5328000000004</v>
      </c>
      <c r="N138" s="2">
        <f>+IFERROR(PRODUCTOS[[#This Row],[PPTO X MODULO]]*32,"")</f>
        <v>73649.049600000013</v>
      </c>
      <c r="O138" s="2">
        <f>+IFERROR(PRODUCTOS[[#This Row],[PPTO X TORRE]]*22,"")</f>
        <v>1620279.0912000004</v>
      </c>
      <c r="P138" s="3">
        <f>+IFERROR(PRODUCTOS[[#This Row],[CANT X MODULO]]*702,"")</f>
        <v>2948.4</v>
      </c>
      <c r="Q138" s="3">
        <f>+SUMIFS(DETALLE_GD_1[CANTIDAD SOLICITADA],DETALLE_GD_1[CODIGO],PRODUCTOS[[#This Row],[CODIGO]])</f>
        <v>400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400</v>
      </c>
      <c r="T138" s="3">
        <f>+IFERROR(PRODUCTOS[[#This Row],[CANTIDAD RECIBIDA]]/PRODUCTOS[[#This Row],[CANT X MODULO]],"")</f>
        <v>95.238095238095241</v>
      </c>
      <c r="U138" s="3">
        <f>+SUMIFS(DETALLE_GD_1[VALOR TOTAL POR ITEM GD],DETALLE_GD_1[CODIGO],PRODUCTOS[[#This Row],[CODIGO]])</f>
        <v>219193</v>
      </c>
      <c r="V138" s="3">
        <f>+IFERROR(PRODUCTOS[[#This Row],[PRECIO DE COMPRA]]/PRODUCTOS[[#This Row],[CANT. COMPRADA]],"")</f>
        <v>547.98249999999996</v>
      </c>
      <c r="W138" s="3">
        <f>+IFERROR(PRODUCTOS[[#This Row],[PRECIO COMPRA UNITARIO]]*PRODUCTOS[[#This Row],[PPTO FALTANTE]],"")</f>
        <v>1401081.656</v>
      </c>
      <c r="X138" s="7">
        <f>+IFERROR(PRODUCTOS[[#This Row],[PROYECCION COMPRA]]/PRODUCTOS[[#This Row],[PPTO TOTAL]]-1,"")</f>
        <v>-0.13528375228100975</v>
      </c>
      <c r="Y138" s="3">
        <f>+IFERROR((PRODUCTOS[[#This Row],[CANT X MODULO]]*704)-PRODUCTOS[[#This Row],[CANT. COMPRADA]],"")</f>
        <v>2556.8000000000002</v>
      </c>
      <c r="Z138" s="17">
        <f>+IFERROR(PRODUCTOS[[#This Row],[CANT. COMPRADA]]/PRODUCTOS[[#This Row],[PPTO FALTANTE]],"")</f>
        <v>0.15644555694618273</v>
      </c>
      <c r="AA138" s="3">
        <f>+IFERROR(PRODUCTOS[[#This Row],[PROYECCION COMPRA]]-(PRODUCTOS[[#This Row],[PPTO FALTANTE]]*PRODUCTOS[[#This Row],[PPTO]]),"")</f>
        <v>-3.8352000003214926</v>
      </c>
      <c r="AB138" s="3">
        <f>+_xlfn.XLOOKUP(PRODUCTOS[[#This Row],[CODIGO]],DETALLE_GD_1[CODIGO],DETALLE_GD_1[VALOR PPTO],"",0)</f>
        <v>567</v>
      </c>
      <c r="AC138" s="3">
        <f>+AB138-PRODUCTOS[[#This Row],[PPTO_ACTUALIZADO]]</f>
        <v>0</v>
      </c>
    </row>
    <row r="139" spans="1:29" x14ac:dyDescent="0.25">
      <c r="A139">
        <v>1103086</v>
      </c>
      <c r="B139" t="s">
        <v>489</v>
      </c>
      <c r="C139" t="s">
        <v>686</v>
      </c>
      <c r="D139" t="s">
        <v>355</v>
      </c>
      <c r="E139" t="s">
        <v>355</v>
      </c>
      <c r="G139" s="6" t="s">
        <v>137</v>
      </c>
      <c r="H139" s="2">
        <v>10466</v>
      </c>
      <c r="I139" t="b">
        <v>0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0.52500000000000002</v>
      </c>
      <c r="M139" s="2">
        <f>+IFERROR(PRODUCTOS[[#This Row],[PPTO]]*PRODUCTOS[[#This Row],[CANT X MODULO]],"")</f>
        <v>0</v>
      </c>
      <c r="N139" s="2">
        <f>+IFERROR(PRODUCTOS[[#This Row],[PPTO X MODULO]]*32,"")</f>
        <v>0</v>
      </c>
      <c r="O139" s="2">
        <f>+IFERROR(PRODUCTOS[[#This Row],[PPTO X TORRE]]*22,"")</f>
        <v>0</v>
      </c>
      <c r="P139" s="3">
        <f>+IFERROR(PRODUCTOS[[#This Row],[CANT X MODULO]]*702,"")</f>
        <v>368.55</v>
      </c>
      <c r="Q139" s="3">
        <f>+SUMIFS(DETALLE_GD_1[CANTIDAD SOLICITADA],DETALLE_GD_1[CODIGO],PRODUCTOS[[#This Row],[CODIGO]])</f>
        <v>50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50</v>
      </c>
      <c r="T139" s="3">
        <f>+IFERROR(PRODUCTOS[[#This Row],[CANTIDAD RECIBIDA]]/PRODUCTOS[[#This Row],[CANT X MODULO]],"")</f>
        <v>95.238095238095241</v>
      </c>
      <c r="U139" s="3">
        <f>+SUMIFS(DETALLE_GD_1[VALOR TOTAL POR ITEM GD],DETALLE_GD_1[CODIGO],PRODUCTOS[[#This Row],[CODIGO]])</f>
        <v>523291</v>
      </c>
      <c r="V139" s="3">
        <f>+IFERROR(PRODUCTOS[[#This Row],[PRECIO DE COMPRA]]/PRODUCTOS[[#This Row],[CANT. COMPRADA]],"")</f>
        <v>10465.82</v>
      </c>
      <c r="W139" s="3">
        <f>+IFERROR(PRODUCTOS[[#This Row],[PRECIO COMPRA UNITARIO]]*PRODUCTOS[[#This Row],[PPTO FALTANTE]],"")</f>
        <v>3344876.0720000002</v>
      </c>
      <c r="X139" s="7" t="str">
        <f>+IFERROR(PRODUCTOS[[#This Row],[PROYECCION COMPRA]]/PRODUCTOS[[#This Row],[PPTO TOTAL]]-1,"")</f>
        <v/>
      </c>
      <c r="Y139" s="3">
        <f>+IFERROR((PRODUCTOS[[#This Row],[CANT X MODULO]]*704)-PRODUCTOS[[#This Row],[CANT. COMPRADA]],"")</f>
        <v>319.60000000000002</v>
      </c>
      <c r="Z139" s="17">
        <f>+IFERROR(PRODUCTOS[[#This Row],[CANT. COMPRADA]]/PRODUCTOS[[#This Row],[PPTO FALTANTE]],"")</f>
        <v>0.15644555694618273</v>
      </c>
      <c r="AA139" s="3">
        <f>+IFERROR(PRODUCTOS[[#This Row],[PROYECCION COMPRA]]-(PRODUCTOS[[#This Row],[PPTO FALTANTE]]*PRODUCTOS[[#This Row],[PPTO]]),"")</f>
        <v>3344876.0720000002</v>
      </c>
      <c r="AB139" s="3">
        <f>+_xlfn.XLOOKUP(PRODUCTOS[[#This Row],[CODIGO]],DETALLE_GD_1[CODIGO],DETALLE_GD_1[VALOR PPTO],"",0)</f>
        <v>10466</v>
      </c>
      <c r="AC139" s="3">
        <f>+AB139-PRODUCTOS[[#This Row],[PPTO_ACTUALIZADO]]</f>
        <v>0</v>
      </c>
    </row>
    <row r="140" spans="1:29" x14ac:dyDescent="0.25">
      <c r="A140">
        <v>1103087</v>
      </c>
      <c r="B140" t="s">
        <v>490</v>
      </c>
      <c r="C140" t="s">
        <v>686</v>
      </c>
      <c r="D140" t="s">
        <v>355</v>
      </c>
      <c r="E140" t="s">
        <v>355</v>
      </c>
      <c r="G140" s="6" t="s">
        <v>137</v>
      </c>
      <c r="H140" s="2">
        <v>9841</v>
      </c>
      <c r="I140" t="b">
        <v>0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0.52500000000000002</v>
      </c>
      <c r="M140" s="2">
        <f>+IFERROR(PRODUCTOS[[#This Row],[PPTO]]*PRODUCTOS[[#This Row],[CANT X MODULO]],"")</f>
        <v>0</v>
      </c>
      <c r="N140" s="2">
        <f>+IFERROR(PRODUCTOS[[#This Row],[PPTO X MODULO]]*32,"")</f>
        <v>0</v>
      </c>
      <c r="O140" s="2">
        <f>+IFERROR(PRODUCTOS[[#This Row],[PPTO X TORRE]]*22,"")</f>
        <v>0</v>
      </c>
      <c r="P140" s="3">
        <f>+IFERROR(PRODUCTOS[[#This Row],[CANT X MODULO]]*702,"")</f>
        <v>368.55</v>
      </c>
      <c r="Q140" s="3">
        <f>+SUMIFS(DETALLE_GD_1[CANTIDAD SOLICITADA],DETALLE_GD_1[CODIGO],PRODUCTOS[[#This Row],[CODIGO]])</f>
        <v>50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50</v>
      </c>
      <c r="T140" s="3">
        <f>+IFERROR(PRODUCTOS[[#This Row],[CANTIDAD RECIBIDA]]/PRODUCTOS[[#This Row],[CANT X MODULO]],"")</f>
        <v>95.238095238095241</v>
      </c>
      <c r="U140" s="3">
        <f>+SUMIFS(DETALLE_GD_1[VALOR TOTAL POR ITEM GD],DETALLE_GD_1[CODIGO],PRODUCTOS[[#This Row],[CODIGO]])</f>
        <v>492044</v>
      </c>
      <c r="V140" s="3">
        <f>+IFERROR(PRODUCTOS[[#This Row],[PRECIO DE COMPRA]]/PRODUCTOS[[#This Row],[CANT. COMPRADA]],"")</f>
        <v>9840.8799999999992</v>
      </c>
      <c r="W140" s="3">
        <f>+IFERROR(PRODUCTOS[[#This Row],[PRECIO COMPRA UNITARIO]]*PRODUCTOS[[#This Row],[PPTO FALTANTE]],"")</f>
        <v>3145145.2480000001</v>
      </c>
      <c r="X140" s="7" t="str">
        <f>+IFERROR(PRODUCTOS[[#This Row],[PROYECCION COMPRA]]/PRODUCTOS[[#This Row],[PPTO TOTAL]]-1,"")</f>
        <v/>
      </c>
      <c r="Y140" s="3">
        <f>+IFERROR((PRODUCTOS[[#This Row],[CANT X MODULO]]*704)-PRODUCTOS[[#This Row],[CANT. COMPRADA]],"")</f>
        <v>319.60000000000002</v>
      </c>
      <c r="Z140" s="17">
        <f>+IFERROR(PRODUCTOS[[#This Row],[CANT. COMPRADA]]/PRODUCTOS[[#This Row],[PPTO FALTANTE]],"")</f>
        <v>0.15644555694618273</v>
      </c>
      <c r="AA140" s="3">
        <f>+IFERROR(PRODUCTOS[[#This Row],[PROYECCION COMPRA]]-(PRODUCTOS[[#This Row],[PPTO FALTANTE]]*PRODUCTOS[[#This Row],[PPTO]]),"")</f>
        <v>3145145.2480000001</v>
      </c>
      <c r="AB140" s="3">
        <f>+_xlfn.XLOOKUP(PRODUCTOS[[#This Row],[CODIGO]],DETALLE_GD_1[CODIGO],DETALLE_GD_1[VALOR PPTO],"",0)</f>
        <v>9841</v>
      </c>
      <c r="AC140" s="3">
        <f>+AB140-PRODUCTOS[[#This Row],[PPTO_ACTUALIZADO]]</f>
        <v>0</v>
      </c>
    </row>
    <row r="141" spans="1:29" x14ac:dyDescent="0.25">
      <c r="A141">
        <v>304002</v>
      </c>
      <c r="B141" t="s">
        <v>37</v>
      </c>
      <c r="C141" t="s">
        <v>545</v>
      </c>
      <c r="D141" t="s">
        <v>240</v>
      </c>
      <c r="E141" t="s">
        <v>402</v>
      </c>
      <c r="F141" s="2">
        <v>21246.507152999999</v>
      </c>
      <c r="G141" s="6" t="s">
        <v>18</v>
      </c>
      <c r="H141" s="2">
        <v>21246.507152999999</v>
      </c>
      <c r="I141" t="b">
        <v>1</v>
      </c>
      <c r="J141" t="str">
        <f>+_xlfn.XLOOKUP(PRODUCTOS[[#This Row],[CODIGO]],P_CRITICOS[CODIGO],P_CRITICOS[DESC CORTA],"",0)</f>
        <v>SMARTPANEL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23.296874999999996</v>
      </c>
      <c r="M141" s="2">
        <f>+IFERROR(PRODUCTOS[[#This Row],[PPTO]]*PRODUCTOS[[#This Row],[CANT X MODULO]],"")</f>
        <v>494977.22133004677</v>
      </c>
      <c r="N141" s="2">
        <f>+IFERROR(PRODUCTOS[[#This Row],[PPTO X MODULO]]*32,"")</f>
        <v>15839271.082561497</v>
      </c>
      <c r="O141" s="2">
        <f>+IFERROR(PRODUCTOS[[#This Row],[PPTO X TORRE]]*22,"")</f>
        <v>348463963.8163529</v>
      </c>
      <c r="P141" s="3">
        <f>+IFERROR(PRODUCTOS[[#This Row],[CANT X MODULO]]*702,"")</f>
        <v>16354.406249999998</v>
      </c>
      <c r="Q141" s="3">
        <f>+SUMIFS(DETALLE_GD_1[CANTIDAD SOLICITADA],DETALLE_GD_1[CODIGO],PRODUCTOS[[#This Row],[CODIGO]])</f>
        <v>2207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2207</v>
      </c>
      <c r="T141" s="3">
        <f>+IFERROR(PRODUCTOS[[#This Row],[CANTIDAD RECIBIDA]]/PRODUCTOS[[#This Row],[CANT X MODULO]],"")</f>
        <v>94.733735747820276</v>
      </c>
      <c r="U141" s="3">
        <f>+SUMIFS(DETALLE_GD_1[VALOR TOTAL POR ITEM GD],DETALLE_GD_1[CODIGO],PRODUCTOS[[#This Row],[CODIGO]])</f>
        <v>47625002</v>
      </c>
      <c r="V141" s="3">
        <f>+IFERROR(PRODUCTOS[[#This Row],[PRECIO DE COMPRA]]/PRODUCTOS[[#This Row],[CANT. COMPRADA]],"")</f>
        <v>21579.067512460355</v>
      </c>
      <c r="W141" s="3">
        <f>+IFERROR(PRODUCTOS[[#This Row],[PRECIO COMPRA UNITARIO]]*PRODUCTOS[[#This Row],[PPTO FALTANTE]],"")</f>
        <v>306293284.27186221</v>
      </c>
      <c r="X141" s="7">
        <f>+IFERROR(PRODUCTOS[[#This Row],[PROYECCION COMPRA]]/PRODUCTOS[[#This Row],[PPTO TOTAL]]-1,"")</f>
        <v>-0.12101876785949506</v>
      </c>
      <c r="Y141" s="3">
        <f>+IFERROR((PRODUCTOS[[#This Row],[CANT X MODULO]]*704)-PRODUCTOS[[#This Row],[CANT. COMPRADA]],"")</f>
        <v>14193.999999999996</v>
      </c>
      <c r="Z141" s="17">
        <f>+IFERROR(PRODUCTOS[[#This Row],[CANT. COMPRADA]]/PRODUCTOS[[#This Row],[PPTO FALTANTE]],"")</f>
        <v>0.15548823446526705</v>
      </c>
      <c r="AA141" s="3">
        <f>+IFERROR(PRODUCTOS[[#This Row],[PROYECCION COMPRA]]-(PRODUCTOS[[#This Row],[PPTO FALTANTE]]*PRODUCTOS[[#This Row],[PPTO]]),"")</f>
        <v>4720361.7421802878</v>
      </c>
      <c r="AB141" s="3">
        <f>+_xlfn.XLOOKUP(PRODUCTOS[[#This Row],[CODIGO]],DETALLE_GD_1[CODIGO],DETALLE_GD_1[VALOR PPTO],"",0)</f>
        <v>21246.5072</v>
      </c>
      <c r="AC141" s="3">
        <f>+AB141-PRODUCTOS[[#This Row],[PPTO_ACTUALIZADO]]</f>
        <v>4.7000001359265298E-5</v>
      </c>
    </row>
    <row r="142" spans="1:29" x14ac:dyDescent="0.25">
      <c r="A142">
        <v>1902014</v>
      </c>
      <c r="B142" t="s">
        <v>316</v>
      </c>
      <c r="C142" t="s">
        <v>300</v>
      </c>
      <c r="D142" t="s">
        <v>240</v>
      </c>
      <c r="E142">
        <v>0</v>
      </c>
      <c r="F142" s="2">
        <v>29779</v>
      </c>
      <c r="G142" s="6" t="s">
        <v>18</v>
      </c>
      <c r="H142" s="2">
        <v>29779.000000000004</v>
      </c>
      <c r="I142" t="b">
        <v>1</v>
      </c>
      <c r="J142" t="str">
        <f>+_xlfn.XLOOKUP(PRODUCTOS[[#This Row],[CODIGO]],P_CRITICOS[CODIGO],P_CRITICOS[DESC CORTA],"",0)</f>
        <v>VOLCOGLASS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5.5125000000000002</v>
      </c>
      <c r="M142" s="2">
        <f>+IFERROR(PRODUCTOS[[#This Row],[PPTO]]*PRODUCTOS[[#This Row],[CANT X MODULO]],"")</f>
        <v>164156.73750000002</v>
      </c>
      <c r="N142" s="2">
        <f>+IFERROR(PRODUCTOS[[#This Row],[PPTO X MODULO]]*32,"")</f>
        <v>5253015.6000000006</v>
      </c>
      <c r="O142" s="2">
        <f>+IFERROR(PRODUCTOS[[#This Row],[PPTO X TORRE]]*22,"")</f>
        <v>115566343.20000002</v>
      </c>
      <c r="P142" s="3">
        <f>+IFERROR(PRODUCTOS[[#This Row],[CANT X MODULO]]*702,"")</f>
        <v>3869.7750000000001</v>
      </c>
      <c r="Q142" s="3">
        <f>+SUMIFS(DETALLE_GD_1[CANTIDAD SOLICITADA],DETALLE_GD_1[CODIGO],PRODUCTOS[[#This Row],[CODIGO]])</f>
        <v>520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520</v>
      </c>
      <c r="T142" s="3">
        <f>+IFERROR(PRODUCTOS[[#This Row],[CANTIDAD RECIBIDA]]/PRODUCTOS[[#This Row],[CANT X MODULO]],"")</f>
        <v>94.331065759637184</v>
      </c>
      <c r="U142" s="3">
        <f>+SUMIFS(DETALLE_GD_1[VALOR TOTAL POR ITEM GD],DETALLE_GD_1[CODIGO],PRODUCTOS[[#This Row],[CODIGO]])</f>
        <v>15495874</v>
      </c>
      <c r="V142" s="3">
        <f>+IFERROR(PRODUCTOS[[#This Row],[PRECIO DE COMPRA]]/PRODUCTOS[[#This Row],[CANT. COMPRADA]],"")</f>
        <v>29799.757692307692</v>
      </c>
      <c r="W142" s="3">
        <f>+IFERROR(PRODUCTOS[[#This Row],[PRECIO COMPRA UNITARIO]]*PRODUCTOS[[#This Row],[PPTO FALTANTE]],"")</f>
        <v>100151025.6523077</v>
      </c>
      <c r="X142" s="7">
        <f>+IFERROR(PRODUCTOS[[#This Row],[PROYECCION COMPRA]]/PRODUCTOS[[#This Row],[PPTO TOTAL]]-1,"")</f>
        <v>-0.13338933396044594</v>
      </c>
      <c r="Y142" s="3">
        <f>+IFERROR((PRODUCTOS[[#This Row],[CANT X MODULO]]*704)-PRODUCTOS[[#This Row],[CANT. COMPRADA]],"")</f>
        <v>3360.8</v>
      </c>
      <c r="Z142" s="17">
        <f>+IFERROR(PRODUCTOS[[#This Row],[CANT. COMPRADA]]/PRODUCTOS[[#This Row],[PPTO FALTANTE]],"")</f>
        <v>0.1547250654606046</v>
      </c>
      <c r="AA142" s="3">
        <f>+IFERROR(PRODUCTOS[[#This Row],[PROYECCION COMPRA]]-(PRODUCTOS[[#This Row],[PPTO FALTANTE]]*PRODUCTOS[[#This Row],[PPTO]]),"")</f>
        <v>69762.452307701111</v>
      </c>
      <c r="AB142" s="3">
        <f>+_xlfn.XLOOKUP(PRODUCTOS[[#This Row],[CODIGO]],DETALLE_GD_1[CODIGO],DETALLE_GD_1[VALOR PPTO],"",0)</f>
        <v>29779</v>
      </c>
      <c r="AC142" s="3">
        <f>+AB142-PRODUCTOS[[#This Row],[PPTO_ACTUALIZADO]]</f>
        <v>0</v>
      </c>
    </row>
    <row r="143" spans="1:29" x14ac:dyDescent="0.25">
      <c r="A143">
        <v>304049</v>
      </c>
      <c r="B143" t="s">
        <v>318</v>
      </c>
      <c r="C143" t="s">
        <v>539</v>
      </c>
      <c r="D143" t="s">
        <v>240</v>
      </c>
      <c r="E143" t="s">
        <v>403</v>
      </c>
      <c r="F143" s="2">
        <v>14982</v>
      </c>
      <c r="G143" s="6" t="s">
        <v>18</v>
      </c>
      <c r="H143" s="2">
        <v>14981.999999999993</v>
      </c>
      <c r="I143" t="b">
        <v>1</v>
      </c>
      <c r="J143" t="str">
        <f>+_xlfn.XLOOKUP(PRODUCTOS[[#This Row],[CODIGO]],P_CRITICOS[CODIGO],P_CRITICOS[DESC CORTA],"",0)</f>
        <v>TERCIADO FENOLICO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23.273250000000008</v>
      </c>
      <c r="M143" s="2">
        <f>+IFERROR(PRODUCTOS[[#This Row],[PPTO]]*PRODUCTOS[[#This Row],[CANT X MODULO]],"")</f>
        <v>348679.83150000015</v>
      </c>
      <c r="N143" s="2">
        <f>+IFERROR(PRODUCTOS[[#This Row],[PPTO X MODULO]]*32,"")</f>
        <v>11157754.608000005</v>
      </c>
      <c r="O143" s="2">
        <f>+IFERROR(PRODUCTOS[[#This Row],[PPTO X TORRE]]*22,"")</f>
        <v>245470601.37600011</v>
      </c>
      <c r="P143" s="3">
        <f>+IFERROR(PRODUCTOS[[#This Row],[CANT X MODULO]]*702,"")</f>
        <v>16337.821500000005</v>
      </c>
      <c r="Q143" s="3">
        <f>+SUMIFS(DETALLE_GD_1[CANTIDAD SOLICITADA],DETALLE_GD_1[CODIGO],PRODUCTOS[[#This Row],[CODIGO]])</f>
        <v>2185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2185</v>
      </c>
      <c r="T143" s="3">
        <f>+IFERROR(PRODUCTOS[[#This Row],[CANTIDAD RECIBIDA]]/PRODUCTOS[[#This Row],[CANT X MODULO]],"")</f>
        <v>93.884610013642245</v>
      </c>
      <c r="U143" s="3">
        <f>+SUMIFS(DETALLE_GD_1[VALOR TOTAL POR ITEM GD],DETALLE_GD_1[CODIGO],PRODUCTOS[[#This Row],[CODIGO]])</f>
        <v>32734026</v>
      </c>
      <c r="V143" s="3">
        <f>+IFERROR(PRODUCTOS[[#This Row],[PRECIO DE COMPRA]]/PRODUCTOS[[#This Row],[CANT. COMPRADA]],"")</f>
        <v>14981.247597254005</v>
      </c>
      <c r="W143" s="3">
        <f>+IFERROR(PRODUCTOS[[#This Row],[PRECIO COMPRA UNITARIO]]*PRODUCTOS[[#This Row],[PPTO FALTANTE]],"")</f>
        <v>212724247.7325255</v>
      </c>
      <c r="X143" s="7">
        <f>+IFERROR(PRODUCTOS[[#This Row],[PROYECCION COMPRA]]/PRODUCTOS[[#This Row],[PPTO TOTAL]]-1,"")</f>
        <v>-0.13340234415002439</v>
      </c>
      <c r="Y143" s="3">
        <f>+IFERROR((PRODUCTOS[[#This Row],[CANT X MODULO]]*704)-PRODUCTOS[[#This Row],[CANT. COMPRADA]],"")</f>
        <v>14199.368000000006</v>
      </c>
      <c r="Z143" s="17">
        <f>+IFERROR(PRODUCTOS[[#This Row],[CANT. COMPRADA]]/PRODUCTOS[[#This Row],[PPTO FALTANTE]],"")</f>
        <v>0.15388008818420645</v>
      </c>
      <c r="AA143" s="3">
        <f>+IFERROR(PRODUCTOS[[#This Row],[PROYECCION COMPRA]]-(PRODUCTOS[[#This Row],[PPTO FALTANTE]]*PRODUCTOS[[#This Row],[PPTO]]),"")</f>
        <v>-10683.643474578857</v>
      </c>
      <c r="AB143" s="3">
        <f>+_xlfn.XLOOKUP(PRODUCTOS[[#This Row],[CODIGO]],DETALLE_GD_1[CODIGO],DETALLE_GD_1[VALOR PPTO],"",0)</f>
        <v>14982</v>
      </c>
      <c r="AC143" s="3">
        <f>+AB143-PRODUCTOS[[#This Row],[PPTO_ACTUALIZADO]]</f>
        <v>0</v>
      </c>
    </row>
    <row r="144" spans="1:29" x14ac:dyDescent="0.25">
      <c r="A144">
        <v>5309018</v>
      </c>
      <c r="B144" t="s">
        <v>112</v>
      </c>
      <c r="C144">
        <v>0</v>
      </c>
      <c r="D144" t="s">
        <v>244</v>
      </c>
      <c r="E144">
        <v>0</v>
      </c>
      <c r="F144" s="2">
        <v>699.99923200000001</v>
      </c>
      <c r="G144" s="6" t="s">
        <v>113</v>
      </c>
      <c r="H144" s="2">
        <v>699.99923200000046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34.649999999999991</v>
      </c>
      <c r="M144" s="2">
        <f>+IFERROR(PRODUCTOS[[#This Row],[PPTO]]*PRODUCTOS[[#This Row],[CANT X MODULO]],"")</f>
        <v>24254.973388799994</v>
      </c>
      <c r="N144" s="2">
        <f>+IFERROR(PRODUCTOS[[#This Row],[PPTO X MODULO]]*32,"")</f>
        <v>776159.1484415998</v>
      </c>
      <c r="O144" s="2">
        <f>+IFERROR(PRODUCTOS[[#This Row],[PPTO X TORRE]]*22,"")</f>
        <v>17075501.265715197</v>
      </c>
      <c r="P144" s="3">
        <f>+IFERROR(PRODUCTOS[[#This Row],[CANT X MODULO]]*702,"")</f>
        <v>24324.299999999996</v>
      </c>
      <c r="Q144" s="3">
        <f>+SUMIFS(DETALLE_GD_1[CANTIDAD SOLICITADA],DETALLE_GD_1[CODIGO],PRODUCTOS[[#This Row],[CODIGO]])</f>
        <v>3200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3200</v>
      </c>
      <c r="T144" s="3">
        <f>+IFERROR(PRODUCTOS[[#This Row],[CANTIDAD RECIBIDA]]/PRODUCTOS[[#This Row],[CANT X MODULO]],"")</f>
        <v>92.35209235209237</v>
      </c>
      <c r="U144" s="3">
        <f>+SUMIFS(DETALLE_GD_1[VALOR TOTAL POR ITEM GD],DETALLE_GD_1[CODIGO],PRODUCTOS[[#This Row],[CODIGO]])</f>
        <v>2260552</v>
      </c>
      <c r="V144" s="3">
        <f>+IFERROR(PRODUCTOS[[#This Row],[PRECIO DE COMPRA]]/PRODUCTOS[[#This Row],[CANT. COMPRADA]],"")</f>
        <v>706.42250000000001</v>
      </c>
      <c r="W144" s="3">
        <f>+IFERROR(PRODUCTOS[[#This Row],[PRECIO COMPRA UNITARIO]]*PRODUCTOS[[#This Row],[PPTO FALTANTE]],"")</f>
        <v>14971635.895999996</v>
      </c>
      <c r="X144" s="7">
        <f>+IFERROR(PRODUCTOS[[#This Row],[PROYECCION COMPRA]]/PRODUCTOS[[#This Row],[PPTO TOTAL]]-1,"")</f>
        <v>-0.12320958178483565</v>
      </c>
      <c r="Y144" s="3">
        <f>+IFERROR((PRODUCTOS[[#This Row],[CANT X MODULO]]*704)-PRODUCTOS[[#This Row],[CANT. COMPRADA]],"")</f>
        <v>21193.599999999995</v>
      </c>
      <c r="Z144" s="17">
        <f>+IFERROR(PRODUCTOS[[#This Row],[CANT. COMPRADA]]/PRODUCTOS[[#This Row],[PPTO FALTANTE]],"")</f>
        <v>0.15098897780462031</v>
      </c>
      <c r="AA144" s="3">
        <f>+IFERROR(PRODUCTOS[[#This Row],[PROYECCION COMPRA]]-(PRODUCTOS[[#This Row],[PPTO FALTANTE]]*PRODUCTOS[[#This Row],[PPTO]]),"")</f>
        <v>136132.17268479988</v>
      </c>
      <c r="AB144" s="3">
        <f>+_xlfn.XLOOKUP(PRODUCTOS[[#This Row],[CODIGO]],DETALLE_GD_1[CODIGO],DETALLE_GD_1[VALOR PPTO],"",0)</f>
        <v>699.99919999999997</v>
      </c>
      <c r="AC144" s="3">
        <f>+AB144-PRODUCTOS[[#This Row],[PPTO_ACTUALIZADO]]</f>
        <v>-3.2000000487641955E-5</v>
      </c>
    </row>
    <row r="145" spans="1:29" x14ac:dyDescent="0.25">
      <c r="A145">
        <v>412302</v>
      </c>
      <c r="B145" t="s">
        <v>165</v>
      </c>
      <c r="C145">
        <v>0</v>
      </c>
      <c r="D145" t="s">
        <v>240</v>
      </c>
      <c r="E145" t="s">
        <v>399</v>
      </c>
      <c r="F145" s="2">
        <v>4742.4586669999999</v>
      </c>
      <c r="G145" s="6" t="s">
        <v>31</v>
      </c>
      <c r="H145" s="2">
        <v>4742.4586669999999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1.05</v>
      </c>
      <c r="M145" s="2">
        <f>+IFERROR(PRODUCTOS[[#This Row],[PPTO]]*PRODUCTOS[[#This Row],[CANT X MODULO]],"")</f>
        <v>4979.5816003500004</v>
      </c>
      <c r="N145" s="2">
        <f>+IFERROR(PRODUCTOS[[#This Row],[PPTO X MODULO]]*32,"")</f>
        <v>159346.61121120001</v>
      </c>
      <c r="O145" s="2">
        <f>+IFERROR(PRODUCTOS[[#This Row],[PPTO X TORRE]]*22,"")</f>
        <v>3505625.4466464003</v>
      </c>
      <c r="P145" s="3">
        <f>+IFERROR(PRODUCTOS[[#This Row],[CANT X MODULO]]*702,"")</f>
        <v>737.1</v>
      </c>
      <c r="Q145" s="3">
        <f>+SUMIFS(DETALLE_GD_1[CANTIDAD SOLICITADA],DETALLE_GD_1[CODIGO],PRODUCTOS[[#This Row],[CODIGO]])</f>
        <v>95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95</v>
      </c>
      <c r="T145" s="3">
        <f>+IFERROR(PRODUCTOS[[#This Row],[CANTIDAD RECIBIDA]]/PRODUCTOS[[#This Row],[CANT X MODULO]],"")</f>
        <v>90.476190476190467</v>
      </c>
      <c r="U145" s="3">
        <f>+SUMIFS(DETALLE_GD_1[VALOR TOTAL POR ITEM GD],DETALLE_GD_1[CODIGO],PRODUCTOS[[#This Row],[CODIGO]])</f>
        <v>450535</v>
      </c>
      <c r="V145" s="3">
        <f>+IFERROR(PRODUCTOS[[#This Row],[PRECIO DE COMPRA]]/PRODUCTOS[[#This Row],[CANT. COMPRADA]],"")</f>
        <v>4742.4736842105267</v>
      </c>
      <c r="W145" s="3">
        <f>+IFERROR(PRODUCTOS[[#This Row],[PRECIO COMPRA UNITARIO]]*PRODUCTOS[[#This Row],[PPTO FALTANTE]],"")</f>
        <v>3055101.5473684217</v>
      </c>
      <c r="X145" s="7">
        <f>+IFERROR(PRODUCTOS[[#This Row],[PROYECCION COMPRA]]/PRODUCTOS[[#This Row],[PPTO TOTAL]]-1,"")</f>
        <v>-0.12851455642785936</v>
      </c>
      <c r="Y145" s="3">
        <f>+IFERROR((PRODUCTOS[[#This Row],[CANT X MODULO]]*704)-PRODUCTOS[[#This Row],[CANT. COMPRADA]],"")</f>
        <v>644.20000000000005</v>
      </c>
      <c r="Z145" s="17">
        <f>+IFERROR(PRODUCTOS[[#This Row],[CANT. COMPRADA]]/PRODUCTOS[[#This Row],[PPTO FALTANTE]],"")</f>
        <v>0.14746972989754734</v>
      </c>
      <c r="AA145" s="3">
        <f>+IFERROR(PRODUCTOS[[#This Row],[PROYECCION COMPRA]]-(PRODUCTOS[[#This Row],[PPTO FALTANTE]]*PRODUCTOS[[#This Row],[PPTO]]),"")</f>
        <v>9.6740870214998722</v>
      </c>
      <c r="AB145" s="3">
        <f>+_xlfn.XLOOKUP(PRODUCTOS[[#This Row],[CODIGO]],DETALLE_GD_1[CODIGO],DETALLE_GD_1[VALOR PPTO],"",0)</f>
        <v>4742.4587000000001</v>
      </c>
      <c r="AC145" s="3">
        <f>+AB145-PRODUCTOS[[#This Row],[PPTO_ACTUALIZADO]]</f>
        <v>3.3000000257743523E-5</v>
      </c>
    </row>
    <row r="146" spans="1:29" x14ac:dyDescent="0.25">
      <c r="A146">
        <v>705028</v>
      </c>
      <c r="B146" t="s">
        <v>72</v>
      </c>
      <c r="C146" t="s">
        <v>590</v>
      </c>
      <c r="D146" t="s">
        <v>240</v>
      </c>
      <c r="E146" t="s">
        <v>402</v>
      </c>
      <c r="F146" s="2">
        <v>22927.086207</v>
      </c>
      <c r="G146" s="6" t="s">
        <v>18</v>
      </c>
      <c r="H146" s="2">
        <v>22927.086207</v>
      </c>
      <c r="I146" t="b">
        <v>1</v>
      </c>
      <c r="J146" t="str">
        <f>+_xlfn.XLOOKUP(PRODUCTOS[[#This Row],[CODIGO]],P_CRITICOS[CODIGO],P_CRITICOS[DESC CORTA],"",0)</f>
        <v/>
      </c>
      <c r="K146" t="str">
        <f>+IFERROR(IF(VLOOKUP(PRODUCTOS[[#This Row],[CODIGO]],P_CRITICOS[],3,0)="*","PRODUCTO CRITICO","NO CRITICO"),"NO CRITICO")</f>
        <v>NO CRITICO</v>
      </c>
      <c r="L146" s="15">
        <f>+_xlfn.XLOOKUP(PRODUCTOS[[#This Row],[CODIGO]],BD_MODULO[Artículo],BD_MODULO[CUB_ACTUALIZADA],"",0)</f>
        <v>3.6749999999999998</v>
      </c>
      <c r="M146" s="2">
        <f>+IFERROR(PRODUCTOS[[#This Row],[PPTO]]*PRODUCTOS[[#This Row],[CANT X MODULO]],"")</f>
        <v>84257.041810725001</v>
      </c>
      <c r="N146" s="2">
        <f>+IFERROR(PRODUCTOS[[#This Row],[PPTO X MODULO]]*32,"")</f>
        <v>2696225.3379432</v>
      </c>
      <c r="O146" s="2">
        <f>+IFERROR(PRODUCTOS[[#This Row],[PPTO X TORRE]]*22,"")</f>
        <v>59316957.4347504</v>
      </c>
      <c r="P146" s="3">
        <f>+IFERROR(PRODUCTOS[[#This Row],[CANT X MODULO]]*702,"")</f>
        <v>2579.85</v>
      </c>
      <c r="Q146" s="3">
        <f>+SUMIFS(DETALLE_GD_1[CANTIDAD SOLICITADA],DETALLE_GD_1[CODIGO],PRODUCTOS[[#This Row],[CODIGO]])</f>
        <v>329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329</v>
      </c>
      <c r="T146" s="3">
        <f>+IFERROR(PRODUCTOS[[#This Row],[CANTIDAD RECIBIDA]]/PRODUCTOS[[#This Row],[CANT X MODULO]],"")</f>
        <v>89.523809523809533</v>
      </c>
      <c r="U146" s="3">
        <f>+SUMIFS(DETALLE_GD_1[VALOR TOTAL POR ITEM GD],DETALLE_GD_1[CODIGO],PRODUCTOS[[#This Row],[CODIGO]])</f>
        <v>7497573</v>
      </c>
      <c r="V146" s="3">
        <f>+IFERROR(PRODUCTOS[[#This Row],[PRECIO DE COMPRA]]/PRODUCTOS[[#This Row],[CANT. COMPRADA]],"")</f>
        <v>22788.975683890578</v>
      </c>
      <c r="W146" s="3">
        <f>+IFERROR(PRODUCTOS[[#This Row],[PRECIO COMPRA UNITARIO]]*PRODUCTOS[[#This Row],[PPTO FALTANTE]],"")</f>
        <v>51462064.889361702</v>
      </c>
      <c r="X146" s="7">
        <f>+IFERROR(PRODUCTOS[[#This Row],[PROYECCION COMPRA]]/PRODUCTOS[[#This Row],[PPTO TOTAL]]-1,"")</f>
        <v>-0.13242237776658061</v>
      </c>
      <c r="Y146" s="3">
        <f>+IFERROR((PRODUCTOS[[#This Row],[CANT X MODULO]]*704)-PRODUCTOS[[#This Row],[CANT. COMPRADA]],"")</f>
        <v>2258.1999999999998</v>
      </c>
      <c r="Z146" s="17">
        <f>+IFERROR(PRODUCTOS[[#This Row],[CANT. COMPRADA]]/PRODUCTOS[[#This Row],[PPTO FALTANTE]],"")</f>
        <v>0.14569125852448855</v>
      </c>
      <c r="AA146" s="3">
        <f>+IFERROR(PRODUCTOS[[#This Row],[PROYECCION COMPRA]]-(PRODUCTOS[[#This Row],[PPTO FALTANTE]]*PRODUCTOS[[#This Row],[PPTO]]),"")</f>
        <v>-311881.18328569084</v>
      </c>
      <c r="AB146" s="3">
        <f>+_xlfn.XLOOKUP(PRODUCTOS[[#This Row],[CODIGO]],DETALLE_GD_1[CODIGO],DETALLE_GD_1[VALOR PPTO],"",0)</f>
        <v>22927.086200000002</v>
      </c>
      <c r="AC146" s="3">
        <f>+AB146-PRODUCTOS[[#This Row],[PPTO_ACTUALIZADO]]</f>
        <v>-6.999998731771484E-6</v>
      </c>
    </row>
    <row r="147" spans="1:29" x14ac:dyDescent="0.25">
      <c r="A147">
        <v>407011</v>
      </c>
      <c r="B147" t="s">
        <v>30</v>
      </c>
      <c r="C147" t="s">
        <v>549</v>
      </c>
      <c r="D147" t="s">
        <v>240</v>
      </c>
      <c r="E147" t="s">
        <v>399</v>
      </c>
      <c r="F147" s="2">
        <v>473.17523999999997</v>
      </c>
      <c r="G147" s="6" t="s">
        <v>31</v>
      </c>
      <c r="H147" s="2">
        <v>473.17523999999992</v>
      </c>
      <c r="I147" t="b">
        <v>1</v>
      </c>
      <c r="J147" t="str">
        <f>+_xlfn.XLOOKUP(PRODUCTOS[[#This Row],[CODIGO]],P_CRITICOS[CODIGO],P_CRITICOS[DESC CORTA],"",0)</f>
        <v>TORNILLO SIMPSON 6"</v>
      </c>
      <c r="K147" t="str">
        <f>+IFERROR(IF(VLOOKUP(PRODUCTOS[[#This Row],[CODIGO]],P_CRITICOS[],3,0)="*","PRODUCTO CRITICO","NO CRITICO"),"NO CRITICO")</f>
        <v>PRODUCTO CRITICO</v>
      </c>
      <c r="L147" s="15">
        <f>+_xlfn.XLOOKUP(PRODUCTOS[[#This Row],[CODIGO]],BD_MODULO[Artículo],BD_MODULO[CUB_ACTUALIZADA],"",0)</f>
        <v>588</v>
      </c>
      <c r="M147" s="2">
        <f>+IFERROR(PRODUCTOS[[#This Row],[PPTO]]*PRODUCTOS[[#This Row],[CANT X MODULO]],"")</f>
        <v>278227.04112000001</v>
      </c>
      <c r="N147" s="2">
        <f>+IFERROR(PRODUCTOS[[#This Row],[PPTO X MODULO]]*32,"")</f>
        <v>8903265.3158400003</v>
      </c>
      <c r="O147" s="2">
        <f>+IFERROR(PRODUCTOS[[#This Row],[PPTO X TORRE]]*22,"")</f>
        <v>195871836.94848001</v>
      </c>
      <c r="P147" s="3">
        <f>+IFERROR(PRODUCTOS[[#This Row],[CANT X MODULO]]*702,"")</f>
        <v>412776</v>
      </c>
      <c r="Q147" s="3">
        <f>+SUMIFS(DETALLE_GD_1[CANTIDAD SOLICITADA],DETALLE_GD_1[CODIGO],PRODUCTOS[[#This Row],[CODIGO]])</f>
        <v>52298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52298</v>
      </c>
      <c r="T147" s="3">
        <f>+IFERROR(PRODUCTOS[[#This Row],[CANTIDAD RECIBIDA]]/PRODUCTOS[[#This Row],[CANT X MODULO]],"")</f>
        <v>88.942176870748298</v>
      </c>
      <c r="U147" s="3">
        <f>+SUMIFS(DETALLE_GD_1[VALOR TOTAL POR ITEM GD],DETALLE_GD_1[CODIGO],PRODUCTOS[[#This Row],[CODIGO]])</f>
        <v>24504877</v>
      </c>
      <c r="V147" s="3">
        <f>+IFERROR(PRODUCTOS[[#This Row],[PRECIO DE COMPRA]]/PRODUCTOS[[#This Row],[CANT. COMPRADA]],"")</f>
        <v>468.56241156449579</v>
      </c>
      <c r="W147" s="3">
        <f>+IFERROR(PRODUCTOS[[#This Row],[PRECIO COMPRA UNITARIO]]*PRODUCTOS[[#This Row],[PPTO FALTANTE]],"")</f>
        <v>169457470.39194617</v>
      </c>
      <c r="X147" s="7">
        <f>+IFERROR(PRODUCTOS[[#This Row],[PROYECCION COMPRA]]/PRODUCTOS[[#This Row],[PPTO TOTAL]]-1,"")</f>
        <v>-0.13485535729917919</v>
      </c>
      <c r="Y147" s="3">
        <f>+IFERROR((PRODUCTOS[[#This Row],[CANT X MODULO]]*704)-PRODUCTOS[[#This Row],[CANT. COMPRADA]],"")</f>
        <v>361654</v>
      </c>
      <c r="Z147" s="17">
        <f>+IFERROR(PRODUCTOS[[#This Row],[CANT. COMPRADA]]/PRODUCTOS[[#This Row],[PPTO FALTANTE]],"")</f>
        <v>0.14460782958297158</v>
      </c>
      <c r="AA147" s="3">
        <f>+IFERROR(PRODUCTOS[[#This Row],[PROYECCION COMPRA]]-(PRODUCTOS[[#This Row],[PPTO FALTANTE]]*PRODUCTOS[[#This Row],[PPTO]]),"")</f>
        <v>-1668247.8550138175</v>
      </c>
      <c r="AB147" s="3">
        <f>+_xlfn.XLOOKUP(PRODUCTOS[[#This Row],[CODIGO]],DETALLE_GD_1[CODIGO],DETALLE_GD_1[VALOR PPTO],"",0)</f>
        <v>473.17520000000002</v>
      </c>
      <c r="AC147" s="3">
        <f>+AB147-PRODUCTOS[[#This Row],[PPTO_ACTUALIZADO]]</f>
        <v>-3.9999999899009708E-5</v>
      </c>
    </row>
    <row r="148" spans="1:29" x14ac:dyDescent="0.25">
      <c r="A148">
        <v>302010</v>
      </c>
      <c r="B148" t="s">
        <v>323</v>
      </c>
      <c r="C148" t="s">
        <v>537</v>
      </c>
      <c r="D148" t="s">
        <v>240</v>
      </c>
      <c r="E148" t="s">
        <v>403</v>
      </c>
      <c r="F148" s="2">
        <v>6585.1337450000001</v>
      </c>
      <c r="G148" s="6" t="s">
        <v>20</v>
      </c>
      <c r="H148" s="2">
        <v>6585.1337449999919</v>
      </c>
      <c r="I148" t="b">
        <v>0</v>
      </c>
      <c r="J148" t="str">
        <f>+_xlfn.XLOOKUP(PRODUCTOS[[#This Row],[CODIGO]],P_CRITICOS[CODIGO],P_CRITICOS[DESC CORTA],"",0)</f>
        <v>PINO 2X6X320</v>
      </c>
      <c r="K148" t="str">
        <f>+IFERROR(IF(VLOOKUP(PRODUCTOS[[#This Row],[CODIGO]],P_CRITICOS[],3,0)="*","PRODUCTO CRITICO","NO CRITICO"),"NO CRITICO")</f>
        <v>PRODUCTO CRITICO</v>
      </c>
      <c r="L148" s="15">
        <f>+_xlfn.XLOOKUP(PRODUCTOS[[#This Row],[CODIGO]],BD_MODULO[Artículo],BD_MODULO[CUB_ACTUALIZADA],"",0)</f>
        <v>34.912500000000023</v>
      </c>
      <c r="M148" s="2">
        <f>+IFERROR(PRODUCTOS[[#This Row],[PPTO]]*PRODUCTOS[[#This Row],[CANT X MODULO]],"")</f>
        <v>229903.48187231267</v>
      </c>
      <c r="N148" s="2">
        <f>+IFERROR(PRODUCTOS[[#This Row],[PPTO X MODULO]]*32,"")</f>
        <v>7356911.4199140053</v>
      </c>
      <c r="O148" s="2">
        <f>+IFERROR(PRODUCTOS[[#This Row],[PPTO X TORRE]]*22,"")</f>
        <v>161852051.23810813</v>
      </c>
      <c r="P148" s="3">
        <f>+IFERROR(PRODUCTOS[[#This Row],[CANT X MODULO]]*702,"")</f>
        <v>24508.575000000015</v>
      </c>
      <c r="Q148" s="3">
        <f>+SUMIFS(DETALLE_GD_1[CANTIDAD SOLICITADA],DETALLE_GD_1[CODIGO],PRODUCTOS[[#This Row],[CODIGO]])</f>
        <v>3612</v>
      </c>
      <c r="R148" s="3">
        <f>+SUMIFS(DETALLE_GD_1[DEVOLUCIÓN],DETALLE_GD_1[CODIGO],PRODUCTOS[[#This Row],[CODIGO]])</f>
        <v>588</v>
      </c>
      <c r="S148" s="3">
        <f>+PRODUCTOS[[#This Row],[CANT. COMPRADA]]-PRODUCTOS[[#This Row],[DEVOLUCIONES]]</f>
        <v>3024</v>
      </c>
      <c r="T148" s="3">
        <f>+IFERROR(PRODUCTOS[[#This Row],[CANTIDAD RECIBIDA]]/PRODUCTOS[[#This Row],[CANT X MODULO]],"")</f>
        <v>86.616541353383397</v>
      </c>
      <c r="U148" s="3">
        <f>+SUMIFS(DETALLE_GD_1[VALOR TOTAL POR ITEM GD],DETALLE_GD_1[CODIGO],PRODUCTOS[[#This Row],[CODIGO]])</f>
        <v>20107495</v>
      </c>
      <c r="V148" s="3">
        <f>+IFERROR(PRODUCTOS[[#This Row],[PRECIO DE COMPRA]]/PRODUCTOS[[#This Row],[CANT. COMPRADA]],"")</f>
        <v>5566.8590808416393</v>
      </c>
      <c r="W148" s="3">
        <f>+IFERROR(PRODUCTOS[[#This Row],[PRECIO COMPRA UNITARIO]]*PRODUCTOS[[#This Row],[PPTO FALTANTE]],"")</f>
        <v>116716994.23255824</v>
      </c>
      <c r="X148" s="7">
        <f>+IFERROR(PRODUCTOS[[#This Row],[PROYECCION COMPRA]]/PRODUCTOS[[#This Row],[PPTO TOTAL]]-1,"")</f>
        <v>-0.27886614139446153</v>
      </c>
      <c r="Y148" s="3">
        <f>+IFERROR((PRODUCTOS[[#This Row],[CANT X MODULO]]*704)-PRODUCTOS[[#This Row],[CANT. COMPRADA]],"")</f>
        <v>20966.400000000016</v>
      </c>
      <c r="Z148" s="17">
        <f>+IFERROR(PRODUCTOS[[#This Row],[CANT. COMPRADA]]/PRODUCTOS[[#This Row],[PPTO FALTANTE]],"")</f>
        <v>0.17227564102564089</v>
      </c>
      <c r="AA148" s="3">
        <f>+IFERROR(PRODUCTOS[[#This Row],[PROYECCION COMPRA]]-(PRODUCTOS[[#This Row],[PPTO FALTANTE]]*PRODUCTOS[[#This Row],[PPTO]]),"")</f>
        <v>-21349553.918609872</v>
      </c>
      <c r="AB148" s="3">
        <f>+_xlfn.XLOOKUP(PRODUCTOS[[#This Row],[CODIGO]],DETALLE_GD_1[CODIGO],DETALLE_GD_1[VALOR PPTO],"",0)</f>
        <v>6585.1337000000003</v>
      </c>
      <c r="AC148" s="3">
        <f>+AB148-PRODUCTOS[[#This Row],[PPTO_ACTUALIZADO]]</f>
        <v>-4.4999991587246768E-5</v>
      </c>
    </row>
    <row r="149" spans="1:29" x14ac:dyDescent="0.25">
      <c r="A149" s="27">
        <v>602256</v>
      </c>
      <c r="B149" s="27" t="s">
        <v>495</v>
      </c>
      <c r="C149">
        <v>0</v>
      </c>
      <c r="D149" s="27" t="s">
        <v>355</v>
      </c>
      <c r="E149" s="27" t="s">
        <v>355</v>
      </c>
      <c r="F149" s="28"/>
      <c r="G149" s="32" t="s">
        <v>355</v>
      </c>
      <c r="H149" s="2">
        <v>59000</v>
      </c>
      <c r="I149" t="b">
        <v>0</v>
      </c>
      <c r="J149" t="str">
        <f>+_xlfn.XLOOKUP(PRODUCTOS[[#This Row],[CODIGO]],P_CRITICOS[CODIGO],P_CRITICOS[DESC CORTA],"",0)</f>
        <v/>
      </c>
      <c r="K149" s="27" t="str">
        <f>+IFERROR(IF(VLOOKUP(PRODUCTOS[[#This Row],[CODIGO]],P_CRITICOS[],3,0)="*","PRODUCTO CRITICO","NO CRITICO"),"NO CRITICO")</f>
        <v>NO CRITICO</v>
      </c>
      <c r="L149" s="33">
        <f>+_xlfn.XLOOKUP(PRODUCTOS[[#This Row],[CODIGO]],BD_MODULO[Artículo],BD_MODULO[CUB_ACTUALIZADA],"",0)</f>
        <v>2.3099999999999999E-2</v>
      </c>
      <c r="M149" s="28">
        <f>+IFERROR(PRODUCTOS[[#This Row],[PPTO]]*PRODUCTOS[[#This Row],[CANT X MODULO]],"")</f>
        <v>0</v>
      </c>
      <c r="N149" s="28">
        <f>+IFERROR(PRODUCTOS[[#This Row],[PPTO X MODULO]]*32,"")</f>
        <v>0</v>
      </c>
      <c r="O149" s="28">
        <f>+IFERROR(PRODUCTOS[[#This Row],[PPTO X TORRE]]*22,"")</f>
        <v>0</v>
      </c>
      <c r="P149" s="29">
        <f>+IFERROR(PRODUCTOS[[#This Row],[CANT X MODULO]]*702,"")</f>
        <v>16.216200000000001</v>
      </c>
      <c r="Q149" s="29">
        <f>+SUMIFS(DETALLE_GD_1[CANTIDAD SOLICITADA],DETALLE_GD_1[CODIGO],PRODUCTOS[[#This Row],[CODIGO]])</f>
        <v>2</v>
      </c>
      <c r="R149" s="29">
        <f>+SUMIFS(DETALLE_GD_1[DEVOLUCIÓN],DETALLE_GD_1[CODIGO],PRODUCTOS[[#This Row],[CODIGO]])</f>
        <v>0</v>
      </c>
      <c r="S149" s="29">
        <f>+PRODUCTOS[[#This Row],[CANT. COMPRADA]]-PRODUCTOS[[#This Row],[DEVOLUCIONES]]</f>
        <v>2</v>
      </c>
      <c r="T149" s="29">
        <f>+IFERROR(PRODUCTOS[[#This Row],[CANTIDAD RECIBIDA]]/PRODUCTOS[[#This Row],[CANT X MODULO]],"")</f>
        <v>86.580086580086586</v>
      </c>
      <c r="U149" s="29">
        <f>+SUMIFS(DETALLE_GD_1[VALOR TOTAL POR ITEM GD],DETALLE_GD_1[CODIGO],PRODUCTOS[[#This Row],[CODIGO]])</f>
        <v>118000</v>
      </c>
      <c r="V149" s="29">
        <f>+IFERROR(PRODUCTOS[[#This Row],[PRECIO DE COMPRA]]/PRODUCTOS[[#This Row],[CANT. COMPRADA]],"")</f>
        <v>59000</v>
      </c>
      <c r="W149" s="29">
        <f>+IFERROR(PRODUCTOS[[#This Row],[PRECIO COMPRA UNITARIO]]*PRODUCTOS[[#This Row],[PPTO FALTANTE]],"")</f>
        <v>841481.6</v>
      </c>
      <c r="X149" s="30" t="str">
        <f>+IFERROR(PRODUCTOS[[#This Row],[PROYECCION COMPRA]]/PRODUCTOS[[#This Row],[PPTO TOTAL]]-1,"")</f>
        <v/>
      </c>
      <c r="Y149" s="29">
        <f>+IFERROR((PRODUCTOS[[#This Row],[CANT X MODULO]]*704)-PRODUCTOS[[#This Row],[CANT. COMPRADA]],"")</f>
        <v>14.2624</v>
      </c>
      <c r="Z149" s="31">
        <f>+IFERROR(PRODUCTOS[[#This Row],[CANT. COMPRADA]]/PRODUCTOS[[#This Row],[PPTO FALTANTE]],"")</f>
        <v>0.14022885348889388</v>
      </c>
      <c r="AA149" s="29">
        <f>+IFERROR(PRODUCTOS[[#This Row],[PROYECCION COMPRA]]-(PRODUCTOS[[#This Row],[PPTO FALTANTE]]*PRODUCTOS[[#This Row],[PPTO]]),"")</f>
        <v>841481.6</v>
      </c>
      <c r="AB149" s="3">
        <f>+_xlfn.XLOOKUP(PRODUCTOS[[#This Row],[CODIGO]],DETALLE_GD_1[CODIGO],DETALLE_GD_1[VALOR PPTO],"",0)</f>
        <v>59000</v>
      </c>
      <c r="AC149" s="3">
        <f>+AB149-PRODUCTOS[[#This Row],[PPTO_ACTUALIZADO]]</f>
        <v>0</v>
      </c>
    </row>
    <row r="150" spans="1:29" x14ac:dyDescent="0.25">
      <c r="A150">
        <v>1808003</v>
      </c>
      <c r="B150" t="s">
        <v>195</v>
      </c>
      <c r="C150">
        <v>0</v>
      </c>
      <c r="D150" t="s">
        <v>244</v>
      </c>
      <c r="E150" t="s">
        <v>406</v>
      </c>
      <c r="F150" s="2">
        <v>167.74485799999999</v>
      </c>
      <c r="G150" s="6" t="s">
        <v>31</v>
      </c>
      <c r="H150" s="2">
        <v>167.74485800000002</v>
      </c>
      <c r="I150" t="b">
        <v>1</v>
      </c>
      <c r="J150" t="str">
        <f>+_xlfn.XLOOKUP(PRODUCTOS[[#This Row],[CODIGO]],P_CRITICOS[CODIGO],P_CRITICOS[DESC CORTA],"",0)</f>
        <v/>
      </c>
      <c r="K150" t="str">
        <f>+IFERROR(IF(VLOOKUP(PRODUCTOS[[#This Row],[CODIGO]],P_CRITICOS[],3,0)="*","PRODUCTO CRITICO","NO CRITICO"),"NO CRITICO")</f>
        <v>NO CRITICO</v>
      </c>
      <c r="L150" s="15">
        <f>+_xlfn.XLOOKUP(PRODUCTOS[[#This Row],[CODIGO]],BD_MODULO[Artículo],BD_MODULO[CUB_ACTUALIZADA],"",0)</f>
        <v>0.91874999999999996</v>
      </c>
      <c r="M150" s="2">
        <f>+IFERROR(PRODUCTOS[[#This Row],[PPTO]]*PRODUCTOS[[#This Row],[CANT X MODULO]],"")</f>
        <v>154.11558828749997</v>
      </c>
      <c r="N150" s="2">
        <f>+IFERROR(PRODUCTOS[[#This Row],[PPTO X MODULO]]*32,"")</f>
        <v>4931.6988251999992</v>
      </c>
      <c r="O150" s="2">
        <f>+IFERROR(PRODUCTOS[[#This Row],[PPTO X TORRE]]*22,"")</f>
        <v>108497.37415439998</v>
      </c>
      <c r="P150" s="3">
        <f>+IFERROR(PRODUCTOS[[#This Row],[CANT X MODULO]]*702,"")</f>
        <v>644.96249999999998</v>
      </c>
      <c r="Q150" s="3">
        <f>+SUMIFS(DETALLE_GD_1[CANTIDAD SOLICITADA],DETALLE_GD_1[CODIGO],PRODUCTOS[[#This Row],[CODIGO]])</f>
        <v>79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79</v>
      </c>
      <c r="T150" s="3">
        <f>+IFERROR(PRODUCTOS[[#This Row],[CANTIDAD RECIBIDA]]/PRODUCTOS[[#This Row],[CANT X MODULO]],"")</f>
        <v>85.986394557823132</v>
      </c>
      <c r="U150" s="3">
        <f>+SUMIFS(DETALLE_GD_1[VALOR TOTAL POR ITEM GD],DETALLE_GD_1[CODIGO],PRODUCTOS[[#This Row],[CODIGO]])</f>
        <v>13251</v>
      </c>
      <c r="V150" s="3">
        <f>+IFERROR(PRODUCTOS[[#This Row],[PRECIO DE COMPRA]]/PRODUCTOS[[#This Row],[CANT. COMPRADA]],"")</f>
        <v>167.73417721518987</v>
      </c>
      <c r="W150" s="3">
        <f>+IFERROR(PRODUCTOS[[#This Row],[PRECIO COMPRA UNITARIO]]*PRODUCTOS[[#This Row],[PPTO FALTANTE]],"")</f>
        <v>95239.465822784798</v>
      </c>
      <c r="X150" s="7">
        <f>+IFERROR(PRODUCTOS[[#This Row],[PROYECCION COMPRA]]/PRODUCTOS[[#This Row],[PPTO TOTAL]]-1,"")</f>
        <v>-0.12219566081616107</v>
      </c>
      <c r="Y150" s="3">
        <f>+IFERROR((PRODUCTOS[[#This Row],[CANT X MODULO]]*704)-PRODUCTOS[[#This Row],[CANT. COMPRADA]],"")</f>
        <v>567.79999999999995</v>
      </c>
      <c r="Z150" s="17">
        <f>+IFERROR(PRODUCTOS[[#This Row],[CANT. COMPRADA]]/PRODUCTOS[[#This Row],[PPTO FALTANTE]],"")</f>
        <v>0.13913349771046143</v>
      </c>
      <c r="AA150" s="3">
        <f>+IFERROR(PRODUCTOS[[#This Row],[PROYECCION COMPRA]]-(PRODUCTOS[[#This Row],[PPTO FALTANTE]]*PRODUCTOS[[#This Row],[PPTO]]),"")</f>
        <v>-6.0645496151846601</v>
      </c>
      <c r="AB150" s="3">
        <f>+_xlfn.XLOOKUP(PRODUCTOS[[#This Row],[CODIGO]],DETALLE_GD_1[CODIGO],DETALLE_GD_1[VALOR PPTO],"",0)</f>
        <v>167.7449</v>
      </c>
      <c r="AC150" s="3">
        <f>+AB150-PRODUCTOS[[#This Row],[PPTO_ACTUALIZADO]]</f>
        <v>4.1999999979225322E-5</v>
      </c>
    </row>
    <row r="151" spans="1:29" x14ac:dyDescent="0.25">
      <c r="A151">
        <v>412260</v>
      </c>
      <c r="B151" t="s">
        <v>41</v>
      </c>
      <c r="C151" t="s">
        <v>551</v>
      </c>
      <c r="D151" t="s">
        <v>240</v>
      </c>
      <c r="E151" t="s">
        <v>399</v>
      </c>
      <c r="F151" s="2">
        <v>87567.442477999997</v>
      </c>
      <c r="G151" s="6" t="s">
        <v>31</v>
      </c>
      <c r="H151" s="2">
        <v>87567.442477999983</v>
      </c>
      <c r="I151" t="b">
        <v>1</v>
      </c>
      <c r="J151" t="str">
        <f>+_xlfn.XLOOKUP(PRODUCTOS[[#This Row],[CODIGO]],P_CRITICOS[CODIGO],P_CRITICOS[DESC CORTA],"",0)</f>
        <v>HOLDOWN PB1</v>
      </c>
      <c r="K151" t="str">
        <f>+IFERROR(IF(VLOOKUP(PRODUCTOS[[#This Row],[CODIGO]],P_CRITICOS[],3,0)="*","PRODUCTO CRITICO","NO CRITICO"),"NO CRITICO")</f>
        <v>PRODUCTO CRITICO</v>
      </c>
      <c r="L151" s="15">
        <f>+_xlfn.XLOOKUP(PRODUCTOS[[#This Row],[CODIGO]],BD_MODULO[Artículo],BD_MODULO[CUB_ACTUALIZADA],"",0)</f>
        <v>5.7750000000000004</v>
      </c>
      <c r="M151" s="2">
        <f>+IFERROR(PRODUCTOS[[#This Row],[PPTO]]*PRODUCTOS[[#This Row],[CANT X MODULO]],"")</f>
        <v>505701.98031045002</v>
      </c>
      <c r="N151" s="2">
        <f>+IFERROR(PRODUCTOS[[#This Row],[PPTO X MODULO]]*32,"")</f>
        <v>16182463.369934401</v>
      </c>
      <c r="O151" s="2">
        <f>+IFERROR(PRODUCTOS[[#This Row],[PPTO X TORRE]]*22,"")</f>
        <v>356014194.13855684</v>
      </c>
      <c r="P151" s="3">
        <f>+IFERROR(PRODUCTOS[[#This Row],[CANT X MODULO]]*702,"")</f>
        <v>4054.05</v>
      </c>
      <c r="Q151" s="3">
        <f>+SUMIFS(DETALLE_GD_1[CANTIDAD SOLICITADA],DETALLE_GD_1[CODIGO],PRODUCTOS[[#This Row],[CODIGO]])</f>
        <v>492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492</v>
      </c>
      <c r="T151" s="3">
        <f>+IFERROR(PRODUCTOS[[#This Row],[CANTIDAD RECIBIDA]]/PRODUCTOS[[#This Row],[CANT X MODULO]],"")</f>
        <v>85.194805194805184</v>
      </c>
      <c r="U151" s="3">
        <f>+SUMIFS(DETALLE_GD_1[VALOR TOTAL POR ITEM GD],DETALLE_GD_1[CODIGO],PRODUCTOS[[#This Row],[CODIGO]])</f>
        <v>42755890</v>
      </c>
      <c r="V151" s="3">
        <f>+IFERROR(PRODUCTOS[[#This Row],[PRECIO DE COMPRA]]/PRODUCTOS[[#This Row],[CANT. COMPRADA]],"")</f>
        <v>86902.215447154478</v>
      </c>
      <c r="W151" s="3">
        <f>+IFERROR(PRODUCTOS[[#This Row],[PRECIO COMPRA UNITARIO]]*PRODUCTOS[[#This Row],[PPTO FALTANTE]],"")</f>
        <v>310553757.12195128</v>
      </c>
      <c r="X151" s="7">
        <f>+IFERROR(PRODUCTOS[[#This Row],[PROYECCION COMPRA]]/PRODUCTOS[[#This Row],[PPTO TOTAL]]-1,"")</f>
        <v>-0.12769276552752518</v>
      </c>
      <c r="Y151" s="3">
        <f>+IFERROR((PRODUCTOS[[#This Row],[CANT X MODULO]]*704)-PRODUCTOS[[#This Row],[CANT. COMPRADA]],"")</f>
        <v>3573.6000000000004</v>
      </c>
      <c r="Z151" s="17">
        <f>+IFERROR(PRODUCTOS[[#This Row],[CANT. COMPRADA]]/PRODUCTOS[[#This Row],[PPTO FALTANTE]],"")</f>
        <v>0.13767629281396909</v>
      </c>
      <c r="AA151" s="3">
        <f>+IFERROR(PRODUCTOS[[#This Row],[PROYECCION COMPRA]]-(PRODUCTOS[[#This Row],[PPTO FALTANTE]]*PRODUCTOS[[#This Row],[PPTO]]),"")</f>
        <v>-2377255.3174295425</v>
      </c>
      <c r="AB151" s="3">
        <f>+_xlfn.XLOOKUP(PRODUCTOS[[#This Row],[CODIGO]],DETALLE_GD_1[CODIGO],DETALLE_GD_1[VALOR PPTO],"",0)</f>
        <v>87567.442500000005</v>
      </c>
      <c r="AC151" s="3">
        <f>+AB151-PRODUCTOS[[#This Row],[PPTO_ACTUALIZADO]]</f>
        <v>2.2000021999701858E-5</v>
      </c>
    </row>
    <row r="152" spans="1:29" x14ac:dyDescent="0.25">
      <c r="A152">
        <v>1405006</v>
      </c>
      <c r="B152" t="s">
        <v>199</v>
      </c>
      <c r="C152">
        <v>0</v>
      </c>
      <c r="D152" t="s">
        <v>244</v>
      </c>
      <c r="E152" t="s">
        <v>409</v>
      </c>
      <c r="F152" s="2">
        <v>35.19746</v>
      </c>
      <c r="G152" s="6" t="s">
        <v>31</v>
      </c>
      <c r="H152" s="2">
        <v>35.197460000000007</v>
      </c>
      <c r="I152" t="b">
        <v>1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30.450000000000003</v>
      </c>
      <c r="M152" s="2">
        <f>+IFERROR(PRODUCTOS[[#This Row],[PPTO]]*PRODUCTOS[[#This Row],[CANT X MODULO]],"")</f>
        <v>1071.762657</v>
      </c>
      <c r="N152" s="2">
        <f>+IFERROR(PRODUCTOS[[#This Row],[PPTO X MODULO]]*32,"")</f>
        <v>34296.405024</v>
      </c>
      <c r="O152" s="2">
        <f>+IFERROR(PRODUCTOS[[#This Row],[PPTO X TORRE]]*22,"")</f>
        <v>754520.91052799998</v>
      </c>
      <c r="P152" s="3">
        <f>+IFERROR(PRODUCTOS[[#This Row],[CANT X MODULO]]*702,"")</f>
        <v>21375.9</v>
      </c>
      <c r="Q152" s="3">
        <f>+SUMIFS(DETALLE_GD_1[CANTIDAD SOLICITADA],DETALLE_GD_1[CODIGO],PRODUCTOS[[#This Row],[CODIGO]])</f>
        <v>2550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2550</v>
      </c>
      <c r="T152" s="3">
        <f>+IFERROR(PRODUCTOS[[#This Row],[CANTIDAD RECIBIDA]]/PRODUCTOS[[#This Row],[CANT X MODULO]],"")</f>
        <v>83.743842364532014</v>
      </c>
      <c r="U152" s="3">
        <f>+SUMIFS(DETALLE_GD_1[VALOR TOTAL POR ITEM GD],DETALLE_GD_1[CODIGO],PRODUCTOS[[#This Row],[CODIGO]])</f>
        <v>89970</v>
      </c>
      <c r="V152" s="3">
        <f>+IFERROR(PRODUCTOS[[#This Row],[PRECIO DE COMPRA]]/PRODUCTOS[[#This Row],[CANT. COMPRADA]],"")</f>
        <v>35.28235294117647</v>
      </c>
      <c r="W152" s="3">
        <f>+IFERROR(PRODUCTOS[[#This Row],[PRECIO COMPRA UNITARIO]]*PRODUCTOS[[#This Row],[PPTO FALTANTE]],"")</f>
        <v>666370.74352941185</v>
      </c>
      <c r="X152" s="7">
        <f>+IFERROR(PRODUCTOS[[#This Row],[PROYECCION COMPRA]]/PRODUCTOS[[#This Row],[PPTO TOTAL]]-1,"")</f>
        <v>-0.11682932277768454</v>
      </c>
      <c r="Y152" s="3">
        <f>+IFERROR((PRODUCTOS[[#This Row],[CANT X MODULO]]*704)-PRODUCTOS[[#This Row],[CANT. COMPRADA]],"")</f>
        <v>18886.800000000003</v>
      </c>
      <c r="Z152" s="17">
        <f>+IFERROR(PRODUCTOS[[#This Row],[CANT. COMPRADA]]/PRODUCTOS[[#This Row],[PPTO FALTANTE]],"")</f>
        <v>0.13501493106296458</v>
      </c>
      <c r="AA152" s="3">
        <f>+IFERROR(PRODUCTOS[[#This Row],[PROYECCION COMPRA]]-(PRODUCTOS[[#This Row],[PPTO FALTANTE]]*PRODUCTOS[[#This Row],[PPTO]]),"")</f>
        <v>1603.3560014117975</v>
      </c>
      <c r="AB152" s="3">
        <f>+_xlfn.XLOOKUP(PRODUCTOS[[#This Row],[CODIGO]],DETALLE_GD_1[CODIGO],DETALLE_GD_1[VALOR PPTO],"",0)</f>
        <v>35.197499999999998</v>
      </c>
      <c r="AC152" s="3">
        <f>+AB152-PRODUCTOS[[#This Row],[PPTO_ACTUALIZADO]]</f>
        <v>3.9999999991380264E-5</v>
      </c>
    </row>
    <row r="153" spans="1:29" x14ac:dyDescent="0.25">
      <c r="A153">
        <v>602255</v>
      </c>
      <c r="B153" t="s">
        <v>203</v>
      </c>
      <c r="C153">
        <v>0</v>
      </c>
      <c r="D153" t="s">
        <v>244</v>
      </c>
      <c r="E153" t="s">
        <v>407</v>
      </c>
      <c r="F153" s="2">
        <v>47889.5</v>
      </c>
      <c r="G153" s="6" t="s">
        <v>25</v>
      </c>
      <c r="H153" s="2">
        <v>47889.5</v>
      </c>
      <c r="I153" t="b">
        <v>1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0.30194718749999999</v>
      </c>
      <c r="M153" s="2">
        <f>+IFERROR(PRODUCTOS[[#This Row],[PPTO]]*PRODUCTOS[[#This Row],[CANT X MODULO]],"")</f>
        <v>14460.09983578125</v>
      </c>
      <c r="N153" s="2">
        <f>+IFERROR(PRODUCTOS[[#This Row],[PPTO X MODULO]]*32,"")</f>
        <v>462723.19474499999</v>
      </c>
      <c r="O153" s="2">
        <f>+IFERROR(PRODUCTOS[[#This Row],[PPTO X TORRE]]*22,"")</f>
        <v>10179910.284389999</v>
      </c>
      <c r="P153" s="3">
        <f>+IFERROR(PRODUCTOS[[#This Row],[CANT X MODULO]]*702,"")</f>
        <v>211.96692562499999</v>
      </c>
      <c r="Q153" s="3">
        <f>+SUMIFS(DETALLE_GD_1[CANTIDAD SOLICITADA],DETALLE_GD_1[CODIGO],PRODUCTOS[[#This Row],[CODIGO]])</f>
        <v>25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25</v>
      </c>
      <c r="T153" s="3">
        <f>+IFERROR(PRODUCTOS[[#This Row],[CANTIDAD RECIBIDA]]/PRODUCTOS[[#This Row],[CANT X MODULO]],"")</f>
        <v>82.795935961483337</v>
      </c>
      <c r="U153" s="3">
        <f>+SUMIFS(DETALLE_GD_1[VALOR TOTAL POR ITEM GD],DETALLE_GD_1[CODIGO],PRODUCTOS[[#This Row],[CODIGO]])</f>
        <v>1197250</v>
      </c>
      <c r="V153" s="3">
        <f>+IFERROR(PRODUCTOS[[#This Row],[PRECIO DE COMPRA]]/PRODUCTOS[[#This Row],[CANT. COMPRADA]],"")</f>
        <v>47890</v>
      </c>
      <c r="W153" s="3">
        <f>+IFERROR(PRODUCTOS[[#This Row],[PRECIO COMPRA UNITARIO]]*PRODUCTOS[[#This Row],[PPTO FALTANTE]],"")</f>
        <v>8982766.5698000006</v>
      </c>
      <c r="X153" s="7">
        <f>+IFERROR(PRODUCTOS[[#This Row],[PROYECCION COMPRA]]/PRODUCTOS[[#This Row],[PPTO TOTAL]]-1,"")</f>
        <v>-0.1175986507882798</v>
      </c>
      <c r="Y153" s="3">
        <f>+IFERROR((PRODUCTOS[[#This Row],[CANT X MODULO]]*704)-PRODUCTOS[[#This Row],[CANT. COMPRADA]],"")</f>
        <v>187.57082</v>
      </c>
      <c r="Z153" s="17">
        <f>+IFERROR(PRODUCTOS[[#This Row],[CANT. COMPRADA]]/PRODUCTOS[[#This Row],[PPTO FALTANTE]],"")</f>
        <v>0.13328299145890604</v>
      </c>
      <c r="AA153" s="3">
        <f>+IFERROR(PRODUCTOS[[#This Row],[PROYECCION COMPRA]]-(PRODUCTOS[[#This Row],[PPTO FALTANTE]]*PRODUCTOS[[#This Row],[PPTO]]),"")</f>
        <v>93.785410000011325</v>
      </c>
      <c r="AB153" s="3">
        <f>+_xlfn.XLOOKUP(PRODUCTOS[[#This Row],[CODIGO]],DETALLE_GD_1[CODIGO],DETALLE_GD_1[VALOR PPTO],"",0)</f>
        <v>47889.5</v>
      </c>
      <c r="AC153" s="3">
        <f>+AB153-PRODUCTOS[[#This Row],[PPTO_ACTUALIZADO]]</f>
        <v>0</v>
      </c>
    </row>
    <row r="154" spans="1:29" x14ac:dyDescent="0.25">
      <c r="A154">
        <v>407049</v>
      </c>
      <c r="B154" t="s">
        <v>232</v>
      </c>
      <c r="C154">
        <v>0</v>
      </c>
      <c r="D154" t="s">
        <v>240</v>
      </c>
      <c r="E154" t="s">
        <v>399</v>
      </c>
      <c r="F154" s="2">
        <v>16.202162000000001</v>
      </c>
      <c r="G154" s="6" t="s">
        <v>31</v>
      </c>
      <c r="H154" s="2">
        <v>16.202162000000001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52.5</v>
      </c>
      <c r="M154" s="2">
        <f>+IFERROR(PRODUCTOS[[#This Row],[PPTO]]*PRODUCTOS[[#This Row],[CANT X MODULO]],"")</f>
        <v>850.61350500000003</v>
      </c>
      <c r="N154" s="2">
        <f>+IFERROR(PRODUCTOS[[#This Row],[PPTO X MODULO]]*32,"")</f>
        <v>27219.632160000001</v>
      </c>
      <c r="O154" s="2">
        <f>+IFERROR(PRODUCTOS[[#This Row],[PPTO X TORRE]]*22,"")</f>
        <v>598831.90752000001</v>
      </c>
      <c r="P154" s="3">
        <f>+IFERROR(PRODUCTOS[[#This Row],[CANT X MODULO]]*702,"")</f>
        <v>36855</v>
      </c>
      <c r="Q154" s="3">
        <f>+SUMIFS(DETALLE_GD_1[CANTIDAD SOLICITADA],DETALLE_GD_1[CODIGO],PRODUCTOS[[#This Row],[CODIGO]])</f>
        <v>4255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4255</v>
      </c>
      <c r="T154" s="3">
        <f>+IFERROR(PRODUCTOS[[#This Row],[CANTIDAD RECIBIDA]]/PRODUCTOS[[#This Row],[CANT X MODULO]],"")</f>
        <v>81.047619047619051</v>
      </c>
      <c r="U154" s="3">
        <f>+SUMIFS(DETALLE_GD_1[VALOR TOTAL POR ITEM GD],DETALLE_GD_1[CODIGO],PRODUCTOS[[#This Row],[CODIGO]])</f>
        <v>68939</v>
      </c>
      <c r="V154" s="3">
        <f>+IFERROR(PRODUCTOS[[#This Row],[PRECIO DE COMPRA]]/PRODUCTOS[[#This Row],[CANT. COMPRADA]],"")</f>
        <v>16.201880141010577</v>
      </c>
      <c r="W154" s="3">
        <f>+IFERROR(PRODUCTOS[[#This Row],[PRECIO COMPRA UNITARIO]]*PRODUCTOS[[#This Row],[PPTO FALTANTE]],"")</f>
        <v>529882.49001175095</v>
      </c>
      <c r="X154" s="7">
        <f>+IFERROR(PRODUCTOS[[#This Row],[PROYECCION COMPRA]]/PRODUCTOS[[#This Row],[PPTO TOTAL]]-1,"")</f>
        <v>-0.11513985250685099</v>
      </c>
      <c r="Y154" s="3">
        <f>+IFERROR((PRODUCTOS[[#This Row],[CANT X MODULO]]*704)-PRODUCTOS[[#This Row],[CANT. COMPRADA]],"")</f>
        <v>32705</v>
      </c>
      <c r="Z154" s="17">
        <f>+IFERROR(PRODUCTOS[[#This Row],[CANT. COMPRADA]]/PRODUCTOS[[#This Row],[PPTO FALTANTE]],"")</f>
        <v>0.13010243082097539</v>
      </c>
      <c r="AA154" s="3">
        <f>+IFERROR(PRODUCTOS[[#This Row],[PROYECCION COMPRA]]-(PRODUCTOS[[#This Row],[PPTO FALTANTE]]*PRODUCTOS[[#This Row],[PPTO]]),"")</f>
        <v>-9.21819824911654</v>
      </c>
      <c r="AB154" s="3">
        <f>+_xlfn.XLOOKUP(PRODUCTOS[[#This Row],[CODIGO]],DETALLE_GD_1[CODIGO],DETALLE_GD_1[VALOR PPTO],"",0)</f>
        <v>16.202200000000001</v>
      </c>
      <c r="AC154" s="3">
        <f>+AB154-PRODUCTOS[[#This Row],[PPTO_ACTUALIZADO]]</f>
        <v>3.7999999999982492E-5</v>
      </c>
    </row>
    <row r="155" spans="1:29" x14ac:dyDescent="0.25">
      <c r="A155" t="s">
        <v>166</v>
      </c>
      <c r="B155" t="s">
        <v>167</v>
      </c>
      <c r="C155" t="s">
        <v>534</v>
      </c>
      <c r="D155" t="s">
        <v>244</v>
      </c>
      <c r="E155">
        <v>0</v>
      </c>
      <c r="F155" s="2">
        <v>11882.387917</v>
      </c>
      <c r="G155" s="6" t="s">
        <v>26</v>
      </c>
      <c r="H155" s="2">
        <v>11882.387917</v>
      </c>
      <c r="I155" t="b">
        <v>1</v>
      </c>
      <c r="J155" t="str">
        <f>+_xlfn.XLOOKUP(PRODUCTOS[[#This Row],[CODIGO]],P_CRITICOS[CODIGO],P_CRITICOS[DESC CORTA],"",0)</f>
        <v>PISO TARKET</v>
      </c>
      <c r="K155" t="str">
        <f>+IFERROR(IF(VLOOKUP(PRODUCTOS[[#This Row],[CODIGO]],P_CRITICOS[],3,0)="*","PRODUCTO CRITICO","NO CRITICO"),"NO CRITICO")</f>
        <v>PRODUCTO CRITICO</v>
      </c>
      <c r="L155" s="15">
        <f>+_xlfn.XLOOKUP(PRODUCTOS[[#This Row],[CODIGO]],BD_MODULO[Artículo],BD_MODULO[CUB_ACTUALIZADA],"",0)</f>
        <v>7.6124999999999998</v>
      </c>
      <c r="M155" s="2">
        <f>+IFERROR(PRODUCTOS[[#This Row],[PPTO]]*PRODUCTOS[[#This Row],[CANT X MODULO]],"")</f>
        <v>90454.678018162493</v>
      </c>
      <c r="N155" s="2">
        <f>+IFERROR(PRODUCTOS[[#This Row],[PPTO X MODULO]]*32,"")</f>
        <v>2894549.6965811998</v>
      </c>
      <c r="O155" s="2">
        <f>+IFERROR(PRODUCTOS[[#This Row],[PPTO X TORRE]]*22,"")</f>
        <v>63680093.324786395</v>
      </c>
      <c r="P155" s="3">
        <f>+IFERROR(PRODUCTOS[[#This Row],[CANT X MODULO]]*702,"")</f>
        <v>5343.9749999999995</v>
      </c>
      <c r="Q155" s="3">
        <f>+SUMIFS(DETALLE_GD_1[CANTIDAD SOLICITADA],DETALLE_GD_1[CODIGO],PRODUCTOS[[#This Row],[CODIGO]])</f>
        <v>600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600</v>
      </c>
      <c r="T155" s="3">
        <f>+IFERROR(PRODUCTOS[[#This Row],[CANTIDAD RECIBIDA]]/PRODUCTOS[[#This Row],[CANT X MODULO]],"")</f>
        <v>78.817733990147786</v>
      </c>
      <c r="U155" s="3">
        <f>+SUMIFS(DETALLE_GD_1[VALOR TOTAL POR ITEM GD],DETALLE_GD_1[CODIGO],PRODUCTOS[[#This Row],[CODIGO]])</f>
        <v>8068216</v>
      </c>
      <c r="V155" s="3">
        <f>+IFERROR(PRODUCTOS[[#This Row],[PRECIO DE COMPRA]]/PRODUCTOS[[#This Row],[CANT. COMPRADA]],"")</f>
        <v>13447.026666666667</v>
      </c>
      <c r="W155" s="3">
        <f>+IFERROR(PRODUCTOS[[#This Row],[PRECIO COMPRA UNITARIO]]*PRODUCTOS[[#This Row],[PPTO FALTANTE]],"")</f>
        <v>63997089.311999999</v>
      </c>
      <c r="X155" s="7">
        <f>+IFERROR(PRODUCTOS[[#This Row],[PROYECCION COMPRA]]/PRODUCTOS[[#This Row],[PPTO TOTAL]]-1,"")</f>
        <v>4.977944765200526E-3</v>
      </c>
      <c r="Y155" s="3">
        <f>+IFERROR((PRODUCTOS[[#This Row],[CANT X MODULO]]*704)-PRODUCTOS[[#This Row],[CANT. COMPRADA]],"")</f>
        <v>4759.2</v>
      </c>
      <c r="Z155" s="17">
        <f>+IFERROR(PRODUCTOS[[#This Row],[CANT. COMPRADA]]/PRODUCTOS[[#This Row],[PPTO FALTANTE]],"")</f>
        <v>0.12607160867372669</v>
      </c>
      <c r="AA155" s="3">
        <f>+IFERROR(PRODUCTOS[[#This Row],[PROYECCION COMPRA]]-(PRODUCTOS[[#This Row],[PPTO FALTANTE]]*PRODUCTOS[[#This Row],[PPTO]]),"")</f>
        <v>7446428.7374136001</v>
      </c>
      <c r="AB155" s="3">
        <f>+_xlfn.XLOOKUP(PRODUCTOS[[#This Row],[CODIGO]],DETALLE_GD_1[CODIGO],DETALLE_GD_1[VALOR PPTO],"",0)</f>
        <v>11882.3879</v>
      </c>
      <c r="AC155" s="3">
        <f>+AB155-PRODUCTOS[[#This Row],[PPTO_ACTUALIZADO]]</f>
        <v>-1.7000000298139639E-5</v>
      </c>
    </row>
    <row r="156" spans="1:29" x14ac:dyDescent="0.25">
      <c r="A156" t="s">
        <v>286</v>
      </c>
      <c r="B156" t="s">
        <v>287</v>
      </c>
      <c r="C156" t="s">
        <v>530</v>
      </c>
      <c r="D156" t="s">
        <v>244</v>
      </c>
      <c r="E156" t="s">
        <v>408</v>
      </c>
      <c r="F156" s="2">
        <v>350139</v>
      </c>
      <c r="G156" s="6" t="s">
        <v>31</v>
      </c>
      <c r="H156" s="2">
        <v>350139</v>
      </c>
      <c r="I156" t="b">
        <v>1</v>
      </c>
      <c r="J156" t="str">
        <f>+_xlfn.XLOOKUP(PRODUCTOS[[#This Row],[CODIGO]],P_CRITICOS[CODIGO],P_CRITICOS[DESC CORTA],"",0)</f>
        <v>VENTANA V.05</v>
      </c>
      <c r="K156" t="str">
        <f>+IFERROR(IF(VLOOKUP(PRODUCTOS[[#This Row],[CODIGO]],P_CRITICOS[],3,0)="*","PRODUCTO CRITICO","NO CRITICO"),"NO CRITICO")</f>
        <v>PRODUCTO CRITICO</v>
      </c>
      <c r="L156" s="15">
        <f>+_xlfn.XLOOKUP(PRODUCTOS[[#This Row],[CODIGO]],BD_MODULO[Artículo],BD_MODULO[CUB_ACTUALIZADA],"",0)</f>
        <v>0.52500000000000002</v>
      </c>
      <c r="M156" s="2">
        <f>+IFERROR(PRODUCTOS[[#This Row],[PPTO]]*PRODUCTOS[[#This Row],[CANT X MODULO]],"")</f>
        <v>183822.97500000001</v>
      </c>
      <c r="N156" s="2">
        <f>+IFERROR(PRODUCTOS[[#This Row],[PPTO X MODULO]]*32,"")</f>
        <v>5882335.2000000002</v>
      </c>
      <c r="O156" s="2">
        <f>+IFERROR(PRODUCTOS[[#This Row],[PPTO X TORRE]]*22,"")</f>
        <v>129411374.40000001</v>
      </c>
      <c r="P156" s="3">
        <f>+IFERROR(PRODUCTOS[[#This Row],[CANT X MODULO]]*702,"")</f>
        <v>368.55</v>
      </c>
      <c r="Q156" s="3">
        <f>+SUMIFS(DETALLE_GD_1[CANTIDAD SOLICITADA],DETALLE_GD_1[CODIGO],PRODUCTOS[[#This Row],[CODIGO]])</f>
        <v>41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41</v>
      </c>
      <c r="T156" s="3">
        <f>+IFERROR(PRODUCTOS[[#This Row],[CANTIDAD RECIBIDA]]/PRODUCTOS[[#This Row],[CANT X MODULO]],"")</f>
        <v>78.095238095238088</v>
      </c>
      <c r="U156" s="3">
        <f>+SUMIFS(DETALLE_GD_1[VALOR TOTAL POR ITEM GD],DETALLE_GD_1[CODIGO],PRODUCTOS[[#This Row],[CODIGO]])</f>
        <v>15656989</v>
      </c>
      <c r="V156" s="3">
        <f>+IFERROR(PRODUCTOS[[#This Row],[PRECIO DE COMPRA]]/PRODUCTOS[[#This Row],[CANT. COMPRADA]],"")</f>
        <v>381877.78048780491</v>
      </c>
      <c r="W156" s="3">
        <f>+IFERROR(PRODUCTOS[[#This Row],[PRECIO COMPRA UNITARIO]]*PRODUCTOS[[#This Row],[PPTO FALTANTE]],"")</f>
        <v>125485038.6682927</v>
      </c>
      <c r="X156" s="7">
        <f>+IFERROR(PRODUCTOS[[#This Row],[PROYECCION COMPRA]]/PRODUCTOS[[#This Row],[PPTO TOTAL]]-1,"")</f>
        <v>-3.0339958523053157E-2</v>
      </c>
      <c r="Y156" s="3">
        <f>+IFERROR((PRODUCTOS[[#This Row],[CANT X MODULO]]*704)-PRODUCTOS[[#This Row],[CANT. COMPRADA]],"")</f>
        <v>328.6</v>
      </c>
      <c r="Z156" s="17">
        <f>+IFERROR(PRODUCTOS[[#This Row],[CANT. COMPRADA]]/PRODUCTOS[[#This Row],[PPTO FALTANTE]],"")</f>
        <v>0.1247717589774802</v>
      </c>
      <c r="AA156" s="3">
        <f>+IFERROR(PRODUCTOS[[#This Row],[PROYECCION COMPRA]]-(PRODUCTOS[[#This Row],[PPTO FALTANTE]]*PRODUCTOS[[#This Row],[PPTO]]),"")</f>
        <v>10429363.268292695</v>
      </c>
      <c r="AB156" s="3">
        <f>+_xlfn.XLOOKUP(PRODUCTOS[[#This Row],[CODIGO]],DETALLE_GD_1[CODIGO],DETALLE_GD_1[VALOR PPTO],"",0)</f>
        <v>350139</v>
      </c>
      <c r="AC156" s="3">
        <f>+AB156-PRODUCTOS[[#This Row],[PPTO_ACTUALIZADO]]</f>
        <v>0</v>
      </c>
    </row>
    <row r="157" spans="1:29" x14ac:dyDescent="0.25">
      <c r="A157">
        <v>1901086</v>
      </c>
      <c r="B157" t="s">
        <v>279</v>
      </c>
      <c r="C157" t="s">
        <v>550</v>
      </c>
      <c r="D157" t="s">
        <v>240</v>
      </c>
      <c r="E157" t="s">
        <v>404</v>
      </c>
      <c r="F157" s="2">
        <v>3711.5870410000002</v>
      </c>
      <c r="G157" s="6" t="s">
        <v>26</v>
      </c>
      <c r="H157" s="2">
        <v>3711.5870410000002</v>
      </c>
      <c r="I157" t="b">
        <v>1</v>
      </c>
      <c r="J157" t="str">
        <f>+_xlfn.XLOOKUP(PRODUCTOS[[#This Row],[CODIGO]],P_CRITICOS[CODIGO],P_CRITICOS[DESC CORTA],"",0)</f>
        <v>AISLAN GLASS 140MM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31.794434700000004</v>
      </c>
      <c r="M157" s="2">
        <f>+IFERROR(PRODUCTOS[[#This Row],[PPTO]]*PRODUCTOS[[#This Row],[CANT X MODULO]],"")</f>
        <v>118007.81180844075</v>
      </c>
      <c r="N157" s="2">
        <f>+IFERROR(PRODUCTOS[[#This Row],[PPTO X MODULO]]*32,"")</f>
        <v>3776249.9778701039</v>
      </c>
      <c r="O157" s="2">
        <f>+IFERROR(PRODUCTOS[[#This Row],[PPTO X TORRE]]*22,"")</f>
        <v>83077499.513142288</v>
      </c>
      <c r="P157" s="3">
        <f>+IFERROR(PRODUCTOS[[#This Row],[CANT X MODULO]]*702,"")</f>
        <v>22319.693159400002</v>
      </c>
      <c r="Q157" s="3">
        <f>+SUMIFS(DETALLE_GD_1[CANTIDAD SOLICITADA],DETALLE_GD_1[CODIGO],PRODUCTOS[[#This Row],[CODIGO]])</f>
        <v>2436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2436</v>
      </c>
      <c r="T157" s="3">
        <f>+IFERROR(PRODUCTOS[[#This Row],[CANTIDAD RECIBIDA]]/PRODUCTOS[[#This Row],[CANT X MODULO]],"")</f>
        <v>76.617182314614311</v>
      </c>
      <c r="U157" s="3">
        <f>+SUMIFS(DETALLE_GD_1[VALOR TOTAL POR ITEM GD],DETALLE_GD_1[CODIGO],PRODUCTOS[[#This Row],[CODIGO]])</f>
        <v>8849507</v>
      </c>
      <c r="V157" s="3">
        <f>+IFERROR(PRODUCTOS[[#This Row],[PRECIO DE COMPRA]]/PRODUCTOS[[#This Row],[CANT. COMPRADA]],"")</f>
        <v>3632.8025451559934</v>
      </c>
      <c r="W157" s="3">
        <f>+IFERROR(PRODUCTOS[[#This Row],[PRECIO COMPRA UNITARIO]]*PRODUCTOS[[#This Row],[PPTO FALTANTE]],"")</f>
        <v>72464536.923169062</v>
      </c>
      <c r="X157" s="7">
        <f>+IFERROR(PRODUCTOS[[#This Row],[PROYECCION COMPRA]]/PRODUCTOS[[#This Row],[PPTO TOTAL]]-1,"")</f>
        <v>-0.1277477373797743</v>
      </c>
      <c r="Y157" s="3">
        <f>+IFERROR((PRODUCTOS[[#This Row],[CANT X MODULO]]*704)-PRODUCTOS[[#This Row],[CANT. COMPRADA]],"")</f>
        <v>19947.282028800004</v>
      </c>
      <c r="Z157" s="17">
        <f>+IFERROR(PRODUCTOS[[#This Row],[CANT. COMPRADA]]/PRODUCTOS[[#This Row],[PPTO FALTANTE]],"")</f>
        <v>0.12212190094283967</v>
      </c>
      <c r="AA157" s="3">
        <f>+IFERROR(PRODUCTOS[[#This Row],[PROYECCION COMPRA]]-(PRODUCTOS[[#This Row],[PPTO FALTANTE]]*PRODUCTOS[[#This Row],[PPTO]]),"")</f>
        <v>-1571536.5580972284</v>
      </c>
      <c r="AB157" s="3">
        <f>+_xlfn.XLOOKUP(PRODUCTOS[[#This Row],[CODIGO]],DETALLE_GD_1[CODIGO],DETALLE_GD_1[VALOR PPTO],"",0)</f>
        <v>3711.587</v>
      </c>
      <c r="AC157" s="3">
        <f>+AB157-PRODUCTOS[[#This Row],[PPTO_ACTUALIZADO]]</f>
        <v>-4.1000000237545464E-5</v>
      </c>
    </row>
    <row r="158" spans="1:29" x14ac:dyDescent="0.25">
      <c r="A158">
        <v>1206002</v>
      </c>
      <c r="B158" t="s">
        <v>192</v>
      </c>
      <c r="C158">
        <v>0</v>
      </c>
      <c r="D158" t="s">
        <v>244</v>
      </c>
      <c r="E158" t="s">
        <v>406</v>
      </c>
      <c r="F158" s="2">
        <v>15783.483871</v>
      </c>
      <c r="G158" s="6" t="s">
        <v>31</v>
      </c>
      <c r="H158" s="2">
        <v>15783.483871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0.52500000000000002</v>
      </c>
      <c r="M158" s="2">
        <f>+IFERROR(PRODUCTOS[[#This Row],[PPTO]]*PRODUCTOS[[#This Row],[CANT X MODULO]],"")</f>
        <v>8286.3290322749999</v>
      </c>
      <c r="N158" s="2">
        <f>+IFERROR(PRODUCTOS[[#This Row],[PPTO X MODULO]]*32,"")</f>
        <v>265162.5290328</v>
      </c>
      <c r="O158" s="2">
        <f>+IFERROR(PRODUCTOS[[#This Row],[PPTO X TORRE]]*22,"")</f>
        <v>5833575.6387216002</v>
      </c>
      <c r="P158" s="3">
        <f>+IFERROR(PRODUCTOS[[#This Row],[CANT X MODULO]]*702,"")</f>
        <v>368.55</v>
      </c>
      <c r="Q158" s="3">
        <f>+SUMIFS(DETALLE_GD_1[CANTIDAD SOLICITADA],DETALLE_GD_1[CODIGO],PRODUCTOS[[#This Row],[CODIGO]])</f>
        <v>40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40</v>
      </c>
      <c r="T158" s="3">
        <f>+IFERROR(PRODUCTOS[[#This Row],[CANTIDAD RECIBIDA]]/PRODUCTOS[[#This Row],[CANT X MODULO]],"")</f>
        <v>76.19047619047619</v>
      </c>
      <c r="U158" s="3">
        <f>+SUMIFS(DETALLE_GD_1[VALOR TOTAL POR ITEM GD],DETALLE_GD_1[CODIGO],PRODUCTOS[[#This Row],[CODIGO]])</f>
        <v>804173</v>
      </c>
      <c r="V158" s="3">
        <f>+IFERROR(PRODUCTOS[[#This Row],[PRECIO DE COMPRA]]/PRODUCTOS[[#This Row],[CANT. COMPRADA]],"")</f>
        <v>20104.325000000001</v>
      </c>
      <c r="W158" s="3">
        <f>+IFERROR(PRODUCTOS[[#This Row],[PRECIO COMPRA UNITARIO]]*PRODUCTOS[[#This Row],[PPTO FALTANTE]],"")</f>
        <v>6626385.5200000005</v>
      </c>
      <c r="X158" s="7">
        <f>+IFERROR(PRODUCTOS[[#This Row],[PROYECCION COMPRA]]/PRODUCTOS[[#This Row],[PPTO TOTAL]]-1,"")</f>
        <v>0.13590462014685412</v>
      </c>
      <c r="Y158" s="3">
        <f>+IFERROR((PRODUCTOS[[#This Row],[CANT X MODULO]]*704)-PRODUCTOS[[#This Row],[CANT. COMPRADA]],"")</f>
        <v>329.6</v>
      </c>
      <c r="Z158" s="17">
        <f>+IFERROR(PRODUCTOS[[#This Row],[CANT. COMPRADA]]/PRODUCTOS[[#This Row],[PPTO FALTANTE]],"")</f>
        <v>0.12135922330097086</v>
      </c>
      <c r="AA158" s="3">
        <f>+IFERROR(PRODUCTOS[[#This Row],[PROYECCION COMPRA]]-(PRODUCTOS[[#This Row],[PPTO FALTANTE]]*PRODUCTOS[[#This Row],[PPTO]]),"")</f>
        <v>1424149.2361184005</v>
      </c>
      <c r="AB158" s="3">
        <f>+_xlfn.XLOOKUP(PRODUCTOS[[#This Row],[CODIGO]],DETALLE_GD_1[CODIGO],DETALLE_GD_1[VALOR PPTO],"",0)</f>
        <v>15783.483899999999</v>
      </c>
      <c r="AC158" s="3">
        <f>+AB158-PRODUCTOS[[#This Row],[PPTO_ACTUALIZADO]]</f>
        <v>2.8999998903600499E-5</v>
      </c>
    </row>
    <row r="159" spans="1:29" x14ac:dyDescent="0.25">
      <c r="A159">
        <v>701096</v>
      </c>
      <c r="B159" t="s">
        <v>204</v>
      </c>
      <c r="C159" t="s">
        <v>542</v>
      </c>
      <c r="D159" t="s">
        <v>240</v>
      </c>
      <c r="E159" t="s">
        <v>402</v>
      </c>
      <c r="F159" s="2">
        <v>16019.885684999999</v>
      </c>
      <c r="G159" s="6" t="s">
        <v>18</v>
      </c>
      <c r="H159" s="2">
        <v>16019.885685000005</v>
      </c>
      <c r="I159" t="b">
        <v>1</v>
      </c>
      <c r="J159" t="str">
        <f>+_xlfn.XLOOKUP(PRODUCTOS[[#This Row],[CODIGO]],P_CRITICOS[CODIGO],P_CRITICOS[DESC CORTA],"",0)</f>
        <v>VOCANITA EMPAPELADA MURO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31.237499999999997</v>
      </c>
      <c r="M159" s="2">
        <f>+IFERROR(PRODUCTOS[[#This Row],[PPTO]]*PRODUCTOS[[#This Row],[CANT X MODULO]],"")</f>
        <v>500421.17908518744</v>
      </c>
      <c r="N159" s="2">
        <f>+IFERROR(PRODUCTOS[[#This Row],[PPTO X MODULO]]*32,"")</f>
        <v>16013477.730725998</v>
      </c>
      <c r="O159" s="2">
        <f>+IFERROR(PRODUCTOS[[#This Row],[PPTO X TORRE]]*22,"")</f>
        <v>352296510.07597196</v>
      </c>
      <c r="P159" s="3">
        <f>+IFERROR(PRODUCTOS[[#This Row],[CANT X MODULO]]*702,"")</f>
        <v>21928.724999999999</v>
      </c>
      <c r="Q159" s="3">
        <f>+SUMIFS(DETALLE_GD_1[CANTIDAD SOLICITADA],DETALLE_GD_1[CODIGO],PRODUCTOS[[#This Row],[CODIGO]])</f>
        <v>2364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2364</v>
      </c>
      <c r="T159" s="3">
        <f>+IFERROR(PRODUCTOS[[#This Row],[CANTIDAD RECIBIDA]]/PRODUCTOS[[#This Row],[CANT X MODULO]],"")</f>
        <v>75.678271308523421</v>
      </c>
      <c r="U159" s="3">
        <f>+SUMIFS(DETALLE_GD_1[VALOR TOTAL POR ITEM GD],DETALLE_GD_1[CODIGO],PRODUCTOS[[#This Row],[CODIGO]])</f>
        <v>38417615</v>
      </c>
      <c r="V159" s="3">
        <f>+IFERROR(PRODUCTOS[[#This Row],[PRECIO DE COMPRA]]/PRODUCTOS[[#This Row],[CANT. COMPRADA]],"")</f>
        <v>16251.106175972927</v>
      </c>
      <c r="W159" s="3">
        <f>+IFERROR(PRODUCTOS[[#This Row],[PRECIO COMPRA UNITARIO]]*PRODUCTOS[[#This Row],[PPTO FALTANTE]],"")</f>
        <v>318963711.13705581</v>
      </c>
      <c r="X159" s="7">
        <f>+IFERROR(PRODUCTOS[[#This Row],[PROYECCION COMPRA]]/PRODUCTOS[[#This Row],[PPTO TOTAL]]-1,"")</f>
        <v>-9.461575117995924E-2</v>
      </c>
      <c r="Y159" s="3">
        <f>+IFERROR((PRODUCTOS[[#This Row],[CANT X MODULO]]*704)-PRODUCTOS[[#This Row],[CANT. COMPRADA]],"")</f>
        <v>19627.199999999997</v>
      </c>
      <c r="Z159" s="17">
        <f>+IFERROR(PRODUCTOS[[#This Row],[CANT. COMPRADA]]/PRODUCTOS[[#This Row],[PPTO FALTANTE]],"")</f>
        <v>0.12044509660063588</v>
      </c>
      <c r="AA159" s="3">
        <f>+IFERROR(PRODUCTOS[[#This Row],[PROYECCION COMPRA]]-(PRODUCTOS[[#This Row],[PPTO FALTANTE]]*PRODUCTOS[[#This Row],[PPTO]]),"")</f>
        <v>4538210.8204239011</v>
      </c>
      <c r="AB159" s="3">
        <f>+_xlfn.XLOOKUP(PRODUCTOS[[#This Row],[CODIGO]],DETALLE_GD_1[CODIGO],DETALLE_GD_1[VALOR PPTO],"",0)</f>
        <v>16019.885700000001</v>
      </c>
      <c r="AC159" s="3">
        <f>+AB159-PRODUCTOS[[#This Row],[PPTO_ACTUALIZADO]]</f>
        <v>1.499999598308932E-5</v>
      </c>
    </row>
    <row r="160" spans="1:29" x14ac:dyDescent="0.25">
      <c r="A160">
        <v>602254</v>
      </c>
      <c r="B160" t="s">
        <v>214</v>
      </c>
      <c r="C160">
        <v>0</v>
      </c>
      <c r="D160" t="s">
        <v>244</v>
      </c>
      <c r="E160" t="s">
        <v>407</v>
      </c>
      <c r="F160" s="2">
        <v>46060</v>
      </c>
      <c r="G160" s="6" t="s">
        <v>25</v>
      </c>
      <c r="H160" s="2">
        <v>46060</v>
      </c>
      <c r="I160" t="b">
        <v>1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0.35920828125000004</v>
      </c>
      <c r="M160" s="2">
        <f>+IFERROR(PRODUCTOS[[#This Row],[PPTO]]*PRODUCTOS[[#This Row],[CANT X MODULO]],"")</f>
        <v>16545.133434375002</v>
      </c>
      <c r="N160" s="2">
        <f>+IFERROR(PRODUCTOS[[#This Row],[PPTO X MODULO]]*32,"")</f>
        <v>529444.26990000007</v>
      </c>
      <c r="O160" s="2">
        <f>+IFERROR(PRODUCTOS[[#This Row],[PPTO X TORRE]]*22,"")</f>
        <v>11647773.937800001</v>
      </c>
      <c r="P160" s="3">
        <f>+IFERROR(PRODUCTOS[[#This Row],[CANT X MODULO]]*702,"")</f>
        <v>252.16421343750002</v>
      </c>
      <c r="Q160" s="3">
        <f>+SUMIFS(DETALLE_GD_1[CANTIDAD SOLICITADA],DETALLE_GD_1[CODIGO],PRODUCTOS[[#This Row],[CODIGO]])</f>
        <v>28</v>
      </c>
      <c r="R160" s="3">
        <f>+SUMIFS(DETALLE_GD_1[DEVOLUCIÓN],DETALLE_GD_1[CODIGO],PRODUCTOS[[#This Row],[CODIGO]])</f>
        <v>1</v>
      </c>
      <c r="S160" s="3">
        <f>+PRODUCTOS[[#This Row],[CANT. COMPRADA]]-PRODUCTOS[[#This Row],[DEVOLUCIONES]]</f>
        <v>27</v>
      </c>
      <c r="T160" s="3">
        <f>+IFERROR(PRODUCTOS[[#This Row],[CANTIDAD RECIBIDA]]/PRODUCTOS[[#This Row],[CANT X MODULO]],"")</f>
        <v>75.165304947991075</v>
      </c>
      <c r="U160" s="3">
        <f>+SUMIFS(DETALLE_GD_1[VALOR TOTAL POR ITEM GD],DETALLE_GD_1[CODIGO],PRODUCTOS[[#This Row],[CODIGO]])</f>
        <v>1243620</v>
      </c>
      <c r="V160" s="3">
        <f>+IFERROR(PRODUCTOS[[#This Row],[PRECIO DE COMPRA]]/PRODUCTOS[[#This Row],[CANT. COMPRADA]],"")</f>
        <v>44415</v>
      </c>
      <c r="W160" s="3">
        <f>+IFERROR(PRODUCTOS[[#This Row],[PRECIO COMPRA UNITARIO]]*PRODUCTOS[[#This Row],[PPTO FALTANTE]],"")</f>
        <v>9988162.011450002</v>
      </c>
      <c r="X160" s="7">
        <f>+IFERROR(PRODUCTOS[[#This Row],[PROYECCION COMPRA]]/PRODUCTOS[[#This Row],[PPTO TOTAL]]-1,"")</f>
        <v>-0.1424831847881366</v>
      </c>
      <c r="Y160" s="3">
        <f>+IFERROR((PRODUCTOS[[#This Row],[CANT X MODULO]]*704)-PRODUCTOS[[#This Row],[CANT. COMPRADA]],"")</f>
        <v>224.88263000000003</v>
      </c>
      <c r="Z160" s="17">
        <f>+IFERROR(PRODUCTOS[[#This Row],[CANT. COMPRADA]]/PRODUCTOS[[#This Row],[PPTO FALTANTE]],"")</f>
        <v>0.12450939407814643</v>
      </c>
      <c r="AA160" s="3">
        <f>+IFERROR(PRODUCTOS[[#This Row],[PROYECCION COMPRA]]-(PRODUCTOS[[#This Row],[PPTO FALTANTE]]*PRODUCTOS[[#This Row],[PPTO]]),"")</f>
        <v>-369931.92634999938</v>
      </c>
      <c r="AB160" s="3">
        <f>+_xlfn.XLOOKUP(PRODUCTOS[[#This Row],[CODIGO]],DETALLE_GD_1[CODIGO],DETALLE_GD_1[VALOR PPTO],"",0)</f>
        <v>46060</v>
      </c>
      <c r="AC160" s="3">
        <f>+AB160-PRODUCTOS[[#This Row],[PPTO_ACTUALIZADO]]</f>
        <v>0</v>
      </c>
    </row>
    <row r="161" spans="1:29" x14ac:dyDescent="0.25">
      <c r="A161">
        <v>1802171</v>
      </c>
      <c r="B161" t="s">
        <v>265</v>
      </c>
      <c r="C161" t="s">
        <v>659</v>
      </c>
      <c r="D161" t="s">
        <v>244</v>
      </c>
      <c r="E161" t="s">
        <v>406</v>
      </c>
      <c r="F161" s="2">
        <v>3167.794425</v>
      </c>
      <c r="G161" s="6" t="s">
        <v>31</v>
      </c>
      <c r="H161" s="2">
        <v>3632</v>
      </c>
      <c r="I161" t="b">
        <v>0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0.52500000000000002</v>
      </c>
      <c r="M161" s="2">
        <f>+IFERROR(PRODUCTOS[[#This Row],[PPTO]]*PRODUCTOS[[#This Row],[CANT X MODULO]],"")</f>
        <v>1663.0920731250001</v>
      </c>
      <c r="N161" s="2">
        <f>+IFERROR(PRODUCTOS[[#This Row],[PPTO X MODULO]]*32,"")</f>
        <v>53218.946340000002</v>
      </c>
      <c r="O161" s="2">
        <f>+IFERROR(PRODUCTOS[[#This Row],[PPTO X TORRE]]*22,"")</f>
        <v>1170816.8194800001</v>
      </c>
      <c r="P161" s="3">
        <f>+IFERROR(PRODUCTOS[[#This Row],[CANT X MODULO]]*702,"")</f>
        <v>368.55</v>
      </c>
      <c r="Q161" s="3">
        <f>+SUMIFS(DETALLE_GD_1[CANTIDAD SOLICITADA],DETALLE_GD_1[CODIGO],PRODUCTOS[[#This Row],[CODIGO]])</f>
        <v>39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39</v>
      </c>
      <c r="T161" s="3">
        <f>+IFERROR(PRODUCTOS[[#This Row],[CANTIDAD RECIBIDA]]/PRODUCTOS[[#This Row],[CANT X MODULO]],"")</f>
        <v>74.285714285714278</v>
      </c>
      <c r="U161" s="3">
        <f>+SUMIFS(DETALLE_GD_1[VALOR TOTAL POR ITEM GD],DETALLE_GD_1[CODIGO],PRODUCTOS[[#This Row],[CODIGO]])</f>
        <v>124511</v>
      </c>
      <c r="V161" s="3">
        <f>+IFERROR(PRODUCTOS[[#This Row],[PRECIO DE COMPRA]]/PRODUCTOS[[#This Row],[CANT. COMPRADA]],"")</f>
        <v>3192.5897435897436</v>
      </c>
      <c r="W161" s="3">
        <f>+IFERROR(PRODUCTOS[[#This Row],[PRECIO COMPRA UNITARIO]]*PRODUCTOS[[#This Row],[PPTO FALTANTE]],"")</f>
        <v>1055470.1692307694</v>
      </c>
      <c r="X161" s="7">
        <f>+IFERROR(PRODUCTOS[[#This Row],[PROYECCION COMPRA]]/PRODUCTOS[[#This Row],[PPTO TOTAL]]-1,"")</f>
        <v>-9.851810149128204E-2</v>
      </c>
      <c r="Y161" s="3">
        <f>+IFERROR((PRODUCTOS[[#This Row],[CANT X MODULO]]*704)-PRODUCTOS[[#This Row],[CANT. COMPRADA]],"")</f>
        <v>330.6</v>
      </c>
      <c r="Z161" s="17">
        <f>+IFERROR(PRODUCTOS[[#This Row],[CANT. COMPRADA]]/PRODUCTOS[[#This Row],[PPTO FALTANTE]],"")</f>
        <v>0.11796733212341197</v>
      </c>
      <c r="AA161" s="3">
        <f>+IFERROR(PRODUCTOS[[#This Row],[PROYECCION COMPRA]]-(PRODUCTOS[[#This Row],[PPTO FALTANTE]]*PRODUCTOS[[#This Row],[PPTO]]),"")</f>
        <v>8197.3323257693555</v>
      </c>
      <c r="AB161" s="3">
        <f>+_xlfn.XLOOKUP(PRODUCTOS[[#This Row],[CODIGO]],DETALLE_GD_1[CODIGO],DETALLE_GD_1[VALOR PPTO],"",0)</f>
        <v>3632</v>
      </c>
      <c r="AC161" s="3">
        <f>+AB161-PRODUCTOS[[#This Row],[PPTO_ACTUALIZADO]]</f>
        <v>0</v>
      </c>
    </row>
    <row r="162" spans="1:29" x14ac:dyDescent="0.25">
      <c r="A162">
        <v>2508994</v>
      </c>
      <c r="B162" t="s">
        <v>488</v>
      </c>
      <c r="C162" t="s">
        <v>685</v>
      </c>
      <c r="D162" t="s">
        <v>355</v>
      </c>
      <c r="E162" t="s">
        <v>355</v>
      </c>
      <c r="F162" s="2">
        <v>4139.7142860000004</v>
      </c>
      <c r="G162" s="6" t="s">
        <v>355</v>
      </c>
      <c r="H162" s="2">
        <v>1598</v>
      </c>
      <c r="I162" t="b">
        <v>0</v>
      </c>
      <c r="J162" t="str">
        <f>+_xlfn.XLOOKUP(PRODUCTOS[[#This Row],[CODIGO]],P_CRITICOS[CODIGO],P_CRITICOS[DESC CORTA],"",0)</f>
        <v/>
      </c>
      <c r="K162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0.52500000000000002</v>
      </c>
      <c r="M162" s="2">
        <f>+IFERROR(PRODUCTOS[[#This Row],[PPTO]]*PRODUCTOS[[#This Row],[CANT X MODULO]],"")</f>
        <v>2173.3500001500001</v>
      </c>
      <c r="N162" s="2">
        <f>+IFERROR(PRODUCTOS[[#This Row],[PPTO X MODULO]]*32,"")</f>
        <v>69547.200004800005</v>
      </c>
      <c r="O162" s="2">
        <f>+IFERROR(PRODUCTOS[[#This Row],[PPTO X TORRE]]*22,"")</f>
        <v>1530038.4001056</v>
      </c>
      <c r="P162" s="3">
        <f>+IFERROR(PRODUCTOS[[#This Row],[CANT X MODULO]]*702,"")</f>
        <v>368.55</v>
      </c>
      <c r="Q162" s="3">
        <f>+SUMIFS(DETALLE_GD_1[CANTIDAD SOLICITADA],DETALLE_GD_1[CODIGO],PRODUCTOS[[#This Row],[CODIGO]])</f>
        <v>39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39</v>
      </c>
      <c r="T162" s="3">
        <f>+IFERROR(PRODUCTOS[[#This Row],[CANTIDAD RECIBIDA]]/PRODUCTOS[[#This Row],[CANT X MODULO]],"")</f>
        <v>74.285714285714278</v>
      </c>
      <c r="U162" s="3">
        <f>+SUMIFS(DETALLE_GD_1[VALOR TOTAL POR ITEM GD],DETALLE_GD_1[CODIGO],PRODUCTOS[[#This Row],[CODIGO]])</f>
        <v>67371</v>
      </c>
      <c r="V162" s="3">
        <f>+IFERROR(PRODUCTOS[[#This Row],[PRECIO DE COMPRA]]/PRODUCTOS[[#This Row],[CANT. COMPRADA]],"")</f>
        <v>1727.4615384615386</v>
      </c>
      <c r="W162" s="3">
        <f>+IFERROR(PRODUCTOS[[#This Row],[PRECIO COMPRA UNITARIO]]*PRODUCTOS[[#This Row],[PPTO FALTANTE]],"")</f>
        <v>571098.78461538465</v>
      </c>
      <c r="X162" s="7">
        <f>+IFERROR(PRODUCTOS[[#This Row],[PROYECCION COMPRA]]/PRODUCTOS[[#This Row],[PPTO TOTAL]]-1,"")</f>
        <v>-0.62674218857777131</v>
      </c>
      <c r="Y162" s="3">
        <f>+IFERROR((PRODUCTOS[[#This Row],[CANT X MODULO]]*704)-PRODUCTOS[[#This Row],[CANT. COMPRADA]],"")</f>
        <v>330.6</v>
      </c>
      <c r="Z162" s="17">
        <f>+IFERROR(PRODUCTOS[[#This Row],[CANT. COMPRADA]]/PRODUCTOS[[#This Row],[PPTO FALTANTE]],"")</f>
        <v>0.11796733212341197</v>
      </c>
      <c r="AA162" s="3">
        <f>+IFERROR(PRODUCTOS[[#This Row],[PROYECCION COMPRA]]-(PRODUCTOS[[#This Row],[PPTO FALTANTE]]*PRODUCTOS[[#This Row],[PPTO]]),"")</f>
        <v>-797490.75833621551</v>
      </c>
      <c r="AB162" s="3">
        <f>+_xlfn.XLOOKUP(PRODUCTOS[[#This Row],[CODIGO]],DETALLE_GD_1[CODIGO],DETALLE_GD_1[VALOR PPTO],"",0)</f>
        <v>1598</v>
      </c>
      <c r="AC162" s="3">
        <f>+AB162-PRODUCTOS[[#This Row],[PPTO_ACTUALIZADO]]</f>
        <v>0</v>
      </c>
    </row>
    <row r="163" spans="1:29" x14ac:dyDescent="0.25">
      <c r="A163" t="s">
        <v>296</v>
      </c>
      <c r="B163" t="s">
        <v>297</v>
      </c>
      <c r="C163" t="s">
        <v>529</v>
      </c>
      <c r="D163" t="s">
        <v>244</v>
      </c>
      <c r="E163" t="s">
        <v>408</v>
      </c>
      <c r="F163" s="2">
        <v>205500</v>
      </c>
      <c r="G163" s="6" t="s">
        <v>31</v>
      </c>
      <c r="H163" s="2">
        <v>205500</v>
      </c>
      <c r="I163" t="b">
        <v>1</v>
      </c>
      <c r="J163" t="str">
        <f>+_xlfn.XLOOKUP(PRODUCTOS[[#This Row],[CODIGO]],P_CRITICOS[CODIGO],P_CRITICOS[DESC CORTA],"",0)</f>
        <v>VENTANA V-01</v>
      </c>
      <c r="K163" t="str">
        <f>+IFERROR(IF(VLOOKUP(PRODUCTOS[[#This Row],[CODIGO]],P_CRITICOS[],3,0)="*","PRODUCTO CRITICO","NO CRITICO"),"NO CRITICO")</f>
        <v>PRODUCTO CRITICO</v>
      </c>
      <c r="L163" s="15">
        <f>+_xlfn.XLOOKUP(PRODUCTOS[[#This Row],[CODIGO]],BD_MODULO[Artículo],BD_MODULO[CUB_ACTUALIZADA],"",0)</f>
        <v>1.5750000000000002</v>
      </c>
      <c r="M163" s="2">
        <f>+IFERROR(PRODUCTOS[[#This Row],[PPTO]]*PRODUCTOS[[#This Row],[CANT X MODULO]],"")</f>
        <v>323662.50000000006</v>
      </c>
      <c r="N163" s="2">
        <f>+IFERROR(PRODUCTOS[[#This Row],[PPTO X MODULO]]*32,"")</f>
        <v>10357200.000000002</v>
      </c>
      <c r="O163" s="2">
        <f>+IFERROR(PRODUCTOS[[#This Row],[PPTO X TORRE]]*22,"")</f>
        <v>227858400.00000003</v>
      </c>
      <c r="P163" s="3">
        <f>+IFERROR(PRODUCTOS[[#This Row],[CANT X MODULO]]*702,"")</f>
        <v>1105.6500000000001</v>
      </c>
      <c r="Q163" s="3">
        <f>+SUMIFS(DETALLE_GD_1[CANTIDAD SOLICITADA],DETALLE_GD_1[CODIGO],PRODUCTOS[[#This Row],[CODIGO]])</f>
        <v>114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114</v>
      </c>
      <c r="T163" s="3">
        <f>+IFERROR(PRODUCTOS[[#This Row],[CANTIDAD RECIBIDA]]/PRODUCTOS[[#This Row],[CANT X MODULO]],"")</f>
        <v>72.38095238095238</v>
      </c>
      <c r="U163" s="3">
        <f>+SUMIFS(DETALLE_GD_1[VALOR TOTAL POR ITEM GD],DETALLE_GD_1[CODIGO],PRODUCTOS[[#This Row],[CODIGO]])</f>
        <v>23168467</v>
      </c>
      <c r="V163" s="3">
        <f>+IFERROR(PRODUCTOS[[#This Row],[PRECIO DE COMPRA]]/PRODUCTOS[[#This Row],[CANT. COMPRADA]],"")</f>
        <v>203232.16666666666</v>
      </c>
      <c r="W163" s="3">
        <f>+IFERROR(PRODUCTOS[[#This Row],[PRECIO COMPRA UNITARIO]]*PRODUCTOS[[#This Row],[PPTO FALTANTE]],"")</f>
        <v>202175359.40000004</v>
      </c>
      <c r="X163" s="7">
        <f>+IFERROR(PRODUCTOS[[#This Row],[PROYECCION COMPRA]]/PRODUCTOS[[#This Row],[PPTO TOTAL]]-1,"")</f>
        <v>-0.11271491680798251</v>
      </c>
      <c r="Y163" s="3">
        <f>+IFERROR((PRODUCTOS[[#This Row],[CANT X MODULO]]*704)-PRODUCTOS[[#This Row],[CANT. COMPRADA]],"")</f>
        <v>994.80000000000018</v>
      </c>
      <c r="Z163" s="17">
        <f>+IFERROR(PRODUCTOS[[#This Row],[CANT. COMPRADA]]/PRODUCTOS[[#This Row],[PPTO FALTANTE]],"")</f>
        <v>0.11459589867310011</v>
      </c>
      <c r="AA163" s="3">
        <f>+IFERROR(PRODUCTOS[[#This Row],[PROYECCION COMPRA]]-(PRODUCTOS[[#This Row],[PPTO FALTANTE]]*PRODUCTOS[[#This Row],[PPTO]]),"")</f>
        <v>-2256040.599999994</v>
      </c>
      <c r="AB163" s="3">
        <f>+_xlfn.XLOOKUP(PRODUCTOS[[#This Row],[CODIGO]],DETALLE_GD_1[CODIGO],DETALLE_GD_1[VALOR PPTO],"",0)</f>
        <v>205500</v>
      </c>
      <c r="AC163" s="3">
        <f>+AB163-PRODUCTOS[[#This Row],[PPTO_ACTUALIZADO]]</f>
        <v>0</v>
      </c>
    </row>
    <row r="164" spans="1:29" x14ac:dyDescent="0.25">
      <c r="A164">
        <v>1808156</v>
      </c>
      <c r="B164" t="s">
        <v>277</v>
      </c>
      <c r="C164" t="s">
        <v>656</v>
      </c>
      <c r="D164" t="s">
        <v>244</v>
      </c>
      <c r="E164">
        <v>0</v>
      </c>
      <c r="F164" s="2">
        <v>1943.6823529999999</v>
      </c>
      <c r="G164" s="6" t="s">
        <v>31</v>
      </c>
      <c r="H164" s="2">
        <v>1916</v>
      </c>
      <c r="I164" t="b">
        <v>0</v>
      </c>
      <c r="J164" t="str">
        <f>+_xlfn.XLOOKUP(PRODUCTOS[[#This Row],[CODIGO]],P_CRITICOS[CODIGO],P_CRITICOS[DESC CORTA],"",0)</f>
        <v/>
      </c>
      <c r="K164" t="str">
        <f>+IFERROR(IF(VLOOKUP(PRODUCTOS[[#This Row],[CODIGO]],P_CRITICOS[],3,0)="*","PRODUCTO CRITICO","NO CRITICO"),"NO CRITICO")</f>
        <v>NO CRITICO</v>
      </c>
      <c r="L164" s="15">
        <f>+_xlfn.XLOOKUP(PRODUCTOS[[#This Row],[CODIGO]],BD_MODULO[Artículo],BD_MODULO[CUB_ACTUALIZADA],"",0)</f>
        <v>0.52500000000000002</v>
      </c>
      <c r="M164" s="2">
        <f>+IFERROR(PRODUCTOS[[#This Row],[PPTO]]*PRODUCTOS[[#This Row],[CANT X MODULO]],"")</f>
        <v>1020.4332353250001</v>
      </c>
      <c r="N164" s="2">
        <f>+IFERROR(PRODUCTOS[[#This Row],[PPTO X MODULO]]*32,"")</f>
        <v>32653.863530400002</v>
      </c>
      <c r="O164" s="2">
        <f>+IFERROR(PRODUCTOS[[#This Row],[PPTO X TORRE]]*22,"")</f>
        <v>718384.99766880006</v>
      </c>
      <c r="P164" s="3">
        <f>+IFERROR(PRODUCTOS[[#This Row],[CANT X MODULO]]*702,"")</f>
        <v>368.55</v>
      </c>
      <c r="Q164" s="3">
        <f>+SUMIFS(DETALLE_GD_1[CANTIDAD SOLICITADA],DETALLE_GD_1[CODIGO],PRODUCTOS[[#This Row],[CODIGO]])</f>
        <v>38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38</v>
      </c>
      <c r="T164" s="3">
        <f>+IFERROR(PRODUCTOS[[#This Row],[CANTIDAD RECIBIDA]]/PRODUCTOS[[#This Row],[CANT X MODULO]],"")</f>
        <v>72.38095238095238</v>
      </c>
      <c r="U164" s="3">
        <f>+SUMIFS(DETALLE_GD_1[VALOR TOTAL POR ITEM GD],DETALLE_GD_1[CODIGO],PRODUCTOS[[#This Row],[CODIGO]])</f>
        <v>73401</v>
      </c>
      <c r="V164" s="3">
        <f>+IFERROR(PRODUCTOS[[#This Row],[PRECIO DE COMPRA]]/PRODUCTOS[[#This Row],[CANT. COMPRADA]],"")</f>
        <v>1931.6052631578948</v>
      </c>
      <c r="W164" s="3">
        <f>+IFERROR(PRODUCTOS[[#This Row],[PRECIO COMPRA UNITARIO]]*PRODUCTOS[[#This Row],[PPTO FALTANTE]],"")</f>
        <v>640520.30526315793</v>
      </c>
      <c r="X164" s="7">
        <f>+IFERROR(PRODUCTOS[[#This Row],[PROYECCION COMPRA]]/PRODUCTOS[[#This Row],[PPTO TOTAL]]-1,"")</f>
        <v>-0.10838852795968379</v>
      </c>
      <c r="Y164" s="3">
        <f>+IFERROR((PRODUCTOS[[#This Row],[CANT X MODULO]]*704)-PRODUCTOS[[#This Row],[CANT. COMPRADA]],"")</f>
        <v>331.6</v>
      </c>
      <c r="Z164" s="17">
        <f>+IFERROR(PRODUCTOS[[#This Row],[CANT. COMPRADA]]/PRODUCTOS[[#This Row],[PPTO FALTANTE]],"")</f>
        <v>0.11459589867310012</v>
      </c>
      <c r="AA164" s="3">
        <f>+IFERROR(PRODUCTOS[[#This Row],[PROYECCION COMPRA]]-(PRODUCTOS[[#This Row],[PPTO FALTANTE]]*PRODUCTOS[[#This Row],[PPTO]]),"")</f>
        <v>-4004.7629916421138</v>
      </c>
      <c r="AB164" s="3">
        <f>+_xlfn.XLOOKUP(PRODUCTOS[[#This Row],[CODIGO]],DETALLE_GD_1[CODIGO],DETALLE_GD_1[VALOR PPTO],"",0)</f>
        <v>1916</v>
      </c>
      <c r="AC164" s="3">
        <f>+AB164-PRODUCTOS[[#This Row],[PPTO_ACTUALIZADO]]</f>
        <v>0</v>
      </c>
    </row>
    <row r="165" spans="1:29" x14ac:dyDescent="0.25">
      <c r="A165">
        <v>1802172</v>
      </c>
      <c r="B165" t="s">
        <v>266</v>
      </c>
      <c r="C165" t="s">
        <v>658</v>
      </c>
      <c r="D165" t="s">
        <v>244</v>
      </c>
      <c r="E165" t="s">
        <v>406</v>
      </c>
      <c r="F165" s="2">
        <v>3029.864865</v>
      </c>
      <c r="G165" s="6" t="s">
        <v>31</v>
      </c>
      <c r="H165" s="2">
        <v>3035</v>
      </c>
      <c r="I165" t="b">
        <v>0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0.52500000000000002</v>
      </c>
      <c r="M165" s="2">
        <f>+IFERROR(PRODUCTOS[[#This Row],[PPTO]]*PRODUCTOS[[#This Row],[CANT X MODULO]],"")</f>
        <v>1590.679054125</v>
      </c>
      <c r="N165" s="2">
        <f>+IFERROR(PRODUCTOS[[#This Row],[PPTO X MODULO]]*32,"")</f>
        <v>50901.729732</v>
      </c>
      <c r="O165" s="2">
        <f>+IFERROR(PRODUCTOS[[#This Row],[PPTO X TORRE]]*22,"")</f>
        <v>1119838.0541040001</v>
      </c>
      <c r="P165" s="3">
        <f>+IFERROR(PRODUCTOS[[#This Row],[CANT X MODULO]]*702,"")</f>
        <v>368.55</v>
      </c>
      <c r="Q165" s="3">
        <f>+SUMIFS(DETALLE_GD_1[CANTIDAD SOLICITADA],DETALLE_GD_1[CODIGO],PRODUCTOS[[#This Row],[CODIGO]])</f>
        <v>38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38</v>
      </c>
      <c r="T165" s="3">
        <f>+IFERROR(PRODUCTOS[[#This Row],[CANTIDAD RECIBIDA]]/PRODUCTOS[[#This Row],[CANT X MODULO]],"")</f>
        <v>72.38095238095238</v>
      </c>
      <c r="U165" s="3">
        <f>+SUMIFS(DETALLE_GD_1[VALOR TOTAL POR ITEM GD],DETALLE_GD_1[CODIGO],PRODUCTOS[[#This Row],[CODIGO]])</f>
        <v>115231</v>
      </c>
      <c r="V165" s="3">
        <f>+IFERROR(PRODUCTOS[[#This Row],[PRECIO DE COMPRA]]/PRODUCTOS[[#This Row],[CANT. COMPRADA]],"")</f>
        <v>3032.3947368421054</v>
      </c>
      <c r="W165" s="3">
        <f>+IFERROR(PRODUCTOS[[#This Row],[PRECIO COMPRA UNITARIO]]*PRODUCTOS[[#This Row],[PPTO FALTANTE]],"")</f>
        <v>1005542.0947368422</v>
      </c>
      <c r="X165" s="7">
        <f>+IFERROR(PRODUCTOS[[#This Row],[PROYECCION COMPRA]]/PRODUCTOS[[#This Row],[PPTO TOTAL]]-1,"")</f>
        <v>-0.10206472172318515</v>
      </c>
      <c r="Y165" s="3">
        <f>+IFERROR((PRODUCTOS[[#This Row],[CANT X MODULO]]*704)-PRODUCTOS[[#This Row],[CANT. COMPRADA]],"")</f>
        <v>331.6</v>
      </c>
      <c r="Z165" s="17">
        <f>+IFERROR(PRODUCTOS[[#This Row],[CANT. COMPRADA]]/PRODUCTOS[[#This Row],[PPTO FALTANTE]],"")</f>
        <v>0.11459589867310012</v>
      </c>
      <c r="AA165" s="3">
        <f>+IFERROR(PRODUCTOS[[#This Row],[PROYECCION COMPRA]]-(PRODUCTOS[[#This Row],[PPTO FALTANTE]]*PRODUCTOS[[#This Row],[PPTO]]),"")</f>
        <v>838.90550284215715</v>
      </c>
      <c r="AB165" s="3">
        <f>+_xlfn.XLOOKUP(PRODUCTOS[[#This Row],[CODIGO]],DETALLE_GD_1[CODIGO],DETALLE_GD_1[VALOR PPTO],"",0)</f>
        <v>3035</v>
      </c>
      <c r="AC165" s="3">
        <f>+AB165-PRODUCTOS[[#This Row],[PPTO_ACTUALIZADO]]</f>
        <v>0</v>
      </c>
    </row>
    <row r="166" spans="1:29" x14ac:dyDescent="0.25">
      <c r="A166">
        <v>2508992</v>
      </c>
      <c r="B166" t="s">
        <v>486</v>
      </c>
      <c r="C166" t="s">
        <v>683</v>
      </c>
      <c r="D166" t="s">
        <v>355</v>
      </c>
      <c r="E166" t="s">
        <v>355</v>
      </c>
      <c r="F166" s="2">
        <v>4139.6666670000004</v>
      </c>
      <c r="G166" s="6" t="s">
        <v>355</v>
      </c>
      <c r="H166" s="2">
        <v>5084</v>
      </c>
      <c r="I166" t="b">
        <v>0</v>
      </c>
      <c r="J166" t="str">
        <f>+_xlfn.XLOOKUP(PRODUCTOS[[#This Row],[CODIGO]],P_CRITICOS[CODIGO],P_CRITICOS[DESC CORTA],"",0)</f>
        <v/>
      </c>
      <c r="K166" t="str">
        <f>+IFERROR(IF(VLOOKUP(PRODUCTOS[[#This Row],[CODIGO]],P_CRITICOS[],3,0)="*","PRODUCTO CRITICO","NO CRITICO"),"NO CRITICO")</f>
        <v>NO CRITICO</v>
      </c>
      <c r="L166" s="15">
        <f>+_xlfn.XLOOKUP(PRODUCTOS[[#This Row],[CODIGO]],BD_MODULO[Artículo],BD_MODULO[CUB_ACTUALIZADA],"",0)</f>
        <v>0.7875000000000002</v>
      </c>
      <c r="M166" s="2">
        <f>+IFERROR(PRODUCTOS[[#This Row],[PPTO]]*PRODUCTOS[[#This Row],[CANT X MODULO]],"")</f>
        <v>3259.9875002625013</v>
      </c>
      <c r="N166" s="2">
        <f>+IFERROR(PRODUCTOS[[#This Row],[PPTO X MODULO]]*32,"")</f>
        <v>104319.60000840004</v>
      </c>
      <c r="O166" s="2">
        <f>+IFERROR(PRODUCTOS[[#This Row],[PPTO X TORRE]]*22,"")</f>
        <v>2295031.2001848007</v>
      </c>
      <c r="P166" s="3">
        <f>+IFERROR(PRODUCTOS[[#This Row],[CANT X MODULO]]*702,"")</f>
        <v>552.82500000000016</v>
      </c>
      <c r="Q166" s="3">
        <f>+SUMIFS(DETALLE_GD_1[CANTIDAD SOLICITADA],DETALLE_GD_1[CODIGO],PRODUCTOS[[#This Row],[CODIGO]])</f>
        <v>57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57</v>
      </c>
      <c r="T166" s="3">
        <f>+IFERROR(PRODUCTOS[[#This Row],[CANTIDAD RECIBIDA]]/PRODUCTOS[[#This Row],[CANT X MODULO]],"")</f>
        <v>72.380952380952365</v>
      </c>
      <c r="U166" s="3">
        <f>+SUMIFS(DETALLE_GD_1[VALOR TOTAL POR ITEM GD],DETALLE_GD_1[CODIGO],PRODUCTOS[[#This Row],[CODIGO]])</f>
        <v>288652</v>
      </c>
      <c r="V166" s="3">
        <f>+IFERROR(PRODUCTOS[[#This Row],[PRECIO DE COMPRA]]/PRODUCTOS[[#This Row],[CANT. COMPRADA]],"")</f>
        <v>5064.0701754385964</v>
      </c>
      <c r="W166" s="3">
        <f>+IFERROR(PRODUCTOS[[#This Row],[PRECIO COMPRA UNITARIO]]*PRODUCTOS[[#This Row],[PPTO FALTANTE]],"")</f>
        <v>2518868.5052631581</v>
      </c>
      <c r="X166" s="7">
        <f>+IFERROR(PRODUCTOS[[#This Row],[PROYECCION COMPRA]]/PRODUCTOS[[#This Row],[PPTO TOTAL]]-1,"")</f>
        <v>9.7531268882241617E-2</v>
      </c>
      <c r="Y166" s="3">
        <f>+IFERROR((PRODUCTOS[[#This Row],[CANT X MODULO]]*704)-PRODUCTOS[[#This Row],[CANT. COMPRADA]],"")</f>
        <v>497.40000000000009</v>
      </c>
      <c r="Z166" s="17">
        <f>+IFERROR(PRODUCTOS[[#This Row],[CANT. COMPRADA]]/PRODUCTOS[[#This Row],[PPTO FALTANTE]],"")</f>
        <v>0.11459589867310011</v>
      </c>
      <c r="AA166" s="3">
        <f>+IFERROR(PRODUCTOS[[#This Row],[PROYECCION COMPRA]]-(PRODUCTOS[[#This Row],[PPTO FALTANTE]]*PRODUCTOS[[#This Row],[PPTO]]),"")</f>
        <v>459798.3050973576</v>
      </c>
      <c r="AB166" s="3">
        <f>+_xlfn.XLOOKUP(PRODUCTOS[[#This Row],[CODIGO]],DETALLE_GD_1[CODIGO],DETALLE_GD_1[VALOR PPTO],"",0)</f>
        <v>5084</v>
      </c>
      <c r="AC166" s="3">
        <f>+AB166-PRODUCTOS[[#This Row],[PPTO_ACTUALIZADO]]</f>
        <v>0</v>
      </c>
    </row>
    <row r="167" spans="1:29" x14ac:dyDescent="0.25">
      <c r="A167">
        <v>701015</v>
      </c>
      <c r="B167" t="s">
        <v>254</v>
      </c>
      <c r="C167" t="s">
        <v>593</v>
      </c>
      <c r="D167" t="s">
        <v>240</v>
      </c>
      <c r="E167" t="s">
        <v>402</v>
      </c>
      <c r="F167" s="2">
        <v>9151.2974680000007</v>
      </c>
      <c r="G167" s="6" t="s">
        <v>18</v>
      </c>
      <c r="H167" s="2">
        <v>9151.2974680000007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4.7250000000000005</v>
      </c>
      <c r="M167" s="2">
        <f>+IFERROR(PRODUCTOS[[#This Row],[PPTO]]*PRODUCTOS[[#This Row],[CANT X MODULO]],"")</f>
        <v>43239.880536300006</v>
      </c>
      <c r="N167" s="2">
        <f>+IFERROR(PRODUCTOS[[#This Row],[PPTO X MODULO]]*32,"")</f>
        <v>1383676.1771616002</v>
      </c>
      <c r="O167" s="2">
        <f>+IFERROR(PRODUCTOS[[#This Row],[PPTO X TORRE]]*22,"")</f>
        <v>30440875.897555206</v>
      </c>
      <c r="P167" s="3">
        <f>+IFERROR(PRODUCTOS[[#This Row],[CANT X MODULO]]*702,"")</f>
        <v>3316.9500000000003</v>
      </c>
      <c r="Q167" s="3">
        <f>+SUMIFS(DETALLE_GD_1[CANTIDAD SOLICITADA],DETALLE_GD_1[CODIGO],PRODUCTOS[[#This Row],[CODIGO]])</f>
        <v>336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336</v>
      </c>
      <c r="T167" s="3">
        <f>+IFERROR(PRODUCTOS[[#This Row],[CANTIDAD RECIBIDA]]/PRODUCTOS[[#This Row],[CANT X MODULO]],"")</f>
        <v>71.1111111111111</v>
      </c>
      <c r="U167" s="3">
        <f>+SUMIFS(DETALLE_GD_1[VALOR TOTAL POR ITEM GD],DETALLE_GD_1[CODIGO],PRODUCTOS[[#This Row],[CODIGO]])</f>
        <v>3104236</v>
      </c>
      <c r="V167" s="3">
        <f>+IFERROR(PRODUCTOS[[#This Row],[PRECIO DE COMPRA]]/PRODUCTOS[[#This Row],[CANT. COMPRADA]],"")</f>
        <v>9238.7976190476184</v>
      </c>
      <c r="W167" s="3">
        <f>+IFERROR(PRODUCTOS[[#This Row],[PRECIO COMPRA UNITARIO]]*PRODUCTOS[[#This Row],[PPTO FALTANTE]],"")</f>
        <v>27627700.400000002</v>
      </c>
      <c r="X167" s="7">
        <f>+IFERROR(PRODUCTOS[[#This Row],[PROYECCION COMPRA]]/PRODUCTOS[[#This Row],[PPTO TOTAL]]-1,"")</f>
        <v>-9.2414407095990914E-2</v>
      </c>
      <c r="Y167" s="3">
        <f>+IFERROR((PRODUCTOS[[#This Row],[CANT X MODULO]]*704)-PRODUCTOS[[#This Row],[CANT. COMPRADA]],"")</f>
        <v>2990.4000000000005</v>
      </c>
      <c r="Z167" s="17">
        <f>+IFERROR(PRODUCTOS[[#This Row],[CANT. COMPRADA]]/PRODUCTOS[[#This Row],[PPTO FALTANTE]],"")</f>
        <v>0.11235955056179774</v>
      </c>
      <c r="AA167" s="3">
        <f>+IFERROR(PRODUCTOS[[#This Row],[PROYECCION COMPRA]]-(PRODUCTOS[[#This Row],[PPTO FALTANTE]]*PRODUCTOS[[#This Row],[PPTO]]),"")</f>
        <v>261660.45169279352</v>
      </c>
      <c r="AB167" s="3">
        <f>+_xlfn.XLOOKUP(PRODUCTOS[[#This Row],[CODIGO]],DETALLE_GD_1[CODIGO],DETALLE_GD_1[VALOR PPTO],"",0)</f>
        <v>9151.2975000000006</v>
      </c>
      <c r="AC167" s="3">
        <f>+AB167-PRODUCTOS[[#This Row],[PPTO_ACTUALIZADO]]</f>
        <v>3.1999999919207767E-5</v>
      </c>
    </row>
    <row r="168" spans="1:29" x14ac:dyDescent="0.25">
      <c r="A168">
        <v>1405025</v>
      </c>
      <c r="B168" t="s">
        <v>189</v>
      </c>
      <c r="C168">
        <v>0</v>
      </c>
      <c r="D168" t="s">
        <v>244</v>
      </c>
      <c r="E168" t="s">
        <v>408</v>
      </c>
      <c r="F168" s="2">
        <v>6758.5333330000003</v>
      </c>
      <c r="G168" s="6" t="s">
        <v>31</v>
      </c>
      <c r="H168" s="2">
        <v>6758.5333330000003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0.52500000000000002</v>
      </c>
      <c r="M168" s="2">
        <f>+IFERROR(PRODUCTOS[[#This Row],[PPTO]]*PRODUCTOS[[#This Row],[CANT X MODULO]],"")</f>
        <v>3548.2299998250005</v>
      </c>
      <c r="N168" s="2">
        <f>+IFERROR(PRODUCTOS[[#This Row],[PPTO X MODULO]]*32,"")</f>
        <v>113543.35999440002</v>
      </c>
      <c r="O168" s="2">
        <f>+IFERROR(PRODUCTOS[[#This Row],[PPTO X TORRE]]*22,"")</f>
        <v>2497953.9198768004</v>
      </c>
      <c r="P168" s="3">
        <f>+IFERROR(PRODUCTOS[[#This Row],[CANT X MODULO]]*702,"")</f>
        <v>368.55</v>
      </c>
      <c r="Q168" s="3">
        <f>+SUMIFS(DETALLE_GD_1[CANTIDAD SOLICITADA],DETALLE_GD_1[CODIGO],PRODUCTOS[[#This Row],[CODIGO]])</f>
        <v>37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37</v>
      </c>
      <c r="T168" s="3">
        <f>+IFERROR(PRODUCTOS[[#This Row],[CANTIDAD RECIBIDA]]/PRODUCTOS[[#This Row],[CANT X MODULO]],"")</f>
        <v>70.476190476190467</v>
      </c>
      <c r="U168" s="3">
        <f>+SUMIFS(DETALLE_GD_1[VALOR TOTAL POR ITEM GD],DETALLE_GD_1[CODIGO],PRODUCTOS[[#This Row],[CODIGO]])</f>
        <v>258214</v>
      </c>
      <c r="V168" s="3">
        <f>+IFERROR(PRODUCTOS[[#This Row],[PRECIO DE COMPRA]]/PRODUCTOS[[#This Row],[CANT. COMPRADA]],"")</f>
        <v>6978.7567567567567</v>
      </c>
      <c r="W168" s="3">
        <f>+IFERROR(PRODUCTOS[[#This Row],[PRECIO COMPRA UNITARIO]]*PRODUCTOS[[#This Row],[PPTO FALTANTE]],"")</f>
        <v>2321134.4972972972</v>
      </c>
      <c r="X168" s="7">
        <f>+IFERROR(PRODUCTOS[[#This Row],[PROYECCION COMPRA]]/PRODUCTOS[[#This Row],[PPTO TOTAL]]-1,"")</f>
        <v>-7.0785702319210109E-2</v>
      </c>
      <c r="Y168" s="3">
        <f>+IFERROR((PRODUCTOS[[#This Row],[CANT X MODULO]]*704)-PRODUCTOS[[#This Row],[CANT. COMPRADA]],"")</f>
        <v>332.6</v>
      </c>
      <c r="Z168" s="17">
        <f>+IFERROR(PRODUCTOS[[#This Row],[CANT. COMPRADA]]/PRODUCTOS[[#This Row],[PPTO FALTANTE]],"")</f>
        <v>0.11124473842453397</v>
      </c>
      <c r="AA168" s="3">
        <f>+IFERROR(PRODUCTOS[[#This Row],[PROYECCION COMPRA]]-(PRODUCTOS[[#This Row],[PPTO FALTANTE]]*PRODUCTOS[[#This Row],[PPTO]]),"")</f>
        <v>73246.310741497204</v>
      </c>
      <c r="AB168" s="3">
        <f>+_xlfn.XLOOKUP(PRODUCTOS[[#This Row],[CODIGO]],DETALLE_GD_1[CODIGO],DETALLE_GD_1[VALOR PPTO],"",0)</f>
        <v>6758.5333000000001</v>
      </c>
      <c r="AC168" s="3">
        <f>+AB168-PRODUCTOS[[#This Row],[PPTO_ACTUALIZADO]]</f>
        <v>-3.3000000257743523E-5</v>
      </c>
    </row>
    <row r="169" spans="1:29" x14ac:dyDescent="0.25">
      <c r="A169">
        <v>412630</v>
      </c>
      <c r="B169" t="s">
        <v>284</v>
      </c>
      <c r="C169">
        <v>0</v>
      </c>
      <c r="D169" t="s">
        <v>244</v>
      </c>
      <c r="E169" t="s">
        <v>410</v>
      </c>
      <c r="F169" s="2">
        <v>148200</v>
      </c>
      <c r="G169" s="6" t="s">
        <v>31</v>
      </c>
      <c r="H169" s="2">
        <v>148200</v>
      </c>
      <c r="I169" t="b">
        <v>1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77805</v>
      </c>
      <c r="N169" s="2">
        <f>+IFERROR(PRODUCTOS[[#This Row],[PPTO X MODULO]]*32,"")</f>
        <v>2489760</v>
      </c>
      <c r="O169" s="2">
        <f>+IFERROR(PRODUCTOS[[#This Row],[PPTO X TORRE]]*22,"")</f>
        <v>54774720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10</v>
      </c>
      <c r="S169" s="3">
        <f>+PRODUCTOS[[#This Row],[CANT. COMPRADA]]-PRODUCTOS[[#This Row],[DEVOLUCIONES]]</f>
        <v>37</v>
      </c>
      <c r="T169" s="3">
        <f>+IFERROR(PRODUCTOS[[#This Row],[CANTIDAD RECIBIDA]]/PRODUCTOS[[#This Row],[CANT X MODULO]],"")</f>
        <v>70.476190476190467</v>
      </c>
      <c r="U169" s="3">
        <f>+SUMIFS(DETALLE_GD_1[VALOR TOTAL POR ITEM GD],DETALLE_GD_1[CODIGO],PRODUCTOS[[#This Row],[CODIGO]])</f>
        <v>5561100</v>
      </c>
      <c r="V169" s="3">
        <f>+IFERROR(PRODUCTOS[[#This Row],[PRECIO DE COMPRA]]/PRODUCTOS[[#This Row],[CANT. COMPRADA]],"")</f>
        <v>118321.27659574468</v>
      </c>
      <c r="W169" s="3">
        <f>+IFERROR(PRODUCTOS[[#This Row],[PRECIO COMPRA UNITARIO]]*PRODUCTOS[[#This Row],[PPTO FALTANTE]],"")</f>
        <v>38170443.829787239</v>
      </c>
      <c r="X169" s="7">
        <f>+IFERROR(PRODUCTOS[[#This Row],[PROYECCION COMPRA]]/PRODUCTOS[[#This Row],[PPTO TOTAL]]-1,"")</f>
        <v>-0.30313758190297935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-9638876.1702127606</v>
      </c>
      <c r="AB169" s="3">
        <f>+_xlfn.XLOOKUP(PRODUCTOS[[#This Row],[CODIGO]],DETALLE_GD_1[CODIGO],DETALLE_GD_1[VALOR PPTO],"",0)</f>
        <v>148200</v>
      </c>
      <c r="AC169" s="3">
        <f>+AB169-PRODUCTOS[[#This Row],[PPTO_ACTUALIZADO]]</f>
        <v>0</v>
      </c>
    </row>
    <row r="170" spans="1:29" x14ac:dyDescent="0.25">
      <c r="A170" t="s">
        <v>288</v>
      </c>
      <c r="B170" t="s">
        <v>289</v>
      </c>
      <c r="C170">
        <v>0</v>
      </c>
      <c r="D170" t="s">
        <v>244</v>
      </c>
      <c r="E170" t="s">
        <v>408</v>
      </c>
      <c r="F170" s="2">
        <v>101229</v>
      </c>
      <c r="G170" s="6" t="s">
        <v>31</v>
      </c>
      <c r="H170" s="2">
        <v>101229</v>
      </c>
      <c r="I170" t="b">
        <v>1</v>
      </c>
      <c r="J170">
        <f>+_xlfn.XLOOKUP(PRODUCTOS[[#This Row],[CODIGO]],P_CRITICOS[CODIGO],P_CRITICOS[DESC CORTA],"",0)</f>
        <v>0</v>
      </c>
      <c r="K170" t="str">
        <f>+IFERROR(IF(VLOOKUP(PRODUCTOS[[#This Row],[CODIGO]],P_CRITICOS[],3,0)="*","PRODUCTO CRITICO","NO CRITICO"),"NO CRITICO")</f>
        <v>PRODUCTO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53145.225000000006</v>
      </c>
      <c r="N170" s="2">
        <f>+IFERROR(PRODUCTOS[[#This Row],[PPTO X MODULO]]*32,"")</f>
        <v>1700647.2000000002</v>
      </c>
      <c r="O170" s="2">
        <f>+IFERROR(PRODUCTOS[[#This Row],[PPTO X TORRE]]*22,"")</f>
        <v>37414238.400000006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37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37</v>
      </c>
      <c r="T170" s="3">
        <f>+IFERROR(PRODUCTOS[[#This Row],[CANTIDAD RECIBIDA]]/PRODUCTOS[[#This Row],[CANT X MODULO]],"")</f>
        <v>70.476190476190467</v>
      </c>
      <c r="U170" s="3">
        <f>+SUMIFS(DETALLE_GD_1[VALOR TOTAL POR ITEM GD],DETALLE_GD_1[CODIGO],PRODUCTOS[[#This Row],[CODIGO]])</f>
        <v>4443304</v>
      </c>
      <c r="V170" s="3">
        <f>+IFERROR(PRODUCTOS[[#This Row],[PRECIO DE COMPRA]]/PRODUCTOS[[#This Row],[CANT. COMPRADA]],"")</f>
        <v>120089.29729729729</v>
      </c>
      <c r="W170" s="3">
        <f>+IFERROR(PRODUCTOS[[#This Row],[PRECIO COMPRA UNITARIO]]*PRODUCTOS[[#This Row],[PPTO FALTANTE]],"")</f>
        <v>39941700.28108108</v>
      </c>
      <c r="X170" s="7">
        <f>+IFERROR(PRODUCTOS[[#This Row],[PROYECCION COMPRA]]/PRODUCTOS[[#This Row],[PPTO TOTAL]]-1,"")</f>
        <v>6.7553476675368485E-2</v>
      </c>
      <c r="Y170" s="3">
        <f>+IFERROR((PRODUCTOS[[#This Row],[CANT X MODULO]]*704)-PRODUCTOS[[#This Row],[CANT. COMPRADA]],"")</f>
        <v>332.6</v>
      </c>
      <c r="Z170" s="17">
        <f>+IFERROR(PRODUCTOS[[#This Row],[CANT. COMPRADA]]/PRODUCTOS[[#This Row],[PPTO FALTANTE]],"")</f>
        <v>0.11124473842453397</v>
      </c>
      <c r="AA170" s="3">
        <f>+IFERROR(PRODUCTOS[[#This Row],[PROYECCION COMPRA]]-(PRODUCTOS[[#This Row],[PPTO FALTANTE]]*PRODUCTOS[[#This Row],[PPTO]]),"")</f>
        <v>6272934.8810810745</v>
      </c>
      <c r="AB170" s="3">
        <f>+_xlfn.XLOOKUP(PRODUCTOS[[#This Row],[CODIGO]],DETALLE_GD_1[CODIGO],DETALLE_GD_1[VALOR PPTO],"",0)</f>
        <v>101229</v>
      </c>
      <c r="AC170" s="3">
        <f>+AB170-PRODUCTOS[[#This Row],[PPTO_ACTUALIZADO]]</f>
        <v>0</v>
      </c>
    </row>
    <row r="171" spans="1:29" x14ac:dyDescent="0.25">
      <c r="A171">
        <v>907031</v>
      </c>
      <c r="B171" t="s">
        <v>256</v>
      </c>
      <c r="C171" t="s">
        <v>546</v>
      </c>
      <c r="D171" t="s">
        <v>240</v>
      </c>
      <c r="E171" t="s">
        <v>411</v>
      </c>
      <c r="F171" s="2">
        <v>156269.16666700001</v>
      </c>
      <c r="G171" s="6" t="s">
        <v>47</v>
      </c>
      <c r="H171" s="2">
        <v>156269.16666700004</v>
      </c>
      <c r="I171" t="b">
        <v>1</v>
      </c>
      <c r="J171" t="str">
        <f>+_xlfn.XLOOKUP(PRODUCTOS[[#This Row],[CODIGO]],P_CRITICOS[CODIGO],P_CRITICOS[DESC CORTA],"",0)</f>
        <v>MEMBRANA PVC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0.7111632270168855</v>
      </c>
      <c r="M171" s="2">
        <f>+IFERROR(PRODUCTOS[[#This Row],[PPTO]]*PRODUCTOS[[#This Row],[CANT X MODULO]],"")</f>
        <v>111132.88485014325</v>
      </c>
      <c r="N171" s="2">
        <f>+IFERROR(PRODUCTOS[[#This Row],[PPTO X MODULO]]*32,"")</f>
        <v>3556252.315204584</v>
      </c>
      <c r="O171" s="2">
        <f>+IFERROR(PRODUCTOS[[#This Row],[PPTO X TORRE]]*22,"")</f>
        <v>78237550.934500843</v>
      </c>
      <c r="P171" s="3">
        <f>+IFERROR(PRODUCTOS[[#This Row],[CANT X MODULO]]*702,"")</f>
        <v>499.23658536585361</v>
      </c>
      <c r="Q171" s="3">
        <f>+SUMIFS(DETALLE_GD_1[CANTIDAD SOLICITADA],DETALLE_GD_1[CODIGO],PRODUCTOS[[#This Row],[CODIGO]])</f>
        <v>48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48</v>
      </c>
      <c r="T171" s="3">
        <f>+IFERROR(PRODUCTOS[[#This Row],[CANTIDAD RECIBIDA]]/PRODUCTOS[[#This Row],[CANT X MODULO]],"")</f>
        <v>67.495053423031266</v>
      </c>
      <c r="U171" s="3">
        <f>+SUMIFS(DETALLE_GD_1[VALOR TOTAL POR ITEM GD],DETALLE_GD_1[CODIGO],PRODUCTOS[[#This Row],[CODIGO]])</f>
        <v>7413699</v>
      </c>
      <c r="V171" s="3">
        <f>+IFERROR(PRODUCTOS[[#This Row],[PRECIO DE COMPRA]]/PRODUCTOS[[#This Row],[CANT. COMPRADA]],"")</f>
        <v>154452.0625</v>
      </c>
      <c r="W171" s="3">
        <f>+IFERROR(PRODUCTOS[[#This Row],[PRECIO COMPRA UNITARIO]]*PRODUCTOS[[#This Row],[PPTO FALTANTE]],"")</f>
        <v>69914102.539587244</v>
      </c>
      <c r="X171" s="7">
        <f>+IFERROR(PRODUCTOS[[#This Row],[PROYECCION COMPRA]]/PRODUCTOS[[#This Row],[PPTO TOTAL]]-1,"")</f>
        <v>-0.1063868729976204</v>
      </c>
      <c r="Y171" s="3">
        <f>+IFERROR((PRODUCTOS[[#This Row],[CANT X MODULO]]*704)-PRODUCTOS[[#This Row],[CANT. COMPRADA]],"")</f>
        <v>452.65891181988741</v>
      </c>
      <c r="Z171" s="17">
        <f>+IFERROR(PRODUCTOS[[#This Row],[CANT. COMPRADA]]/PRODUCTOS[[#This Row],[PPTO FALTANTE]],"")</f>
        <v>0.10604010822855324</v>
      </c>
      <c r="AA171" s="3">
        <f>+IFERROR(PRODUCTOS[[#This Row],[PROYECCION COMPRA]]-(PRODUCTOS[[#This Row],[PPTO FALTANTE]]*PRODUCTOS[[#This Row],[PPTO]]),"")</f>
        <v>-822528.39489760995</v>
      </c>
      <c r="AB171" s="3">
        <f>+_xlfn.XLOOKUP(PRODUCTOS[[#This Row],[CODIGO]],DETALLE_GD_1[CODIGO],DETALLE_GD_1[VALOR PPTO],"",0)</f>
        <v>156269.1667</v>
      </c>
      <c r="AC171" s="3">
        <f>+AB171-PRODUCTOS[[#This Row],[PPTO_ACTUALIZADO]]</f>
        <v>3.2999960239976645E-5</v>
      </c>
    </row>
    <row r="172" spans="1:29" x14ac:dyDescent="0.25">
      <c r="A172">
        <v>307032</v>
      </c>
      <c r="B172" t="s">
        <v>186</v>
      </c>
      <c r="C172">
        <v>0</v>
      </c>
      <c r="D172" t="s">
        <v>244</v>
      </c>
      <c r="E172" t="s">
        <v>402</v>
      </c>
      <c r="F172" s="2">
        <v>2378.3750409999998</v>
      </c>
      <c r="G172" s="6" t="s">
        <v>137</v>
      </c>
      <c r="H172" s="2">
        <v>2378.3750409999998</v>
      </c>
      <c r="I172" t="b">
        <v>1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8.4</v>
      </c>
      <c r="M172" s="2">
        <f>+IFERROR(PRODUCTOS[[#This Row],[PPTO]]*PRODUCTOS[[#This Row],[CANT X MODULO]],"")</f>
        <v>19978.350344399998</v>
      </c>
      <c r="N172" s="2">
        <f>+IFERROR(PRODUCTOS[[#This Row],[PPTO X MODULO]]*32,"")</f>
        <v>639307.21102079994</v>
      </c>
      <c r="O172" s="2">
        <f>+IFERROR(PRODUCTOS[[#This Row],[PPTO X TORRE]]*22,"")</f>
        <v>14064758.642457599</v>
      </c>
      <c r="P172" s="3">
        <f>+IFERROR(PRODUCTOS[[#This Row],[CANT X MODULO]]*702,"")</f>
        <v>5896.8</v>
      </c>
      <c r="Q172" s="3">
        <f>+SUMIFS(DETALLE_GD_1[CANTIDAD SOLICITADA],DETALLE_GD_1[CODIGO],PRODUCTOS[[#This Row],[CODIGO]])</f>
        <v>566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566</v>
      </c>
      <c r="T172" s="3">
        <f>+IFERROR(PRODUCTOS[[#This Row],[CANTIDAD RECIBIDA]]/PRODUCTOS[[#This Row],[CANT X MODULO]],"")</f>
        <v>67.38095238095238</v>
      </c>
      <c r="U172" s="3">
        <f>+SUMIFS(DETALLE_GD_1[VALOR TOTAL POR ITEM GD],DETALLE_GD_1[CODIGO],PRODUCTOS[[#This Row],[CODIGO]])</f>
        <v>1261365</v>
      </c>
      <c r="V172" s="3">
        <f>+IFERROR(PRODUCTOS[[#This Row],[PRECIO DE COMPRA]]/PRODUCTOS[[#This Row],[CANT. COMPRADA]],"")</f>
        <v>2228.5600706713781</v>
      </c>
      <c r="W172" s="3">
        <f>+IFERROR(PRODUCTOS[[#This Row],[PRECIO COMPRA UNITARIO]]*PRODUCTOS[[#This Row],[PPTO FALTANTE]],"")</f>
        <v>11917447.833922261</v>
      </c>
      <c r="X172" s="7">
        <f>+IFERROR(PRODUCTOS[[#This Row],[PROYECCION COMPRA]]/PRODUCTOS[[#This Row],[PPTO TOTAL]]-1,"")</f>
        <v>-0.15267313596503551</v>
      </c>
      <c r="Y172" s="3">
        <f>+IFERROR((PRODUCTOS[[#This Row],[CANT X MODULO]]*704)-PRODUCTOS[[#This Row],[CANT. COMPRADA]],"")</f>
        <v>5347.6</v>
      </c>
      <c r="Z172" s="17">
        <f>+IFERROR(PRODUCTOS[[#This Row],[CANT. COMPRADA]]/PRODUCTOS[[#This Row],[PPTO FALTANTE]],"")</f>
        <v>0.10584187298975241</v>
      </c>
      <c r="AA172" s="3">
        <f>+IFERROR(PRODUCTOS[[#This Row],[PROYECCION COMPRA]]-(PRODUCTOS[[#This Row],[PPTO FALTANTE]]*PRODUCTOS[[#This Row],[PPTO]]),"")</f>
        <v>-801150.53532933816</v>
      </c>
      <c r="AB172" s="3">
        <f>+_xlfn.XLOOKUP(PRODUCTOS[[#This Row],[CODIGO]],DETALLE_GD_1[CODIGO],DETALLE_GD_1[VALOR PPTO],"",0)</f>
        <v>2378.375</v>
      </c>
      <c r="AC172" s="3">
        <f>+AB172-PRODUCTOS[[#This Row],[PPTO_ACTUALIZADO]]</f>
        <v>-4.0999999782798113E-5</v>
      </c>
    </row>
    <row r="173" spans="1:29" x14ac:dyDescent="0.25">
      <c r="A173">
        <v>307033</v>
      </c>
      <c r="B173" t="s">
        <v>248</v>
      </c>
      <c r="C173">
        <v>0</v>
      </c>
      <c r="D173" t="s">
        <v>244</v>
      </c>
      <c r="E173" t="s">
        <v>402</v>
      </c>
      <c r="F173" s="2">
        <v>1889.0535440000001</v>
      </c>
      <c r="G173" s="6" t="s">
        <v>31</v>
      </c>
      <c r="H173" s="2">
        <v>1889.0535440000001</v>
      </c>
      <c r="I173" t="b">
        <v>1</v>
      </c>
      <c r="J173" t="str">
        <f>+_xlfn.XLOOKUP(PRODUCTOS[[#This Row],[CODIGO]],P_CRITICOS[CODIGO],P_CRITICOS[DESC CORTA],"",0)</f>
        <v/>
      </c>
      <c r="K173" t="str">
        <f>+IFERROR(IF(VLOOKUP(PRODUCTOS[[#This Row],[CODIGO]],P_CRITICOS[],3,0)="*","PRODUCTO CRITICO","NO CRITICO"),"NO CRITICO")</f>
        <v>NO CRITICO</v>
      </c>
      <c r="L173" s="15">
        <f>+_xlfn.XLOOKUP(PRODUCTOS[[#This Row],[CODIGO]],BD_MODULO[Artículo],BD_MODULO[CUB_ACTUALIZADA],"",0)</f>
        <v>7.8750000000000018</v>
      </c>
      <c r="M173" s="2">
        <f>+IFERROR(PRODUCTOS[[#This Row],[PPTO]]*PRODUCTOS[[#This Row],[CANT X MODULO]],"")</f>
        <v>14876.296659000003</v>
      </c>
      <c r="N173" s="2">
        <f>+IFERROR(PRODUCTOS[[#This Row],[PPTO X MODULO]]*32,"")</f>
        <v>476041.4930880001</v>
      </c>
      <c r="O173" s="2">
        <f>+IFERROR(PRODUCTOS[[#This Row],[PPTO X TORRE]]*22,"")</f>
        <v>10472912.847936003</v>
      </c>
      <c r="P173" s="3">
        <f>+IFERROR(PRODUCTOS[[#This Row],[CANT X MODULO]]*702,"")</f>
        <v>5528.2500000000009</v>
      </c>
      <c r="Q173" s="3">
        <f>+SUMIFS(DETALLE_GD_1[CANTIDAD SOLICITADA],DETALLE_GD_1[CODIGO],PRODUCTOS[[#This Row],[CODIGO]])</f>
        <v>530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530</v>
      </c>
      <c r="T173" s="3">
        <f>+IFERROR(PRODUCTOS[[#This Row],[CANTIDAD RECIBIDA]]/PRODUCTOS[[#This Row],[CANT X MODULO]],"")</f>
        <v>67.30158730158729</v>
      </c>
      <c r="U173" s="3">
        <f>+SUMIFS(DETALLE_GD_1[VALOR TOTAL POR ITEM GD],DETALLE_GD_1[CODIGO],PRODUCTOS[[#This Row],[CODIGO]])</f>
        <v>1001500</v>
      </c>
      <c r="V173" s="3">
        <f>+IFERROR(PRODUCTOS[[#This Row],[PRECIO DE COMPRA]]/PRODUCTOS[[#This Row],[CANT. COMPRADA]],"")</f>
        <v>1889.6226415094341</v>
      </c>
      <c r="W173" s="3">
        <f>+IFERROR(PRODUCTOS[[#This Row],[PRECIO COMPRA UNITARIO]]*PRODUCTOS[[#This Row],[PPTO FALTANTE]],"")</f>
        <v>9474567.9245283045</v>
      </c>
      <c r="X173" s="7">
        <f>+IFERROR(PRODUCTOS[[#This Row],[PROYECCION COMPRA]]/PRODUCTOS[[#This Row],[PPTO TOTAL]]-1,"")</f>
        <v>-9.5326385113999268E-2</v>
      </c>
      <c r="Y173" s="3">
        <f>+IFERROR((PRODUCTOS[[#This Row],[CANT X MODULO]]*704)-PRODUCTOS[[#This Row],[CANT. COMPRADA]],"")</f>
        <v>5014.0000000000009</v>
      </c>
      <c r="Z173" s="17">
        <f>+IFERROR(PRODUCTOS[[#This Row],[CANT. COMPRADA]]/PRODUCTOS[[#This Row],[PPTO FALTANTE]],"")</f>
        <v>0.10570402871958515</v>
      </c>
      <c r="AA173" s="3">
        <f>+IFERROR(PRODUCTOS[[#This Row],[PROYECCION COMPRA]]-(PRODUCTOS[[#This Row],[PPTO FALTANTE]]*PRODUCTOS[[#This Row],[PPTO]]),"")</f>
        <v>2853.4549123030156</v>
      </c>
      <c r="AB173" s="3">
        <f>+_xlfn.XLOOKUP(PRODUCTOS[[#This Row],[CODIGO]],DETALLE_GD_1[CODIGO],DETALLE_GD_1[VALOR PPTO],"",0)</f>
        <v>1889.0535</v>
      </c>
      <c r="AC173" s="3">
        <f>+AB173-PRODUCTOS[[#This Row],[PPTO_ACTUALIZADO]]</f>
        <v>-4.4000000116284355E-5</v>
      </c>
    </row>
    <row r="174" spans="1:29" x14ac:dyDescent="0.25">
      <c r="A174">
        <v>2505058</v>
      </c>
      <c r="B174" t="s">
        <v>142</v>
      </c>
      <c r="C174" t="s">
        <v>634</v>
      </c>
      <c r="D174" t="s">
        <v>244</v>
      </c>
      <c r="E174" t="s">
        <v>410</v>
      </c>
      <c r="F174" s="2">
        <v>17870.144068000001</v>
      </c>
      <c r="G174" s="6" t="s">
        <v>31</v>
      </c>
      <c r="H174" s="2">
        <v>17870.144068000001</v>
      </c>
      <c r="I174" t="b">
        <v>1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2.1000000000000005</v>
      </c>
      <c r="M174" s="2">
        <f>+IFERROR(PRODUCTOS[[#This Row],[PPTO]]*PRODUCTOS[[#This Row],[CANT X MODULO]],"")</f>
        <v>37527.302542800011</v>
      </c>
      <c r="N174" s="2">
        <f>+IFERROR(PRODUCTOS[[#This Row],[PPTO X MODULO]]*32,"")</f>
        <v>1200873.6813696004</v>
      </c>
      <c r="O174" s="2">
        <f>+IFERROR(PRODUCTOS[[#This Row],[PPTO X TORRE]]*22,"")</f>
        <v>26419220.990131207</v>
      </c>
      <c r="P174" s="3">
        <f>+IFERROR(PRODUCTOS[[#This Row],[CANT X MODULO]]*702,"")</f>
        <v>1474.2000000000003</v>
      </c>
      <c r="Q174" s="3">
        <f>+SUMIFS(DETALLE_GD_1[CANTIDAD SOLICITADA],DETALLE_GD_1[CODIGO],PRODUCTOS[[#This Row],[CODIGO]])</f>
        <v>141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141</v>
      </c>
      <c r="T174" s="3">
        <f>+IFERROR(PRODUCTOS[[#This Row],[CANTIDAD RECIBIDA]]/PRODUCTOS[[#This Row],[CANT X MODULO]],"")</f>
        <v>67.142857142857125</v>
      </c>
      <c r="U174" s="3">
        <f>+SUMIFS(DETALLE_GD_1[VALOR TOTAL POR ITEM GD],DETALLE_GD_1[CODIGO],PRODUCTOS[[#This Row],[CODIGO]])</f>
        <v>2355194</v>
      </c>
      <c r="V174" s="3">
        <f>+IFERROR(PRODUCTOS[[#This Row],[PRECIO DE COMPRA]]/PRODUCTOS[[#This Row],[CANT. COMPRADA]],"")</f>
        <v>16703.503546099291</v>
      </c>
      <c r="W174" s="3">
        <f>+IFERROR(PRODUCTOS[[#This Row],[PRECIO COMPRA UNITARIO]]*PRODUCTOS[[#This Row],[PPTO FALTANTE]],"")</f>
        <v>22339265.642553199</v>
      </c>
      <c r="X174" s="7">
        <f>+IFERROR(PRODUCTOS[[#This Row],[PROYECCION COMPRA]]/PRODUCTOS[[#This Row],[PPTO TOTAL]]-1,"")</f>
        <v>-0.15443132668832504</v>
      </c>
      <c r="Y174" s="3">
        <f>+IFERROR((PRODUCTOS[[#This Row],[CANT X MODULO]]*704)-PRODUCTOS[[#This Row],[CANT. COMPRADA]],"")</f>
        <v>1337.4000000000003</v>
      </c>
      <c r="Z174" s="17">
        <f>+IFERROR(PRODUCTOS[[#This Row],[CANT. COMPRADA]]/PRODUCTOS[[#This Row],[PPTO FALTANTE]],"")</f>
        <v>0.10542844324809329</v>
      </c>
      <c r="AA174" s="3">
        <f>+IFERROR(PRODUCTOS[[#This Row],[PROYECCION COMPRA]]-(PRODUCTOS[[#This Row],[PPTO FALTANTE]]*PRODUCTOS[[#This Row],[PPTO]]),"")</f>
        <v>-1560265.0339900069</v>
      </c>
      <c r="AB174" s="3">
        <f>+_xlfn.XLOOKUP(PRODUCTOS[[#This Row],[CODIGO]],DETALLE_GD_1[CODIGO],DETALLE_GD_1[VALOR PPTO],"",0)</f>
        <v>17870.144100000001</v>
      </c>
      <c r="AC174" s="3">
        <f>+AB174-PRODUCTOS[[#This Row],[PPTO_ACTUALIZADO]]</f>
        <v>3.1999999919207767E-5</v>
      </c>
    </row>
    <row r="175" spans="1:29" x14ac:dyDescent="0.25">
      <c r="A175">
        <v>2508991</v>
      </c>
      <c r="B175" t="s">
        <v>485</v>
      </c>
      <c r="C175" t="s">
        <v>682</v>
      </c>
      <c r="D175" t="s">
        <v>355</v>
      </c>
      <c r="E175" t="s">
        <v>355</v>
      </c>
      <c r="F175" s="2">
        <v>4139.7142860000004</v>
      </c>
      <c r="G175" s="6" t="s">
        <v>355</v>
      </c>
      <c r="H175" s="2">
        <v>4798</v>
      </c>
      <c r="I175" t="b">
        <v>0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1.05</v>
      </c>
      <c r="M175" s="2">
        <f>+IFERROR(PRODUCTOS[[#This Row],[PPTO]]*PRODUCTOS[[#This Row],[CANT X MODULO]],"")</f>
        <v>4346.7000003000003</v>
      </c>
      <c r="N175" s="2">
        <f>+IFERROR(PRODUCTOS[[#This Row],[PPTO X MODULO]]*32,"")</f>
        <v>139094.40000960001</v>
      </c>
      <c r="O175" s="2">
        <f>+IFERROR(PRODUCTOS[[#This Row],[PPTO X TORRE]]*22,"")</f>
        <v>3060076.8002112</v>
      </c>
      <c r="P175" s="3">
        <f>+IFERROR(PRODUCTOS[[#This Row],[CANT X MODULO]]*702,"")</f>
        <v>737.1</v>
      </c>
      <c r="Q175" s="3">
        <f>+SUMIFS(DETALLE_GD_1[CANTIDAD SOLICITADA],DETALLE_GD_1[CODIGO],PRODUCTOS[[#This Row],[CODIGO]])</f>
        <v>70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70</v>
      </c>
      <c r="T175" s="3">
        <f>+IFERROR(PRODUCTOS[[#This Row],[CANTIDAD RECIBIDA]]/PRODUCTOS[[#This Row],[CANT X MODULO]],"")</f>
        <v>66.666666666666657</v>
      </c>
      <c r="U175" s="3">
        <f>+SUMIFS(DETALLE_GD_1[VALOR TOTAL POR ITEM GD],DETALLE_GD_1[CODIGO],PRODUCTOS[[#This Row],[CODIGO]])</f>
        <v>334746</v>
      </c>
      <c r="V175" s="3">
        <f>+IFERROR(PRODUCTOS[[#This Row],[PRECIO DE COMPRA]]/PRODUCTOS[[#This Row],[CANT. COMPRADA]],"")</f>
        <v>4782.0857142857139</v>
      </c>
      <c r="W175" s="3">
        <f>+IFERROR(PRODUCTOS[[#This Row],[PRECIO COMPRA UNITARIO]]*PRODUCTOS[[#This Row],[PPTO FALTANTE]],"")</f>
        <v>3200171.76</v>
      </c>
      <c r="X175" s="7">
        <f>+IFERROR(PRODUCTOS[[#This Row],[PROYECCION COMPRA]]/PRODUCTOS[[#This Row],[PPTO TOTAL]]-1,"")</f>
        <v>4.5781517568163954E-2</v>
      </c>
      <c r="Y175" s="3">
        <f>+IFERROR((PRODUCTOS[[#This Row],[CANT X MODULO]]*704)-PRODUCTOS[[#This Row],[CANT. COMPRADA]],"")</f>
        <v>669.2</v>
      </c>
      <c r="Z175" s="17">
        <f>+IFERROR(PRODUCTOS[[#This Row],[CANT. COMPRADA]]/PRODUCTOS[[#This Row],[PPTO FALTANTE]],"")</f>
        <v>0.10460251046025104</v>
      </c>
      <c r="AA175" s="3">
        <f>+IFERROR(PRODUCTOS[[#This Row],[PROYECCION COMPRA]]-(PRODUCTOS[[#This Row],[PPTO FALTANTE]]*PRODUCTOS[[#This Row],[PPTO]]),"")</f>
        <v>429874.95980879944</v>
      </c>
      <c r="AB175" s="3">
        <f>+_xlfn.XLOOKUP(PRODUCTOS[[#This Row],[CODIGO]],DETALLE_GD_1[CODIGO],DETALLE_GD_1[VALOR PPTO],"",0)</f>
        <v>4798</v>
      </c>
      <c r="AC175" s="3">
        <f>+AB175-PRODUCTOS[[#This Row],[PPTO_ACTUALIZADO]]</f>
        <v>0</v>
      </c>
    </row>
    <row r="176" spans="1:29" x14ac:dyDescent="0.25">
      <c r="A176">
        <v>1802162</v>
      </c>
      <c r="B176" t="s">
        <v>260</v>
      </c>
      <c r="C176" t="s">
        <v>654</v>
      </c>
      <c r="D176" t="s">
        <v>244</v>
      </c>
      <c r="E176" t="s">
        <v>406</v>
      </c>
      <c r="F176" s="2">
        <v>42840</v>
      </c>
      <c r="G176" s="6" t="s">
        <v>31</v>
      </c>
      <c r="H176" s="2">
        <v>42840</v>
      </c>
      <c r="I176" t="b">
        <v>1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0.52500000000000002</v>
      </c>
      <c r="M176" s="2">
        <f>+IFERROR(PRODUCTOS[[#This Row],[PPTO]]*PRODUCTOS[[#This Row],[CANT X MODULO]],"")</f>
        <v>22491</v>
      </c>
      <c r="N176" s="2">
        <f>+IFERROR(PRODUCTOS[[#This Row],[PPTO X MODULO]]*32,"")</f>
        <v>719712</v>
      </c>
      <c r="O176" s="2">
        <f>+IFERROR(PRODUCTOS[[#This Row],[PPTO X TORRE]]*22,"")</f>
        <v>15833664</v>
      </c>
      <c r="P176" s="3">
        <f>+IFERROR(PRODUCTOS[[#This Row],[CANT X MODULO]]*702,"")</f>
        <v>368.55</v>
      </c>
      <c r="Q176" s="3">
        <f>+SUMIFS(DETALLE_GD_1[CANTIDAD SOLICITADA],DETALLE_GD_1[CODIGO],PRODUCTOS[[#This Row],[CODIGO]])</f>
        <v>34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34</v>
      </c>
      <c r="T176" s="3">
        <f>+IFERROR(PRODUCTOS[[#This Row],[CANTIDAD RECIBIDA]]/PRODUCTOS[[#This Row],[CANT X MODULO]],"")</f>
        <v>64.761904761904759</v>
      </c>
      <c r="U176" s="3">
        <f>+SUMIFS(DETALLE_GD_1[VALOR TOTAL POR ITEM GD],DETALLE_GD_1[CODIGO],PRODUCTOS[[#This Row],[CODIGO]])</f>
        <v>1456560</v>
      </c>
      <c r="V176" s="3">
        <f>+IFERROR(PRODUCTOS[[#This Row],[PRECIO DE COMPRA]]/PRODUCTOS[[#This Row],[CANT. COMPRADA]],"")</f>
        <v>42840</v>
      </c>
      <c r="W176" s="3">
        <f>+IFERROR(PRODUCTOS[[#This Row],[PRECIO COMPRA UNITARIO]]*PRODUCTOS[[#This Row],[PPTO FALTANTE]],"")</f>
        <v>14377104.000000002</v>
      </c>
      <c r="X176" s="7">
        <f>+IFERROR(PRODUCTOS[[#This Row],[PROYECCION COMPRA]]/PRODUCTOS[[#This Row],[PPTO TOTAL]]-1,"")</f>
        <v>-9.1991341991341846E-2</v>
      </c>
      <c r="Y176" s="3">
        <f>+IFERROR((PRODUCTOS[[#This Row],[CANT X MODULO]]*704)-PRODUCTOS[[#This Row],[CANT. COMPRADA]],"")</f>
        <v>335.6</v>
      </c>
      <c r="Z176" s="17">
        <f>+IFERROR(PRODUCTOS[[#This Row],[CANT. COMPRADA]]/PRODUCTOS[[#This Row],[PPTO FALTANTE]],"")</f>
        <v>0.10131108462455303</v>
      </c>
      <c r="AA176" s="3">
        <f>+IFERROR(PRODUCTOS[[#This Row],[PROYECCION COMPRA]]-(PRODUCTOS[[#This Row],[PPTO FALTANTE]]*PRODUCTOS[[#This Row],[PPTO]]),"")</f>
        <v>0</v>
      </c>
      <c r="AB176" s="3">
        <f>+_xlfn.XLOOKUP(PRODUCTOS[[#This Row],[CODIGO]],DETALLE_GD_1[CODIGO],DETALLE_GD_1[VALOR PPTO],"",0)</f>
        <v>42840</v>
      </c>
      <c r="AC176" s="3">
        <f>+AB176-PRODUCTOS[[#This Row],[PPTO_ACTUALIZADO]]</f>
        <v>0</v>
      </c>
    </row>
    <row r="177" spans="1:29" x14ac:dyDescent="0.25">
      <c r="A177">
        <v>2508993</v>
      </c>
      <c r="B177" t="s">
        <v>487</v>
      </c>
      <c r="C177" t="s">
        <v>684</v>
      </c>
      <c r="D177" t="s">
        <v>355</v>
      </c>
      <c r="E177" t="s">
        <v>355</v>
      </c>
      <c r="F177" s="2">
        <v>4139.7142860000004</v>
      </c>
      <c r="G177" s="6" t="s">
        <v>355</v>
      </c>
      <c r="H177" s="2">
        <v>1410</v>
      </c>
      <c r="I177" t="b">
        <v>0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1.05</v>
      </c>
      <c r="M177" s="2">
        <f>+IFERROR(PRODUCTOS[[#This Row],[PPTO]]*PRODUCTOS[[#This Row],[CANT X MODULO]],"")</f>
        <v>4346.7000003000003</v>
      </c>
      <c r="N177" s="2">
        <f>+IFERROR(PRODUCTOS[[#This Row],[PPTO X MODULO]]*32,"")</f>
        <v>139094.40000960001</v>
      </c>
      <c r="O177" s="2">
        <f>+IFERROR(PRODUCTOS[[#This Row],[PPTO X TORRE]]*22,"")</f>
        <v>3060076.8002112</v>
      </c>
      <c r="P177" s="3">
        <f>+IFERROR(PRODUCTOS[[#This Row],[CANT X MODULO]]*702,"")</f>
        <v>737.1</v>
      </c>
      <c r="Q177" s="3">
        <f>+SUMIFS(DETALLE_GD_1[CANTIDAD SOLICITADA],DETALLE_GD_1[CODIGO],PRODUCTOS[[#This Row],[CODIGO]])</f>
        <v>68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68</v>
      </c>
      <c r="T177" s="3">
        <f>+IFERROR(PRODUCTOS[[#This Row],[CANTIDAD RECIBIDA]]/PRODUCTOS[[#This Row],[CANT X MODULO]],"")</f>
        <v>64.761904761904759</v>
      </c>
      <c r="U177" s="3">
        <f>+SUMIFS(DETALLE_GD_1[VALOR TOTAL POR ITEM GD],DETALLE_GD_1[CODIGO],PRODUCTOS[[#This Row],[CODIGO]])</f>
        <v>100536</v>
      </c>
      <c r="V177" s="3">
        <f>+IFERROR(PRODUCTOS[[#This Row],[PRECIO DE COMPRA]]/PRODUCTOS[[#This Row],[CANT. COMPRADA]],"")</f>
        <v>1478.4705882352941</v>
      </c>
      <c r="W177" s="3">
        <f>+IFERROR(PRODUCTOS[[#This Row],[PRECIO COMPRA UNITARIO]]*PRODUCTOS[[#This Row],[PPTO FALTANTE]],"")</f>
        <v>992349.45882352954</v>
      </c>
      <c r="X177" s="7">
        <f>+IFERROR(PRODUCTOS[[#This Row],[PROYECCION COMPRA]]/PRODUCTOS[[#This Row],[PPTO TOTAL]]-1,"")</f>
        <v>-0.67571093027631213</v>
      </c>
      <c r="Y177" s="3">
        <f>+IFERROR((PRODUCTOS[[#This Row],[CANT X MODULO]]*704)-PRODUCTOS[[#This Row],[CANT. COMPRADA]],"")</f>
        <v>671.2</v>
      </c>
      <c r="Z177" s="17">
        <f>+IFERROR(PRODUCTOS[[#This Row],[CANT. COMPRADA]]/PRODUCTOS[[#This Row],[PPTO FALTANTE]],"")</f>
        <v>0.10131108462455303</v>
      </c>
      <c r="AA177" s="3">
        <f>+IFERROR(PRODUCTOS[[#This Row],[PROYECCION COMPRA]]-(PRODUCTOS[[#This Row],[PPTO FALTANTE]]*PRODUCTOS[[#This Row],[PPTO]]),"")</f>
        <v>-1786226.7699396708</v>
      </c>
      <c r="AB177" s="3">
        <f>+_xlfn.XLOOKUP(PRODUCTOS[[#This Row],[CODIGO]],DETALLE_GD_1[CODIGO],DETALLE_GD_1[VALOR PPTO],"",0)</f>
        <v>1410</v>
      </c>
      <c r="AC177" s="3">
        <f>+AB177-PRODUCTOS[[#This Row],[PPTO_ACTUALIZADO]]</f>
        <v>0</v>
      </c>
    </row>
    <row r="178" spans="1:29" x14ac:dyDescent="0.25">
      <c r="A178">
        <v>1703006</v>
      </c>
      <c r="B178" t="s">
        <v>48</v>
      </c>
      <c r="C178" t="s">
        <v>570</v>
      </c>
      <c r="D178" t="s">
        <v>258</v>
      </c>
      <c r="E178" t="s">
        <v>405</v>
      </c>
      <c r="F178" s="2">
        <v>1662</v>
      </c>
      <c r="G178" s="6" t="s">
        <v>31</v>
      </c>
      <c r="H178" s="2">
        <v>1662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0.52500000000000002</v>
      </c>
      <c r="M178" s="2">
        <f>+IFERROR(PRODUCTOS[[#This Row],[PPTO]]*PRODUCTOS[[#This Row],[CANT X MODULO]],"")</f>
        <v>872.55000000000007</v>
      </c>
      <c r="N178" s="2">
        <f>+IFERROR(PRODUCTOS[[#This Row],[PPTO X MODULO]]*32,"")</f>
        <v>27921.600000000002</v>
      </c>
      <c r="O178" s="2">
        <f>+IFERROR(PRODUCTOS[[#This Row],[PPTO X TORRE]]*22,"")</f>
        <v>614275.20000000007</v>
      </c>
      <c r="P178" s="3">
        <f>+IFERROR(PRODUCTOS[[#This Row],[CANT X MODULO]]*702,"")</f>
        <v>368.55</v>
      </c>
      <c r="Q178" s="3">
        <f>+SUMIFS(DETALLE_GD_1[CANTIDAD SOLICITADA],DETALLE_GD_1[CODIGO],PRODUCTOS[[#This Row],[CODIGO]])</f>
        <v>33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33</v>
      </c>
      <c r="T178" s="3">
        <f>+IFERROR(PRODUCTOS[[#This Row],[CANTIDAD RECIBIDA]]/PRODUCTOS[[#This Row],[CANT X MODULO]],"")</f>
        <v>62.857142857142854</v>
      </c>
      <c r="U178" s="3">
        <f>+SUMIFS(DETALLE_GD_1[VALOR TOTAL POR ITEM GD],DETALLE_GD_1[CODIGO],PRODUCTOS[[#This Row],[CODIGO]])</f>
        <v>54855</v>
      </c>
      <c r="V178" s="3">
        <f>+IFERROR(PRODUCTOS[[#This Row],[PRECIO DE COMPRA]]/PRODUCTOS[[#This Row],[CANT. COMPRADA]],"")</f>
        <v>1662.2727272727273</v>
      </c>
      <c r="W178" s="3">
        <f>+IFERROR(PRODUCTOS[[#This Row],[PRECIO COMPRA UNITARIO]]*PRODUCTOS[[#This Row],[PPTO FALTANTE]],"")</f>
        <v>559521</v>
      </c>
      <c r="X178" s="7">
        <f>+IFERROR(PRODUCTOS[[#This Row],[PROYECCION COMPRA]]/PRODUCTOS[[#This Row],[PPTO TOTAL]]-1,"")</f>
        <v>-8.9136269867316931E-2</v>
      </c>
      <c r="Y178" s="3">
        <f>+IFERROR((PRODUCTOS[[#This Row],[CANT X MODULO]]*704)-PRODUCTOS[[#This Row],[CANT. COMPRADA]],"")</f>
        <v>336.6</v>
      </c>
      <c r="Z178" s="17">
        <f>+IFERROR(PRODUCTOS[[#This Row],[CANT. COMPRADA]]/PRODUCTOS[[#This Row],[PPTO FALTANTE]],"")</f>
        <v>9.8039215686274508E-2</v>
      </c>
      <c r="AA178" s="3">
        <f>+IFERROR(PRODUCTOS[[#This Row],[PROYECCION COMPRA]]-(PRODUCTOS[[#This Row],[PPTO FALTANTE]]*PRODUCTOS[[#This Row],[PPTO]]),"")</f>
        <v>91.799999999930151</v>
      </c>
      <c r="AB178" s="3">
        <f>+_xlfn.XLOOKUP(PRODUCTOS[[#This Row],[CODIGO]],DETALLE_GD_1[CODIGO],DETALLE_GD_1[VALOR PPTO],"",0)</f>
        <v>1662</v>
      </c>
      <c r="AC178" s="3">
        <f>+AB178-PRODUCTOS[[#This Row],[PPTO_ACTUALIZADO]]</f>
        <v>0</v>
      </c>
    </row>
    <row r="179" spans="1:29" x14ac:dyDescent="0.25">
      <c r="A179">
        <v>2508990</v>
      </c>
      <c r="B179" t="s">
        <v>484</v>
      </c>
      <c r="C179" t="s">
        <v>681</v>
      </c>
      <c r="D179" t="s">
        <v>355</v>
      </c>
      <c r="E179" t="s">
        <v>355</v>
      </c>
      <c r="F179" s="2">
        <v>4139.7142860000004</v>
      </c>
      <c r="G179" s="6" t="s">
        <v>355</v>
      </c>
      <c r="H179" s="2">
        <v>6738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1.05</v>
      </c>
      <c r="M179" s="2">
        <f>+IFERROR(PRODUCTOS[[#This Row],[PPTO]]*PRODUCTOS[[#This Row],[CANT X MODULO]],"")</f>
        <v>4346.7000003000003</v>
      </c>
      <c r="N179" s="2">
        <f>+IFERROR(PRODUCTOS[[#This Row],[PPTO X MODULO]]*32,"")</f>
        <v>139094.40000960001</v>
      </c>
      <c r="O179" s="2">
        <f>+IFERROR(PRODUCTOS[[#This Row],[PPTO X TORRE]]*22,"")</f>
        <v>3060076.8002112</v>
      </c>
      <c r="P179" s="3">
        <f>+IFERROR(PRODUCTOS[[#This Row],[CANT X MODULO]]*702,"")</f>
        <v>737.1</v>
      </c>
      <c r="Q179" s="3">
        <f>+SUMIFS(DETALLE_GD_1[CANTIDAD SOLICITADA],DETALLE_GD_1[CODIGO],PRODUCTOS[[#This Row],[CODIGO]])</f>
        <v>66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66</v>
      </c>
      <c r="T179" s="3">
        <f>+IFERROR(PRODUCTOS[[#This Row],[CANTIDAD RECIBIDA]]/PRODUCTOS[[#This Row],[CANT X MODULO]],"")</f>
        <v>62.857142857142854</v>
      </c>
      <c r="U179" s="3">
        <f>+SUMIFS(DETALLE_GD_1[VALOR TOTAL POR ITEM GD],DETALLE_GD_1[CODIGO],PRODUCTOS[[#This Row],[CODIGO]])</f>
        <v>440469</v>
      </c>
      <c r="V179" s="3">
        <f>+IFERROR(PRODUCTOS[[#This Row],[PRECIO DE COMPRA]]/PRODUCTOS[[#This Row],[CANT. COMPRADA]],"")</f>
        <v>6673.772727272727</v>
      </c>
      <c r="W179" s="3">
        <f>+IFERROR(PRODUCTOS[[#This Row],[PRECIO COMPRA UNITARIO]]*PRODUCTOS[[#This Row],[PPTO FALTANTE]],"")</f>
        <v>4492783.8</v>
      </c>
      <c r="X179" s="7">
        <f>+IFERROR(PRODUCTOS[[#This Row],[PROYECCION COMPRA]]/PRODUCTOS[[#This Row],[PPTO TOTAL]]-1,"")</f>
        <v>0.46819315112938265</v>
      </c>
      <c r="Y179" s="3">
        <f>+IFERROR((PRODUCTOS[[#This Row],[CANT X MODULO]]*704)-PRODUCTOS[[#This Row],[CANT. COMPRADA]],"")</f>
        <v>673.2</v>
      </c>
      <c r="Z179" s="17">
        <f>+IFERROR(PRODUCTOS[[#This Row],[CANT. COMPRADA]]/PRODUCTOS[[#This Row],[PPTO FALTANTE]],"")</f>
        <v>9.8039215686274508E-2</v>
      </c>
      <c r="AA179" s="3">
        <f>+IFERROR(PRODUCTOS[[#This Row],[PROYECCION COMPRA]]-(PRODUCTOS[[#This Row],[PPTO FALTANTE]]*PRODUCTOS[[#This Row],[PPTO]]),"")</f>
        <v>1705928.1426647995</v>
      </c>
      <c r="AB179" s="3">
        <f>+_xlfn.XLOOKUP(PRODUCTOS[[#This Row],[CODIGO]],DETALLE_GD_1[CODIGO],DETALLE_GD_1[VALOR PPTO],"",0)</f>
        <v>6738</v>
      </c>
      <c r="AC179" s="3">
        <f>+AB179-PRODUCTOS[[#This Row],[PPTO_ACTUALIZADO]]</f>
        <v>0</v>
      </c>
    </row>
    <row r="180" spans="1:29" x14ac:dyDescent="0.25">
      <c r="A180">
        <v>2302118</v>
      </c>
      <c r="B180" t="s">
        <v>228</v>
      </c>
      <c r="C180">
        <v>0</v>
      </c>
      <c r="D180">
        <v>0</v>
      </c>
      <c r="E180">
        <v>0</v>
      </c>
      <c r="F180" s="2">
        <v>0</v>
      </c>
      <c r="G180" s="6" t="s">
        <v>31</v>
      </c>
      <c r="H180" s="2">
        <v>101250</v>
      </c>
      <c r="I180" t="b">
        <v>0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0.31171874999999999</v>
      </c>
      <c r="M180" s="2">
        <f>+IFERROR(PRODUCTOS[[#This Row],[PPTO]]*PRODUCTOS[[#This Row],[CANT X MODULO]],"")</f>
        <v>0</v>
      </c>
      <c r="N180" s="2">
        <f>+IFERROR(PRODUCTOS[[#This Row],[PPTO X MODULO]]*32,"")</f>
        <v>0</v>
      </c>
      <c r="O180" s="2">
        <f>+IFERROR(PRODUCTOS[[#This Row],[PPTO X TORRE]]*22,"")</f>
        <v>0</v>
      </c>
      <c r="P180" s="3">
        <f>+IFERROR(PRODUCTOS[[#This Row],[CANT X MODULO]]*702,"")</f>
        <v>218.82656249999999</v>
      </c>
      <c r="Q180" s="3">
        <f>+SUMIFS(DETALLE_GD_1[CANTIDAD SOLICITADA],DETALLE_GD_1[CODIGO],PRODUCTOS[[#This Row],[CODIGO]])</f>
        <v>19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19</v>
      </c>
      <c r="T180" s="3">
        <f>+IFERROR(PRODUCTOS[[#This Row],[CANTIDAD RECIBIDA]]/PRODUCTOS[[#This Row],[CANT X MODULO]],"")</f>
        <v>60.952380952380956</v>
      </c>
      <c r="U180" s="3">
        <f>+SUMIFS(DETALLE_GD_1[VALOR TOTAL POR ITEM GD],DETALLE_GD_1[CODIGO],PRODUCTOS[[#This Row],[CODIGO]])</f>
        <v>1588499</v>
      </c>
      <c r="V180" s="3">
        <f>+IFERROR(PRODUCTOS[[#This Row],[PRECIO DE COMPRA]]/PRODUCTOS[[#This Row],[CANT. COMPRADA]],"")</f>
        <v>83605.210526315786</v>
      </c>
      <c r="W180" s="3">
        <f>+IFERROR(PRODUCTOS[[#This Row],[PRECIO COMPRA UNITARIO]]*PRODUCTOS[[#This Row],[PPTO FALTANTE]],"")</f>
        <v>16758664.449999999</v>
      </c>
      <c r="X180" s="7" t="str">
        <f>+IFERROR(PRODUCTOS[[#This Row],[PROYECCION COMPRA]]/PRODUCTOS[[#This Row],[PPTO TOTAL]]-1,"")</f>
        <v/>
      </c>
      <c r="Y180" s="3">
        <f>+IFERROR((PRODUCTOS[[#This Row],[CANT X MODULO]]*704)-PRODUCTOS[[#This Row],[CANT. COMPRADA]],"")</f>
        <v>200.45</v>
      </c>
      <c r="Z180" s="17">
        <f>+IFERROR(PRODUCTOS[[#This Row],[CANT. COMPRADA]]/PRODUCTOS[[#This Row],[PPTO FALTANTE]],"")</f>
        <v>9.4786729857819912E-2</v>
      </c>
      <c r="AA180" s="3">
        <f>+IFERROR(PRODUCTOS[[#This Row],[PROYECCION COMPRA]]-(PRODUCTOS[[#This Row],[PPTO FALTANTE]]*PRODUCTOS[[#This Row],[PPTO]]),"")</f>
        <v>16758664.449999999</v>
      </c>
      <c r="AB180" s="3">
        <f>+_xlfn.XLOOKUP(PRODUCTOS[[#This Row],[CODIGO]],DETALLE_GD_1[CODIGO],DETALLE_GD_1[VALOR PPTO],"",0)</f>
        <v>101250</v>
      </c>
      <c r="AC180" s="3">
        <f>+AB180-PRODUCTOS[[#This Row],[PPTO_ACTUALIZADO]]</f>
        <v>0</v>
      </c>
    </row>
    <row r="181" spans="1:29" x14ac:dyDescent="0.25">
      <c r="A181">
        <v>1801229</v>
      </c>
      <c r="B181" t="s">
        <v>259</v>
      </c>
      <c r="C181" t="s">
        <v>573</v>
      </c>
      <c r="D181" t="s">
        <v>258</v>
      </c>
      <c r="E181" t="s">
        <v>406</v>
      </c>
      <c r="F181" s="2">
        <v>4675.5185190000002</v>
      </c>
      <c r="G181" s="6" t="s">
        <v>31</v>
      </c>
      <c r="H181" s="2">
        <v>4675.5185190000002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2454.647222475</v>
      </c>
      <c r="N181" s="2">
        <f>+IFERROR(PRODUCTOS[[#This Row],[PPTO X MODULO]]*32,"")</f>
        <v>78548.711119200001</v>
      </c>
      <c r="O181" s="2">
        <f>+IFERROR(PRODUCTOS[[#This Row],[PPTO X TORRE]]*22,"")</f>
        <v>1728071.6446223999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32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32</v>
      </c>
      <c r="T181" s="3">
        <f>+IFERROR(PRODUCTOS[[#This Row],[CANTIDAD RECIBIDA]]/PRODUCTOS[[#This Row],[CANT X MODULO]],"")</f>
        <v>60.952380952380949</v>
      </c>
      <c r="U181" s="3">
        <f>+SUMIFS(DETALLE_GD_1[VALOR TOTAL POR ITEM GD],DETALLE_GD_1[CODIGO],PRODUCTOS[[#This Row],[CODIGO]])</f>
        <v>162639</v>
      </c>
      <c r="V181" s="3">
        <f>+IFERROR(PRODUCTOS[[#This Row],[PRECIO DE COMPRA]]/PRODUCTOS[[#This Row],[CANT. COMPRADA]],"")</f>
        <v>5082.46875</v>
      </c>
      <c r="W181" s="3">
        <f>+IFERROR(PRODUCTOS[[#This Row],[PRECIO COMPRA UNITARIO]]*PRODUCTOS[[#This Row],[PPTO FALTANTE]],"")</f>
        <v>1715841.4500000002</v>
      </c>
      <c r="X181" s="7">
        <f>+IFERROR(PRODUCTOS[[#This Row],[PROYECCION COMPRA]]/PRODUCTOS[[#This Row],[PPTO TOTAL]]-1,"")</f>
        <v>-7.077365490290255E-3</v>
      </c>
      <c r="Y181" s="3">
        <f>+IFERROR((PRODUCTOS[[#This Row],[CANT X MODULO]]*704)-PRODUCTOS[[#This Row],[CANT. COMPRADA]],"")</f>
        <v>337.6</v>
      </c>
      <c r="Z181" s="17">
        <f>+IFERROR(PRODUCTOS[[#This Row],[CANT. COMPRADA]]/PRODUCTOS[[#This Row],[PPTO FALTANTE]],"")</f>
        <v>9.4786729857819899E-2</v>
      </c>
      <c r="AA181" s="3">
        <f>+IFERROR(PRODUCTOS[[#This Row],[PROYECCION COMPRA]]-(PRODUCTOS[[#This Row],[PPTO FALTANTE]]*PRODUCTOS[[#This Row],[PPTO]]),"")</f>
        <v>137386.39798559994</v>
      </c>
      <c r="AB181" s="3">
        <f>+_xlfn.XLOOKUP(PRODUCTOS[[#This Row],[CODIGO]],DETALLE_GD_1[CODIGO],DETALLE_GD_1[VALOR PPTO],"",0)</f>
        <v>4675.5185000000001</v>
      </c>
      <c r="AC181" s="3">
        <f>+AB181-PRODUCTOS[[#This Row],[PPTO_ACTUALIZADO]]</f>
        <v>-1.9000000065716449E-5</v>
      </c>
    </row>
    <row r="182" spans="1:29" x14ac:dyDescent="0.25">
      <c r="A182">
        <v>4212234</v>
      </c>
      <c r="B182" t="s">
        <v>54</v>
      </c>
      <c r="C182" t="s">
        <v>577</v>
      </c>
      <c r="D182" t="s">
        <v>244</v>
      </c>
      <c r="E182">
        <v>0</v>
      </c>
      <c r="F182" s="2">
        <v>124909</v>
      </c>
      <c r="G182" s="6" t="s">
        <v>31</v>
      </c>
      <c r="H182" s="2">
        <v>124909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65577.225000000006</v>
      </c>
      <c r="N182" s="2">
        <f>+IFERROR(PRODUCTOS[[#This Row],[PPTO X MODULO]]*32,"")</f>
        <v>2098471.2000000002</v>
      </c>
      <c r="O182" s="2">
        <f>+IFERROR(PRODUCTOS[[#This Row],[PPTO X TORRE]]*22,"")</f>
        <v>46166366.400000006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32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32</v>
      </c>
      <c r="T182" s="3">
        <f>+IFERROR(PRODUCTOS[[#This Row],[CANTIDAD RECIBIDA]]/PRODUCTOS[[#This Row],[CANT X MODULO]],"")</f>
        <v>60.952380952380949</v>
      </c>
      <c r="U182" s="3">
        <f>+SUMIFS(DETALLE_GD_1[VALOR TOTAL POR ITEM GD],DETALLE_GD_1[CODIGO],PRODUCTOS[[#This Row],[CODIGO]])</f>
        <v>4076179</v>
      </c>
      <c r="V182" s="3">
        <f>+IFERROR(PRODUCTOS[[#This Row],[PRECIO DE COMPRA]]/PRODUCTOS[[#This Row],[CANT. COMPRADA]],"")</f>
        <v>127380.59375</v>
      </c>
      <c r="W182" s="3">
        <f>+IFERROR(PRODUCTOS[[#This Row],[PRECIO COMPRA UNITARIO]]*PRODUCTOS[[#This Row],[PPTO FALTANTE]],"")</f>
        <v>43003688.450000003</v>
      </c>
      <c r="X182" s="7">
        <f>+IFERROR(PRODUCTOS[[#This Row],[PROYECCION COMPRA]]/PRODUCTOS[[#This Row],[PPTO TOTAL]]-1,"")</f>
        <v>-6.8506105128516293E-2</v>
      </c>
      <c r="Y182" s="3">
        <f>+IFERROR((PRODUCTOS[[#This Row],[CANT X MODULO]]*704)-PRODUCTOS[[#This Row],[CANT. COMPRADA]],"")</f>
        <v>337.6</v>
      </c>
      <c r="Z182" s="17">
        <f>+IFERROR(PRODUCTOS[[#This Row],[CANT. COMPRADA]]/PRODUCTOS[[#This Row],[PPTO FALTANTE]],"")</f>
        <v>9.4786729857819899E-2</v>
      </c>
      <c r="AA182" s="3">
        <f>+IFERROR(PRODUCTOS[[#This Row],[PROYECCION COMPRA]]-(PRODUCTOS[[#This Row],[PPTO FALTANTE]]*PRODUCTOS[[#This Row],[PPTO]]),"")</f>
        <v>834410.04999999702</v>
      </c>
      <c r="AB182" s="3">
        <f>+_xlfn.XLOOKUP(PRODUCTOS[[#This Row],[CODIGO]],DETALLE_GD_1[CODIGO],DETALLE_GD_1[VALOR PPTO],"",0)</f>
        <v>124909</v>
      </c>
      <c r="AC182" s="3">
        <f>+AB182-PRODUCTOS[[#This Row],[PPTO_ACTUALIZADO]]</f>
        <v>0</v>
      </c>
    </row>
    <row r="183" spans="1:29" x14ac:dyDescent="0.25">
      <c r="A183">
        <v>1808006</v>
      </c>
      <c r="B183" t="s">
        <v>194</v>
      </c>
      <c r="C183">
        <v>0</v>
      </c>
      <c r="D183" t="s">
        <v>244</v>
      </c>
      <c r="E183" t="s">
        <v>406</v>
      </c>
      <c r="F183" s="2">
        <v>2906.671096</v>
      </c>
      <c r="G183" s="6" t="s">
        <v>31</v>
      </c>
      <c r="H183" s="2">
        <v>2906.671096</v>
      </c>
      <c r="I183" t="b">
        <v>1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0.65625</v>
      </c>
      <c r="M183" s="2">
        <f>+IFERROR(PRODUCTOS[[#This Row],[PPTO]]*PRODUCTOS[[#This Row],[CANT X MODULO]],"")</f>
        <v>1907.50290675</v>
      </c>
      <c r="N183" s="2">
        <f>+IFERROR(PRODUCTOS[[#This Row],[PPTO X MODULO]]*32,"")</f>
        <v>61040.093015999999</v>
      </c>
      <c r="O183" s="2">
        <f>+IFERROR(PRODUCTOS[[#This Row],[PPTO X TORRE]]*22,"")</f>
        <v>1342882.046352</v>
      </c>
      <c r="P183" s="3">
        <f>+IFERROR(PRODUCTOS[[#This Row],[CANT X MODULO]]*702,"")</f>
        <v>460.6875</v>
      </c>
      <c r="Q183" s="3">
        <f>+SUMIFS(DETALLE_GD_1[CANTIDAD SOLICITADA],DETALLE_GD_1[CODIGO],PRODUCTOS[[#This Row],[CODIGO]])</f>
        <v>39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39</v>
      </c>
      <c r="T183" s="3">
        <f>+IFERROR(PRODUCTOS[[#This Row],[CANTIDAD RECIBIDA]]/PRODUCTOS[[#This Row],[CANT X MODULO]],"")</f>
        <v>59.428571428571431</v>
      </c>
      <c r="U183" s="3">
        <f>+SUMIFS(DETALLE_GD_1[VALOR TOTAL POR ITEM GD],DETALLE_GD_1[CODIGO],PRODUCTOS[[#This Row],[CODIGO]])</f>
        <v>113361</v>
      </c>
      <c r="V183" s="3">
        <f>+IFERROR(PRODUCTOS[[#This Row],[PRECIO DE COMPRA]]/PRODUCTOS[[#This Row],[CANT. COMPRADA]],"")</f>
        <v>2906.6923076923076</v>
      </c>
      <c r="W183" s="3">
        <f>+IFERROR(PRODUCTOS[[#This Row],[PRECIO COMPRA UNITARIO]]*PRODUCTOS[[#This Row],[PPTO FALTANTE]],"")</f>
        <v>1229530.846153846</v>
      </c>
      <c r="X183" s="7">
        <f>+IFERROR(PRODUCTOS[[#This Row],[PROYECCION COMPRA]]/PRODUCTOS[[#This Row],[PPTO TOTAL]]-1,"")</f>
        <v>-8.4408902856418111E-2</v>
      </c>
      <c r="Y183" s="3">
        <f>+IFERROR((PRODUCTOS[[#This Row],[CANT X MODULO]]*704)-PRODUCTOS[[#This Row],[CANT. COMPRADA]],"")</f>
        <v>423</v>
      </c>
      <c r="Z183" s="17">
        <f>+IFERROR(PRODUCTOS[[#This Row],[CANT. COMPRADA]]/PRODUCTOS[[#This Row],[PPTO FALTANTE]],"")</f>
        <v>9.2198581560283682E-2</v>
      </c>
      <c r="AA183" s="3">
        <f>+IFERROR(PRODUCTOS[[#This Row],[PROYECCION COMPRA]]-(PRODUCTOS[[#This Row],[PPTO FALTANTE]]*PRODUCTOS[[#This Row],[PPTO]]),"")</f>
        <v>8.9725458458997309</v>
      </c>
      <c r="AB183" s="3">
        <f>+_xlfn.XLOOKUP(PRODUCTOS[[#This Row],[CODIGO]],DETALLE_GD_1[CODIGO],DETALLE_GD_1[VALOR PPTO],"",0)</f>
        <v>2906.6711</v>
      </c>
      <c r="AC183" s="3">
        <f>+AB183-PRODUCTOS[[#This Row],[PPTO_ACTUALIZADO]]</f>
        <v>3.9999999899009708E-6</v>
      </c>
    </row>
    <row r="184" spans="1:29" x14ac:dyDescent="0.25">
      <c r="A184">
        <v>1802176</v>
      </c>
      <c r="B184" t="s">
        <v>196</v>
      </c>
      <c r="C184">
        <v>0</v>
      </c>
      <c r="D184" t="s">
        <v>258</v>
      </c>
      <c r="E184" t="s">
        <v>406</v>
      </c>
      <c r="F184" s="2">
        <v>2199</v>
      </c>
      <c r="G184" s="6" t="s">
        <v>31</v>
      </c>
      <c r="H184" s="2">
        <v>2199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1154.4750000000001</v>
      </c>
      <c r="N184" s="2">
        <f>+IFERROR(PRODUCTOS[[#This Row],[PPTO X MODULO]]*32,"")</f>
        <v>36943.200000000004</v>
      </c>
      <c r="O184" s="2">
        <f>+IFERROR(PRODUCTOS[[#This Row],[PPTO X TORRE]]*22,"")</f>
        <v>812750.40000000014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31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31</v>
      </c>
      <c r="T184" s="3">
        <f>+IFERROR(PRODUCTOS[[#This Row],[CANTIDAD RECIBIDA]]/PRODUCTOS[[#This Row],[CANT X MODULO]],"")</f>
        <v>59.047619047619044</v>
      </c>
      <c r="U184" s="3">
        <f>+SUMIFS(DETALLE_GD_1[VALOR TOTAL POR ITEM GD],DETALLE_GD_1[CODIGO],PRODUCTOS[[#This Row],[CODIGO]])</f>
        <v>68169</v>
      </c>
      <c r="V184" s="3">
        <f>+IFERROR(PRODUCTOS[[#This Row],[PRECIO DE COMPRA]]/PRODUCTOS[[#This Row],[CANT. COMPRADA]],"")</f>
        <v>2199</v>
      </c>
      <c r="W184" s="3">
        <f>+IFERROR(PRODUCTOS[[#This Row],[PRECIO COMPRA UNITARIO]]*PRODUCTOS[[#This Row],[PPTO FALTANTE]],"")</f>
        <v>744581.4</v>
      </c>
      <c r="X184" s="7">
        <f>+IFERROR(PRODUCTOS[[#This Row],[PROYECCION COMPRA]]/PRODUCTOS[[#This Row],[PPTO TOTAL]]-1,"")</f>
        <v>-8.387445887445899E-2</v>
      </c>
      <c r="Y184" s="3">
        <f>+IFERROR((PRODUCTOS[[#This Row],[CANT X MODULO]]*704)-PRODUCTOS[[#This Row],[CANT. COMPRADA]],"")</f>
        <v>338.6</v>
      </c>
      <c r="Z184" s="17">
        <f>+IFERROR(PRODUCTOS[[#This Row],[CANT. COMPRADA]]/PRODUCTOS[[#This Row],[PPTO FALTANTE]],"")</f>
        <v>9.1553455404607201E-2</v>
      </c>
      <c r="AA184" s="3">
        <f>+IFERROR(PRODUCTOS[[#This Row],[PROYECCION COMPRA]]-(PRODUCTOS[[#This Row],[PPTO FALTANTE]]*PRODUCTOS[[#This Row],[PPTO]]),"")</f>
        <v>0</v>
      </c>
      <c r="AB184" s="3">
        <f>+_xlfn.XLOOKUP(PRODUCTOS[[#This Row],[CODIGO]],DETALLE_GD_1[CODIGO],DETALLE_GD_1[VALOR PPTO],"",0)</f>
        <v>2199</v>
      </c>
      <c r="AC184" s="3">
        <f>+AB184-PRODUCTOS[[#This Row],[PPTO_ACTUALIZADO]]</f>
        <v>0</v>
      </c>
    </row>
    <row r="185" spans="1:29" x14ac:dyDescent="0.25">
      <c r="A185">
        <v>1802173</v>
      </c>
      <c r="B185" t="s">
        <v>267</v>
      </c>
      <c r="C185" t="s">
        <v>645</v>
      </c>
      <c r="D185" t="s">
        <v>258</v>
      </c>
      <c r="E185" t="s">
        <v>406</v>
      </c>
      <c r="F185" s="2">
        <v>11972.2</v>
      </c>
      <c r="G185" s="6" t="s">
        <v>31</v>
      </c>
      <c r="H185" s="2">
        <v>11996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6285.4050000000007</v>
      </c>
      <c r="N185" s="2">
        <f>+IFERROR(PRODUCTOS[[#This Row],[PPTO X MODULO]]*32,"")</f>
        <v>201132.96000000002</v>
      </c>
      <c r="O185" s="2">
        <f>+IFERROR(PRODUCTOS[[#This Row],[PPTO X TORRE]]*22,"")</f>
        <v>4424925.12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31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31</v>
      </c>
      <c r="T185" s="3">
        <f>+IFERROR(PRODUCTOS[[#This Row],[CANTIDAD RECIBIDA]]/PRODUCTOS[[#This Row],[CANT X MODULO]],"")</f>
        <v>59.047619047619044</v>
      </c>
      <c r="U185" s="3">
        <f>+SUMIFS(DETALLE_GD_1[VALOR TOTAL POR ITEM GD],DETALLE_GD_1[CODIGO],PRODUCTOS[[#This Row],[CODIGO]])</f>
        <v>371524</v>
      </c>
      <c r="V185" s="3">
        <f>+IFERROR(PRODUCTOS[[#This Row],[PRECIO DE COMPRA]]/PRODUCTOS[[#This Row],[CANT. COMPRADA]],"")</f>
        <v>11984.645161290322</v>
      </c>
      <c r="W185" s="3">
        <f>+IFERROR(PRODUCTOS[[#This Row],[PRECIO COMPRA UNITARIO]]*PRODUCTOS[[#This Row],[PPTO FALTANTE]],"")</f>
        <v>4058000.8516129032</v>
      </c>
      <c r="X185" s="7">
        <f>+IFERROR(PRODUCTOS[[#This Row],[PROYECCION COMPRA]]/PRODUCTOS[[#This Row],[PPTO TOTAL]]-1,"")</f>
        <v>-8.2922141829847917E-2</v>
      </c>
      <c r="Y185" s="3">
        <f>+IFERROR((PRODUCTOS[[#This Row],[CANT X MODULO]]*704)-PRODUCTOS[[#This Row],[CANT. COMPRADA]],"")</f>
        <v>338.6</v>
      </c>
      <c r="Z185" s="17">
        <f>+IFERROR(PRODUCTOS[[#This Row],[CANT. COMPRADA]]/PRODUCTOS[[#This Row],[PPTO FALTANTE]],"")</f>
        <v>9.1553455404607201E-2</v>
      </c>
      <c r="AA185" s="3">
        <f>+IFERROR(PRODUCTOS[[#This Row],[PROYECCION COMPRA]]-(PRODUCTOS[[#This Row],[PPTO FALTANTE]]*PRODUCTOS[[#This Row],[PPTO]]),"")</f>
        <v>4213.9316129027866</v>
      </c>
      <c r="AB185" s="3">
        <f>+_xlfn.XLOOKUP(PRODUCTOS[[#This Row],[CODIGO]],DETALLE_GD_1[CODIGO],DETALLE_GD_1[VALOR PPTO],"",0)</f>
        <v>11996</v>
      </c>
      <c r="AC185" s="3">
        <f>+AB185-PRODUCTOS[[#This Row],[PPTO_ACTUALIZADO]]</f>
        <v>0</v>
      </c>
    </row>
    <row r="186" spans="1:29" x14ac:dyDescent="0.25">
      <c r="A186">
        <v>1802166</v>
      </c>
      <c r="B186" t="s">
        <v>283</v>
      </c>
      <c r="C186" t="s">
        <v>662</v>
      </c>
      <c r="D186">
        <v>0</v>
      </c>
      <c r="E186">
        <v>0</v>
      </c>
      <c r="F186" s="2">
        <v>13869</v>
      </c>
      <c r="G186" s="6" t="s">
        <v>31</v>
      </c>
      <c r="H186" s="2">
        <v>13869</v>
      </c>
      <c r="I186" t="b">
        <v>1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0.52500000000000002</v>
      </c>
      <c r="M186" s="2">
        <f>+IFERROR(PRODUCTOS[[#This Row],[PPTO]]*PRODUCTOS[[#This Row],[CANT X MODULO]],"")</f>
        <v>7281.2250000000004</v>
      </c>
      <c r="N186" s="2">
        <f>+IFERROR(PRODUCTOS[[#This Row],[PPTO X MODULO]]*32,"")</f>
        <v>232999.2</v>
      </c>
      <c r="O186" s="2">
        <f>+IFERROR(PRODUCTOS[[#This Row],[PPTO X TORRE]]*22,"")</f>
        <v>5125982.4000000004</v>
      </c>
      <c r="P186" s="3">
        <f>+IFERROR(PRODUCTOS[[#This Row],[CANT X MODULO]]*702,"")</f>
        <v>368.55</v>
      </c>
      <c r="Q186" s="3">
        <f>+SUMIFS(DETALLE_GD_1[CANTIDAD SOLICITADA],DETALLE_GD_1[CODIGO],PRODUCTOS[[#This Row],[CODIGO]])</f>
        <v>31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31</v>
      </c>
      <c r="T186" s="3">
        <f>+IFERROR(PRODUCTOS[[#This Row],[CANTIDAD RECIBIDA]]/PRODUCTOS[[#This Row],[CANT X MODULO]],"")</f>
        <v>59.047619047619044</v>
      </c>
      <c r="U186" s="3">
        <f>+SUMIFS(DETALLE_GD_1[VALOR TOTAL POR ITEM GD],DETALLE_GD_1[CODIGO],PRODUCTOS[[#This Row],[CODIGO]])</f>
        <v>429939</v>
      </c>
      <c r="V186" s="3">
        <f>+IFERROR(PRODUCTOS[[#This Row],[PRECIO DE COMPRA]]/PRODUCTOS[[#This Row],[CANT. COMPRADA]],"")</f>
        <v>13869</v>
      </c>
      <c r="W186" s="3">
        <f>+IFERROR(PRODUCTOS[[#This Row],[PRECIO COMPRA UNITARIO]]*PRODUCTOS[[#This Row],[PPTO FALTANTE]],"")</f>
        <v>4696043.4000000004</v>
      </c>
      <c r="X186" s="7">
        <f>+IFERROR(PRODUCTOS[[#This Row],[PROYECCION COMPRA]]/PRODUCTOS[[#This Row],[PPTO TOTAL]]-1,"")</f>
        <v>-8.3874458874458879E-2</v>
      </c>
      <c r="Y186" s="3">
        <f>+IFERROR((PRODUCTOS[[#This Row],[CANT X MODULO]]*704)-PRODUCTOS[[#This Row],[CANT. COMPRADA]],"")</f>
        <v>338.6</v>
      </c>
      <c r="Z186" s="17">
        <f>+IFERROR(PRODUCTOS[[#This Row],[CANT. COMPRADA]]/PRODUCTOS[[#This Row],[PPTO FALTANTE]],"")</f>
        <v>9.1553455404607201E-2</v>
      </c>
      <c r="AA186" s="3">
        <f>+IFERROR(PRODUCTOS[[#This Row],[PROYECCION COMPRA]]-(PRODUCTOS[[#This Row],[PPTO FALTANTE]]*PRODUCTOS[[#This Row],[PPTO]]),"")</f>
        <v>0</v>
      </c>
      <c r="AB186" s="3">
        <f>+_xlfn.XLOOKUP(PRODUCTOS[[#This Row],[CODIGO]],DETALLE_GD_1[CODIGO],DETALLE_GD_1[VALOR PPTO],"",0)</f>
        <v>13869</v>
      </c>
      <c r="AC186" s="3">
        <f>+AB186-PRODUCTOS[[#This Row],[PPTO_ACTUALIZADO]]</f>
        <v>0</v>
      </c>
    </row>
    <row r="187" spans="1:29" x14ac:dyDescent="0.25">
      <c r="A187">
        <v>608013</v>
      </c>
      <c r="B187" t="s">
        <v>328</v>
      </c>
      <c r="C187" t="s">
        <v>667</v>
      </c>
      <c r="D187" t="s">
        <v>244</v>
      </c>
      <c r="E187" t="s">
        <v>399</v>
      </c>
      <c r="F187" s="2">
        <v>8471</v>
      </c>
      <c r="G187" s="6" t="s">
        <v>31</v>
      </c>
      <c r="H187" s="2">
        <v>8471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0.105</v>
      </c>
      <c r="M187" s="2">
        <f>+IFERROR(PRODUCTOS[[#This Row],[PPTO]]*PRODUCTOS[[#This Row],[CANT X MODULO]],"")</f>
        <v>889.45499999999993</v>
      </c>
      <c r="N187" s="2">
        <f>+IFERROR(PRODUCTOS[[#This Row],[PPTO X MODULO]]*32,"")</f>
        <v>28462.559999999998</v>
      </c>
      <c r="O187" s="2">
        <f>+IFERROR(PRODUCTOS[[#This Row],[PPTO X TORRE]]*22,"")</f>
        <v>626176.31999999995</v>
      </c>
      <c r="P187" s="3">
        <f>+IFERROR(PRODUCTOS[[#This Row],[CANT X MODULO]]*702,"")</f>
        <v>73.709999999999994</v>
      </c>
      <c r="Q187" s="3">
        <f>+SUMIFS(DETALLE_GD_1[CANTIDAD SOLICITADA],DETALLE_GD_1[CODIGO],PRODUCTOS[[#This Row],[CODIGO]])</f>
        <v>6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6</v>
      </c>
      <c r="T187" s="3">
        <f>+IFERROR(PRODUCTOS[[#This Row],[CANTIDAD RECIBIDA]]/PRODUCTOS[[#This Row],[CANT X MODULO]],"")</f>
        <v>57.142857142857146</v>
      </c>
      <c r="U187" s="3">
        <f>+SUMIFS(DETALLE_GD_1[VALOR TOTAL POR ITEM GD],DETALLE_GD_1[CODIGO],PRODUCTOS[[#This Row],[CODIGO]])</f>
        <v>50830</v>
      </c>
      <c r="V187" s="3">
        <f>+IFERROR(PRODUCTOS[[#This Row],[PRECIO DE COMPRA]]/PRODUCTOS[[#This Row],[CANT. COMPRADA]],"")</f>
        <v>8471.6666666666661</v>
      </c>
      <c r="W187" s="3">
        <f>+IFERROR(PRODUCTOS[[#This Row],[PRECIO COMPRA UNITARIO]]*PRODUCTOS[[#This Row],[PPTO FALTANTE]],"")</f>
        <v>575395.6</v>
      </c>
      <c r="X187" s="7">
        <f>+IFERROR(PRODUCTOS[[#This Row],[PROYECCION COMPRA]]/PRODUCTOS[[#This Row],[PPTO TOTAL]]-1,"")</f>
        <v>-8.1096519267927603E-2</v>
      </c>
      <c r="Y187" s="3">
        <f>+IFERROR((PRODUCTOS[[#This Row],[CANT X MODULO]]*704)-PRODUCTOS[[#This Row],[CANT. COMPRADA]],"")</f>
        <v>67.92</v>
      </c>
      <c r="Z187" s="17">
        <f>+IFERROR(PRODUCTOS[[#This Row],[CANT. COMPRADA]]/PRODUCTOS[[#This Row],[PPTO FALTANTE]],"")</f>
        <v>8.8339222614840993E-2</v>
      </c>
      <c r="AA187" s="3">
        <f>+IFERROR(PRODUCTOS[[#This Row],[PROYECCION COMPRA]]-(PRODUCTOS[[#This Row],[PPTO FALTANTE]]*PRODUCTOS[[#This Row],[PPTO]]),"")</f>
        <v>45.279999999911524</v>
      </c>
      <c r="AB187" s="3">
        <f>+_xlfn.XLOOKUP(PRODUCTOS[[#This Row],[CODIGO]],DETALLE_GD_1[CODIGO],DETALLE_GD_1[VALOR PPTO],"",0)</f>
        <v>8471</v>
      </c>
      <c r="AC187" s="3">
        <f>+AB187-PRODUCTOS[[#This Row],[PPTO_ACTUALIZADO]]</f>
        <v>0</v>
      </c>
    </row>
    <row r="188" spans="1:29" x14ac:dyDescent="0.25">
      <c r="A188">
        <v>1802174</v>
      </c>
      <c r="B188" t="s">
        <v>268</v>
      </c>
      <c r="C188" t="s">
        <v>646</v>
      </c>
      <c r="D188">
        <v>0</v>
      </c>
      <c r="E188">
        <v>0</v>
      </c>
      <c r="F188" s="2">
        <v>7694.5405410000003</v>
      </c>
      <c r="G188" s="6" t="s">
        <v>31</v>
      </c>
      <c r="H188" s="2">
        <v>7709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4039.6337840250003</v>
      </c>
      <c r="N188" s="2">
        <f>+IFERROR(PRODUCTOS[[#This Row],[PPTO X MODULO]]*32,"")</f>
        <v>129268.28108880001</v>
      </c>
      <c r="O188" s="2">
        <f>+IFERROR(PRODUCTOS[[#This Row],[PPTO X TORRE]]*22,"")</f>
        <v>2843902.1839536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30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30</v>
      </c>
      <c r="T188" s="3">
        <f>+IFERROR(PRODUCTOS[[#This Row],[CANTIDAD RECIBIDA]]/PRODUCTOS[[#This Row],[CANT X MODULO]],"")</f>
        <v>57.142857142857139</v>
      </c>
      <c r="U188" s="3">
        <f>+SUMIFS(DETALLE_GD_1[VALOR TOTAL POR ITEM GD],DETALLE_GD_1[CODIGO],PRODUCTOS[[#This Row],[CODIGO]])</f>
        <v>231051</v>
      </c>
      <c r="V188" s="3">
        <f>+IFERROR(PRODUCTOS[[#This Row],[PRECIO DE COMPRA]]/PRODUCTOS[[#This Row],[CANT. COMPRADA]],"")</f>
        <v>7701.7</v>
      </c>
      <c r="W188" s="3">
        <f>+IFERROR(PRODUCTOS[[#This Row],[PRECIO COMPRA UNITARIO]]*PRODUCTOS[[#This Row],[PPTO FALTANTE]],"")</f>
        <v>2615497.3200000003</v>
      </c>
      <c r="X188" s="7">
        <f>+IFERROR(PRODUCTOS[[#This Row],[PROYECCION COMPRA]]/PRODUCTOS[[#This Row],[PPTO TOTAL]]-1,"")</f>
        <v>-8.0313895900621546E-2</v>
      </c>
      <c r="Y188" s="3">
        <f>+IFERROR((PRODUCTOS[[#This Row],[CANT X MODULO]]*704)-PRODUCTOS[[#This Row],[CANT. COMPRADA]],"")</f>
        <v>339.6</v>
      </c>
      <c r="Z188" s="17">
        <f>+IFERROR(PRODUCTOS[[#This Row],[CANT. COMPRADA]]/PRODUCTOS[[#This Row],[PPTO FALTANTE]],"")</f>
        <v>8.8339222614840979E-2</v>
      </c>
      <c r="AA188" s="3">
        <f>+IFERROR(PRODUCTOS[[#This Row],[PROYECCION COMPRA]]-(PRODUCTOS[[#This Row],[PPTO FALTANTE]]*PRODUCTOS[[#This Row],[PPTO]]),"")</f>
        <v>2431.3522764001973</v>
      </c>
      <c r="AB188" s="3">
        <f>+_xlfn.XLOOKUP(PRODUCTOS[[#This Row],[CODIGO]],DETALLE_GD_1[CODIGO],DETALLE_GD_1[VALOR PPTO],"",0)</f>
        <v>7709</v>
      </c>
      <c r="AC188" s="3">
        <f>+AB188-PRODUCTOS[[#This Row],[PPTO_ACTUALIZADO]]</f>
        <v>0</v>
      </c>
    </row>
    <row r="189" spans="1:29" x14ac:dyDescent="0.25">
      <c r="A189">
        <v>1802175</v>
      </c>
      <c r="B189" t="s">
        <v>269</v>
      </c>
      <c r="C189" t="s">
        <v>647</v>
      </c>
      <c r="D189" t="s">
        <v>258</v>
      </c>
      <c r="E189" t="s">
        <v>406</v>
      </c>
      <c r="F189" s="2">
        <v>1079</v>
      </c>
      <c r="G189" s="6" t="s">
        <v>31</v>
      </c>
      <c r="H189" s="2">
        <v>1079</v>
      </c>
      <c r="I189" t="b">
        <v>1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566.47500000000002</v>
      </c>
      <c r="N189" s="2">
        <f>+IFERROR(PRODUCTOS[[#This Row],[PPTO X MODULO]]*32,"")</f>
        <v>18127.2</v>
      </c>
      <c r="O189" s="2">
        <f>+IFERROR(PRODUCTOS[[#This Row],[PPTO X TORRE]]*22,"")</f>
        <v>398798.4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30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30</v>
      </c>
      <c r="T189" s="3">
        <f>+IFERROR(PRODUCTOS[[#This Row],[CANTIDAD RECIBIDA]]/PRODUCTOS[[#This Row],[CANT X MODULO]],"")</f>
        <v>57.142857142857139</v>
      </c>
      <c r="U189" s="3">
        <f>+SUMIFS(DETALLE_GD_1[VALOR TOTAL POR ITEM GD],DETALLE_GD_1[CODIGO],PRODUCTOS[[#This Row],[CODIGO]])</f>
        <v>32370</v>
      </c>
      <c r="V189" s="3">
        <f>+IFERROR(PRODUCTOS[[#This Row],[PRECIO DE COMPRA]]/PRODUCTOS[[#This Row],[CANT. COMPRADA]],"")</f>
        <v>1079</v>
      </c>
      <c r="W189" s="3">
        <f>+IFERROR(PRODUCTOS[[#This Row],[PRECIO COMPRA UNITARIO]]*PRODUCTOS[[#This Row],[PPTO FALTANTE]],"")</f>
        <v>366428.4</v>
      </c>
      <c r="X189" s="7">
        <f>+IFERROR(PRODUCTOS[[#This Row],[PROYECCION COMPRA]]/PRODUCTOS[[#This Row],[PPTO TOTAL]]-1,"")</f>
        <v>-8.1168831168831113E-2</v>
      </c>
      <c r="Y189" s="3">
        <f>+IFERROR((PRODUCTOS[[#This Row],[CANT X MODULO]]*704)-PRODUCTOS[[#This Row],[CANT. COMPRADA]],"")</f>
        <v>339.6</v>
      </c>
      <c r="Z189" s="17">
        <f>+IFERROR(PRODUCTOS[[#This Row],[CANT. COMPRADA]]/PRODUCTOS[[#This Row],[PPTO FALTANTE]],"")</f>
        <v>8.8339222614840979E-2</v>
      </c>
      <c r="AA189" s="3">
        <f>+IFERROR(PRODUCTOS[[#This Row],[PROYECCION COMPRA]]-(PRODUCTOS[[#This Row],[PPTO FALTANTE]]*PRODUCTOS[[#This Row],[PPTO]]),"")</f>
        <v>0</v>
      </c>
      <c r="AB189" s="3">
        <f>+_xlfn.XLOOKUP(PRODUCTOS[[#This Row],[CODIGO]],DETALLE_GD_1[CODIGO],DETALLE_GD_1[VALOR PPTO],"",0)</f>
        <v>1079</v>
      </c>
      <c r="AC189" s="3">
        <f>+AB189-PRODUCTOS[[#This Row],[PPTO_ACTUALIZADO]]</f>
        <v>0</v>
      </c>
    </row>
    <row r="190" spans="1:29" x14ac:dyDescent="0.25">
      <c r="A190">
        <v>1802165</v>
      </c>
      <c r="B190" t="s">
        <v>261</v>
      </c>
      <c r="C190" t="s">
        <v>648</v>
      </c>
      <c r="D190" t="s">
        <v>244</v>
      </c>
      <c r="E190" t="s">
        <v>406</v>
      </c>
      <c r="F190" s="2">
        <v>9122</v>
      </c>
      <c r="G190" s="6" t="s">
        <v>31</v>
      </c>
      <c r="H190" s="2">
        <v>9122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4789.05</v>
      </c>
      <c r="N190" s="2">
        <f>+IFERROR(PRODUCTOS[[#This Row],[PPTO X MODULO]]*32,"")</f>
        <v>153249.60000000001</v>
      </c>
      <c r="O190" s="2">
        <f>+IFERROR(PRODUCTOS[[#This Row],[PPTO X TORRE]]*22,"")</f>
        <v>3371491.2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30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30</v>
      </c>
      <c r="T190" s="3">
        <f>+IFERROR(PRODUCTOS[[#This Row],[CANTIDAD RECIBIDA]]/PRODUCTOS[[#This Row],[CANT X MODULO]],"")</f>
        <v>57.142857142857139</v>
      </c>
      <c r="U190" s="3">
        <f>+SUMIFS(DETALLE_GD_1[VALOR TOTAL POR ITEM GD],DETALLE_GD_1[CODIGO],PRODUCTOS[[#This Row],[CODIGO]])</f>
        <v>273660</v>
      </c>
      <c r="V190" s="3">
        <f>+IFERROR(PRODUCTOS[[#This Row],[PRECIO DE COMPRA]]/PRODUCTOS[[#This Row],[CANT. COMPRADA]],"")</f>
        <v>9122</v>
      </c>
      <c r="W190" s="3">
        <f>+IFERROR(PRODUCTOS[[#This Row],[PRECIO COMPRA UNITARIO]]*PRODUCTOS[[#This Row],[PPTO FALTANTE]],"")</f>
        <v>3097831.2</v>
      </c>
      <c r="X190" s="7">
        <f>+IFERROR(PRODUCTOS[[#This Row],[PROYECCION COMPRA]]/PRODUCTOS[[#This Row],[PPTO TOTAL]]-1,"")</f>
        <v>-8.1168831168831113E-2</v>
      </c>
      <c r="Y190" s="3">
        <f>+IFERROR((PRODUCTOS[[#This Row],[CANT X MODULO]]*704)-PRODUCTOS[[#This Row],[CANT. COMPRADA]],"")</f>
        <v>339.6</v>
      </c>
      <c r="Z190" s="17">
        <f>+IFERROR(PRODUCTOS[[#This Row],[CANT. COMPRADA]]/PRODUCTOS[[#This Row],[PPTO FALTANTE]],"")</f>
        <v>8.8339222614840979E-2</v>
      </c>
      <c r="AA190" s="3">
        <f>+IFERROR(PRODUCTOS[[#This Row],[PROYECCION COMPRA]]-(PRODUCTOS[[#This Row],[PPTO FALTANTE]]*PRODUCTOS[[#This Row],[PPTO]]),"")</f>
        <v>0</v>
      </c>
      <c r="AB190" s="3">
        <f>+_xlfn.XLOOKUP(PRODUCTOS[[#This Row],[CODIGO]],DETALLE_GD_1[CODIGO],DETALLE_GD_1[VALOR PPTO],"",0)</f>
        <v>9122</v>
      </c>
      <c r="AC190" s="3">
        <f>+AB190-PRODUCTOS[[#This Row],[PPTO_ACTUALIZADO]]</f>
        <v>0</v>
      </c>
    </row>
    <row r="191" spans="1:29" x14ac:dyDescent="0.25">
      <c r="A191">
        <v>1808144</v>
      </c>
      <c r="B191" t="s">
        <v>272</v>
      </c>
      <c r="C191" t="s">
        <v>650</v>
      </c>
      <c r="D191" t="s">
        <v>258</v>
      </c>
      <c r="E191" t="s">
        <v>406</v>
      </c>
      <c r="F191" s="2">
        <v>23397.569619999998</v>
      </c>
      <c r="G191" s="6" t="s">
        <v>31</v>
      </c>
      <c r="H191" s="2">
        <v>23228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0.52500000000000002</v>
      </c>
      <c r="M191" s="2">
        <f>+IFERROR(PRODUCTOS[[#This Row],[PPTO]]*PRODUCTOS[[#This Row],[CANT X MODULO]],"")</f>
        <v>12283.724050499999</v>
      </c>
      <c r="N191" s="2">
        <f>+IFERROR(PRODUCTOS[[#This Row],[PPTO X MODULO]]*32,"")</f>
        <v>393079.16961599997</v>
      </c>
      <c r="O191" s="2">
        <f>+IFERROR(PRODUCTOS[[#This Row],[PPTO X TORRE]]*22,"")</f>
        <v>8647741.7315519992</v>
      </c>
      <c r="P191" s="3">
        <f>+IFERROR(PRODUCTOS[[#This Row],[CANT X MODULO]]*702,"")</f>
        <v>368.55</v>
      </c>
      <c r="Q191" s="3">
        <f>+SUMIFS(DETALLE_GD_1[CANTIDAD SOLICITADA],DETALLE_GD_1[CODIGO],PRODUCTOS[[#This Row],[CODIGO]])</f>
        <v>30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30</v>
      </c>
      <c r="T191" s="3">
        <f>+IFERROR(PRODUCTOS[[#This Row],[CANTIDAD RECIBIDA]]/PRODUCTOS[[#This Row],[CANT X MODULO]],"")</f>
        <v>57.142857142857139</v>
      </c>
      <c r="U191" s="3">
        <f>+SUMIFS(DETALLE_GD_1[VALOR TOTAL POR ITEM GD],DETALLE_GD_1[CODIGO],PRODUCTOS[[#This Row],[CODIGO]])</f>
        <v>699502</v>
      </c>
      <c r="V191" s="3">
        <f>+IFERROR(PRODUCTOS[[#This Row],[PRECIO DE COMPRA]]/PRODUCTOS[[#This Row],[CANT. COMPRADA]],"")</f>
        <v>23316.733333333334</v>
      </c>
      <c r="W191" s="3">
        <f>+IFERROR(PRODUCTOS[[#This Row],[PRECIO COMPRA UNITARIO]]*PRODUCTOS[[#This Row],[PPTO FALTANTE]],"")</f>
        <v>7918362.6400000006</v>
      </c>
      <c r="X191" s="7">
        <f>+IFERROR(PRODUCTOS[[#This Row],[PROYECCION COMPRA]]/PRODUCTOS[[#This Row],[PPTO TOTAL]]-1,"")</f>
        <v>-8.434330189242345E-2</v>
      </c>
      <c r="Y191" s="3">
        <f>+IFERROR((PRODUCTOS[[#This Row],[CANT X MODULO]]*704)-PRODUCTOS[[#This Row],[CANT. COMPRADA]],"")</f>
        <v>339.6</v>
      </c>
      <c r="Z191" s="17">
        <f>+IFERROR(PRODUCTOS[[#This Row],[CANT. COMPRADA]]/PRODUCTOS[[#This Row],[PPTO FALTANTE]],"")</f>
        <v>8.8339222614840979E-2</v>
      </c>
      <c r="AA191" s="3">
        <f>+IFERROR(PRODUCTOS[[#This Row],[PROYECCION COMPRA]]-(PRODUCTOS[[#This Row],[PPTO FALTANTE]]*PRODUCTOS[[#This Row],[PPTO]]),"")</f>
        <v>-27452.002951999195</v>
      </c>
      <c r="AB191" s="3">
        <f>+_xlfn.XLOOKUP(PRODUCTOS[[#This Row],[CODIGO]],DETALLE_GD_1[CODIGO],DETALLE_GD_1[VALOR PPTO],"",0)</f>
        <v>23228</v>
      </c>
      <c r="AC191" s="3">
        <f>+AB191-PRODUCTOS[[#This Row],[PPTO_ACTUALIZADO]]</f>
        <v>0</v>
      </c>
    </row>
    <row r="192" spans="1:29" x14ac:dyDescent="0.25">
      <c r="A192">
        <v>1808145</v>
      </c>
      <c r="B192" t="s">
        <v>273</v>
      </c>
      <c r="C192" t="s">
        <v>651</v>
      </c>
      <c r="D192" t="s">
        <v>258</v>
      </c>
      <c r="E192" t="s">
        <v>406</v>
      </c>
      <c r="F192" s="2">
        <v>16189.712963</v>
      </c>
      <c r="G192" s="6" t="s">
        <v>31</v>
      </c>
      <c r="H192" s="2">
        <v>17145</v>
      </c>
      <c r="I192" t="b">
        <v>0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8499.5993055750005</v>
      </c>
      <c r="N192" s="2">
        <f>+IFERROR(PRODUCTOS[[#This Row],[PPTO X MODULO]]*32,"")</f>
        <v>271987.17777840002</v>
      </c>
      <c r="O192" s="2">
        <f>+IFERROR(PRODUCTOS[[#This Row],[PPTO X TORRE]]*22,"")</f>
        <v>5983717.9111248003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30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30</v>
      </c>
      <c r="T192" s="3">
        <f>+IFERROR(PRODUCTOS[[#This Row],[CANTIDAD RECIBIDA]]/PRODUCTOS[[#This Row],[CANT X MODULO]],"")</f>
        <v>57.142857142857139</v>
      </c>
      <c r="U192" s="3">
        <f>+SUMIFS(DETALLE_GD_1[VALOR TOTAL POR ITEM GD],DETALLE_GD_1[CODIGO],PRODUCTOS[[#This Row],[CODIGO]])</f>
        <v>487127</v>
      </c>
      <c r="V192" s="3">
        <f>+IFERROR(PRODUCTOS[[#This Row],[PRECIO DE COMPRA]]/PRODUCTOS[[#This Row],[CANT. COMPRADA]],"")</f>
        <v>16237.566666666668</v>
      </c>
      <c r="W192" s="3">
        <f>+IFERROR(PRODUCTOS[[#This Row],[PRECIO COMPRA UNITARIO]]*PRODUCTOS[[#This Row],[PPTO FALTANTE]],"")</f>
        <v>5514277.6400000006</v>
      </c>
      <c r="X192" s="7">
        <f>+IFERROR(PRODUCTOS[[#This Row],[PROYECCION COMPRA]]/PRODUCTOS[[#This Row],[PPTO TOTAL]]-1,"")</f>
        <v>-7.8452941481754412E-2</v>
      </c>
      <c r="Y192" s="3">
        <f>+IFERROR((PRODUCTOS[[#This Row],[CANT X MODULO]]*704)-PRODUCTOS[[#This Row],[CANT. COMPRADA]],"")</f>
        <v>339.6</v>
      </c>
      <c r="Z192" s="17">
        <f>+IFERROR(PRODUCTOS[[#This Row],[CANT. COMPRADA]]/PRODUCTOS[[#This Row],[PPTO FALTANTE]],"")</f>
        <v>8.8339222614840979E-2</v>
      </c>
      <c r="AA192" s="3">
        <f>+IFERROR(PRODUCTOS[[#This Row],[PROYECCION COMPRA]]-(PRODUCTOS[[#This Row],[PPTO FALTANTE]]*PRODUCTOS[[#This Row],[PPTO]]),"")</f>
        <v>16251.117765200324</v>
      </c>
      <c r="AB192" s="3">
        <f>+_xlfn.XLOOKUP(PRODUCTOS[[#This Row],[CODIGO]],DETALLE_GD_1[CODIGO],DETALLE_GD_1[VALOR PPTO],"",0)</f>
        <v>17145</v>
      </c>
      <c r="AC192" s="3">
        <f>+AB192-PRODUCTOS[[#This Row],[PPTO_ACTUALIZADO]]</f>
        <v>0</v>
      </c>
    </row>
    <row r="193" spans="1:29" x14ac:dyDescent="0.25">
      <c r="A193">
        <v>1808147</v>
      </c>
      <c r="B193" t="s">
        <v>275</v>
      </c>
      <c r="C193" t="s">
        <v>652</v>
      </c>
      <c r="D193" t="s">
        <v>258</v>
      </c>
      <c r="E193" t="s">
        <v>406</v>
      </c>
      <c r="F193" s="2">
        <v>2215.224044</v>
      </c>
      <c r="G193" s="6" t="s">
        <v>31</v>
      </c>
      <c r="H193" s="2">
        <v>2293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1162.9926231000002</v>
      </c>
      <c r="N193" s="2">
        <f>+IFERROR(PRODUCTOS[[#This Row],[PPTO X MODULO]]*32,"")</f>
        <v>37215.763939200006</v>
      </c>
      <c r="O193" s="2">
        <f>+IFERROR(PRODUCTOS[[#This Row],[PPTO X TORRE]]*22,"")</f>
        <v>818746.80666240014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30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30</v>
      </c>
      <c r="T193" s="3">
        <f>+IFERROR(PRODUCTOS[[#This Row],[CANTIDAD RECIBIDA]]/PRODUCTOS[[#This Row],[CANT X MODULO]],"")</f>
        <v>57.142857142857139</v>
      </c>
      <c r="U193" s="3">
        <f>+SUMIFS(DETALLE_GD_1[VALOR TOTAL POR ITEM GD],DETALLE_GD_1[CODIGO],PRODUCTOS[[#This Row],[CODIGO]])</f>
        <v>66545</v>
      </c>
      <c r="V193" s="3">
        <f>+IFERROR(PRODUCTOS[[#This Row],[PRECIO DE COMPRA]]/PRODUCTOS[[#This Row],[CANT. COMPRADA]],"")</f>
        <v>2218.1666666666665</v>
      </c>
      <c r="W193" s="3">
        <f>+IFERROR(PRODUCTOS[[#This Row],[PRECIO COMPRA UNITARIO]]*PRODUCTOS[[#This Row],[PPTO FALTANTE]],"")</f>
        <v>753289.4</v>
      </c>
      <c r="X193" s="7">
        <f>+IFERROR(PRODUCTOS[[#This Row],[PROYECCION COMPRA]]/PRODUCTOS[[#This Row],[PPTO TOTAL]]-1,"")</f>
        <v>-7.9948289422019925E-2</v>
      </c>
      <c r="Y193" s="3">
        <f>+IFERROR((PRODUCTOS[[#This Row],[CANT X MODULO]]*704)-PRODUCTOS[[#This Row],[CANT. COMPRADA]],"")</f>
        <v>339.6</v>
      </c>
      <c r="Z193" s="17">
        <f>+IFERROR(PRODUCTOS[[#This Row],[CANT. COMPRADA]]/PRODUCTOS[[#This Row],[PPTO FALTANTE]],"")</f>
        <v>8.8339222614840979E-2</v>
      </c>
      <c r="AA193" s="3">
        <f>+IFERROR(PRODUCTOS[[#This Row],[PROYECCION COMPRA]]-(PRODUCTOS[[#This Row],[PPTO FALTANTE]]*PRODUCTOS[[#This Row],[PPTO]]),"")</f>
        <v>999.31465760001447</v>
      </c>
      <c r="AB193" s="3">
        <f>+_xlfn.XLOOKUP(PRODUCTOS[[#This Row],[CODIGO]],DETALLE_GD_1[CODIGO],DETALLE_GD_1[VALOR PPTO],"",0)</f>
        <v>2293</v>
      </c>
      <c r="AC193" s="3">
        <f>+AB193-PRODUCTOS[[#This Row],[PPTO_ACTUALIZADO]]</f>
        <v>0</v>
      </c>
    </row>
    <row r="194" spans="1:29" x14ac:dyDescent="0.25">
      <c r="A194">
        <v>1802167</v>
      </c>
      <c r="B194" t="s">
        <v>262</v>
      </c>
      <c r="C194" t="s">
        <v>655</v>
      </c>
      <c r="D194" t="s">
        <v>244</v>
      </c>
      <c r="E194" t="s">
        <v>406</v>
      </c>
      <c r="F194" s="2">
        <v>14972</v>
      </c>
      <c r="G194" s="6" t="s">
        <v>31</v>
      </c>
      <c r="H194" s="2">
        <v>14972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7860.3</v>
      </c>
      <c r="N194" s="2">
        <f>+IFERROR(PRODUCTOS[[#This Row],[PPTO X MODULO]]*32,"")</f>
        <v>251529.60000000001</v>
      </c>
      <c r="O194" s="2">
        <f>+IFERROR(PRODUCTOS[[#This Row],[PPTO X TORRE]]*22,"")</f>
        <v>5533651.2000000002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30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30</v>
      </c>
      <c r="T194" s="3">
        <f>+IFERROR(PRODUCTOS[[#This Row],[CANTIDAD RECIBIDA]]/PRODUCTOS[[#This Row],[CANT X MODULO]],"")</f>
        <v>57.142857142857139</v>
      </c>
      <c r="U194" s="3">
        <f>+SUMIFS(DETALLE_GD_1[VALOR TOTAL POR ITEM GD],DETALLE_GD_1[CODIGO],PRODUCTOS[[#This Row],[CODIGO]])</f>
        <v>449160</v>
      </c>
      <c r="V194" s="3">
        <f>+IFERROR(PRODUCTOS[[#This Row],[PRECIO DE COMPRA]]/PRODUCTOS[[#This Row],[CANT. COMPRADA]],"")</f>
        <v>14972</v>
      </c>
      <c r="W194" s="3">
        <f>+IFERROR(PRODUCTOS[[#This Row],[PRECIO COMPRA UNITARIO]]*PRODUCTOS[[#This Row],[PPTO FALTANTE]],"")</f>
        <v>5084491.2</v>
      </c>
      <c r="X194" s="7">
        <f>+IFERROR(PRODUCTOS[[#This Row],[PROYECCION COMPRA]]/PRODUCTOS[[#This Row],[PPTO TOTAL]]-1,"")</f>
        <v>-8.1168831168831113E-2</v>
      </c>
      <c r="Y194" s="3">
        <f>+IFERROR((PRODUCTOS[[#This Row],[CANT X MODULO]]*704)-PRODUCTOS[[#This Row],[CANT. COMPRADA]],"")</f>
        <v>339.6</v>
      </c>
      <c r="Z194" s="17">
        <f>+IFERROR(PRODUCTOS[[#This Row],[CANT. COMPRADA]]/PRODUCTOS[[#This Row],[PPTO FALTANTE]],"")</f>
        <v>8.8339222614840979E-2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14972</v>
      </c>
      <c r="AC194" s="3">
        <f>+AB194-PRODUCTOS[[#This Row],[PPTO_ACTUALIZADO]]</f>
        <v>0</v>
      </c>
    </row>
    <row r="195" spans="1:29" x14ac:dyDescent="0.25">
      <c r="A195">
        <v>1802169</v>
      </c>
      <c r="B195" t="s">
        <v>263</v>
      </c>
      <c r="C195" t="s">
        <v>660</v>
      </c>
      <c r="D195" t="s">
        <v>258</v>
      </c>
      <c r="E195" t="s">
        <v>405</v>
      </c>
      <c r="F195" s="2">
        <v>10719.324323999999</v>
      </c>
      <c r="G195" s="6" t="s">
        <v>31</v>
      </c>
      <c r="H195" s="2">
        <v>10741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0.52500000000000002</v>
      </c>
      <c r="M195" s="2">
        <f>+IFERROR(PRODUCTOS[[#This Row],[PPTO]]*PRODUCTOS[[#This Row],[CANT X MODULO]],"")</f>
        <v>5627.6452700999998</v>
      </c>
      <c r="N195" s="2">
        <f>+IFERROR(PRODUCTOS[[#This Row],[PPTO X MODULO]]*32,"")</f>
        <v>180084.64864319999</v>
      </c>
      <c r="O195" s="2">
        <f>+IFERROR(PRODUCTOS[[#This Row],[PPTO X TORRE]]*22,"")</f>
        <v>3961862.2701503998</v>
      </c>
      <c r="P195" s="3">
        <f>+IFERROR(PRODUCTOS[[#This Row],[CANT X MODULO]]*702,"")</f>
        <v>368.55</v>
      </c>
      <c r="Q195" s="3">
        <f>+SUMIFS(DETALLE_GD_1[CANTIDAD SOLICITADA],DETALLE_GD_1[CODIGO],PRODUCTOS[[#This Row],[CODIGO]])</f>
        <v>30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30</v>
      </c>
      <c r="T195" s="3">
        <f>+IFERROR(PRODUCTOS[[#This Row],[CANTIDAD RECIBIDA]]/PRODUCTOS[[#This Row],[CANT X MODULO]],"")</f>
        <v>57.142857142857139</v>
      </c>
      <c r="U195" s="3">
        <f>+SUMIFS(DETALLE_GD_1[VALOR TOTAL POR ITEM GD],DETALLE_GD_1[CODIGO],PRODUCTOS[[#This Row],[CODIGO]])</f>
        <v>321900</v>
      </c>
      <c r="V195" s="3">
        <f>+IFERROR(PRODUCTOS[[#This Row],[PRECIO DE COMPRA]]/PRODUCTOS[[#This Row],[CANT. COMPRADA]],"")</f>
        <v>10730</v>
      </c>
      <c r="W195" s="3">
        <f>+IFERROR(PRODUCTOS[[#This Row],[PRECIO COMPRA UNITARIO]]*PRODUCTOS[[#This Row],[PPTO FALTANTE]],"")</f>
        <v>3643908.0000000005</v>
      </c>
      <c r="X195" s="7">
        <f>+IFERROR(PRODUCTOS[[#This Row],[PROYECCION COMPRA]]/PRODUCTOS[[#This Row],[PPTO TOTAL]]-1,"")</f>
        <v>-8.0253741414975877E-2</v>
      </c>
      <c r="Y195" s="3">
        <f>+IFERROR((PRODUCTOS[[#This Row],[CANT X MODULO]]*704)-PRODUCTOS[[#This Row],[CANT. COMPRADA]],"")</f>
        <v>339.6</v>
      </c>
      <c r="Z195" s="17">
        <f>+IFERROR(PRODUCTOS[[#This Row],[CANT. COMPRADA]]/PRODUCTOS[[#This Row],[PPTO FALTANTE]],"")</f>
        <v>8.8339222614840979E-2</v>
      </c>
      <c r="AA195" s="3">
        <f>+IFERROR(PRODUCTOS[[#This Row],[PROYECCION COMPRA]]-(PRODUCTOS[[#This Row],[PPTO FALTANTE]]*PRODUCTOS[[#This Row],[PPTO]]),"")</f>
        <v>3625.4595696004108</v>
      </c>
      <c r="AB195" s="3">
        <f>+_xlfn.XLOOKUP(PRODUCTOS[[#This Row],[CODIGO]],DETALLE_GD_1[CODIGO],DETALLE_GD_1[VALOR PPTO],"",0)</f>
        <v>10741</v>
      </c>
      <c r="AC195" s="3">
        <f>+AB195-PRODUCTOS[[#This Row],[PPTO_ACTUALIZADO]]</f>
        <v>0</v>
      </c>
    </row>
    <row r="196" spans="1:29" x14ac:dyDescent="0.25">
      <c r="A196">
        <v>1802170</v>
      </c>
      <c r="B196" t="s">
        <v>264</v>
      </c>
      <c r="C196">
        <v>0</v>
      </c>
      <c r="D196" t="s">
        <v>258</v>
      </c>
      <c r="E196" t="s">
        <v>405</v>
      </c>
      <c r="F196" s="2">
        <v>2043</v>
      </c>
      <c r="G196" s="6" t="s">
        <v>31</v>
      </c>
      <c r="H196" s="2">
        <v>2043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1072.575</v>
      </c>
      <c r="N196" s="2">
        <f>+IFERROR(PRODUCTOS[[#This Row],[PPTO X MODULO]]*32,"")</f>
        <v>34322.400000000001</v>
      </c>
      <c r="O196" s="2">
        <f>+IFERROR(PRODUCTOS[[#This Row],[PPTO X TORRE]]*22,"")</f>
        <v>755092.8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30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30</v>
      </c>
      <c r="T196" s="3">
        <f>+IFERROR(PRODUCTOS[[#This Row],[CANTIDAD RECIBIDA]]/PRODUCTOS[[#This Row],[CANT X MODULO]],"")</f>
        <v>57.142857142857139</v>
      </c>
      <c r="U196" s="3">
        <f>+SUMIFS(DETALLE_GD_1[VALOR TOTAL POR ITEM GD],DETALLE_GD_1[CODIGO],PRODUCTOS[[#This Row],[CODIGO]])</f>
        <v>61290</v>
      </c>
      <c r="V196" s="3">
        <f>+IFERROR(PRODUCTOS[[#This Row],[PRECIO DE COMPRA]]/PRODUCTOS[[#This Row],[CANT. COMPRADA]],"")</f>
        <v>2043</v>
      </c>
      <c r="W196" s="3">
        <f>+IFERROR(PRODUCTOS[[#This Row],[PRECIO COMPRA UNITARIO]]*PRODUCTOS[[#This Row],[PPTO FALTANTE]],"")</f>
        <v>693802.8</v>
      </c>
      <c r="X196" s="7">
        <f>+IFERROR(PRODUCTOS[[#This Row],[PROYECCION COMPRA]]/PRODUCTOS[[#This Row],[PPTO TOTAL]]-1,"")</f>
        <v>-8.1168831168831113E-2</v>
      </c>
      <c r="Y196" s="3">
        <f>+IFERROR((PRODUCTOS[[#This Row],[CANT X MODULO]]*704)-PRODUCTOS[[#This Row],[CANT. COMPRADA]],"")</f>
        <v>339.6</v>
      </c>
      <c r="Z196" s="17">
        <f>+IFERROR(PRODUCTOS[[#This Row],[CANT. COMPRADA]]/PRODUCTOS[[#This Row],[PPTO FALTANTE]],"")</f>
        <v>8.8339222614840979E-2</v>
      </c>
      <c r="AA196" s="3">
        <f>+IFERROR(PRODUCTOS[[#This Row],[PROYECCION COMPRA]]-(PRODUCTOS[[#This Row],[PPTO FALTANTE]]*PRODUCTOS[[#This Row],[PPTO]]),"")</f>
        <v>0</v>
      </c>
      <c r="AB196" s="3">
        <f>+_xlfn.XLOOKUP(PRODUCTOS[[#This Row],[CODIGO]],DETALLE_GD_1[CODIGO],DETALLE_GD_1[VALOR PPTO],"",0)</f>
        <v>2043</v>
      </c>
      <c r="AC196" s="3">
        <f>+AB196-PRODUCTOS[[#This Row],[PPTO_ACTUALIZADO]]</f>
        <v>0</v>
      </c>
    </row>
    <row r="197" spans="1:29" x14ac:dyDescent="0.25">
      <c r="A197">
        <v>302028</v>
      </c>
      <c r="B197" t="s">
        <v>246</v>
      </c>
      <c r="C197" t="s">
        <v>538</v>
      </c>
      <c r="D197" t="s">
        <v>240</v>
      </c>
      <c r="E197" t="s">
        <v>403</v>
      </c>
      <c r="F197" s="2">
        <v>5123.8025269999998</v>
      </c>
      <c r="G197" s="6" t="s">
        <v>20</v>
      </c>
      <c r="H197" s="2">
        <v>5123.8025270000016</v>
      </c>
      <c r="I197" t="b">
        <v>1</v>
      </c>
      <c r="J197" t="str">
        <f>+_xlfn.XLOOKUP(PRODUCTOS[[#This Row],[CODIGO]],P_CRITICOS[CODIGO],P_CRITICOS[DESC CORTA],"",0)</f>
        <v>PINO 2X4X320</v>
      </c>
      <c r="K197" t="str">
        <f>+IFERROR(IF(VLOOKUP(PRODUCTOS[[#This Row],[CODIGO]],P_CRITICOS[],3,0)="*","PRODUCTO CRITICO","NO CRITICO"),"NO CRITICO")</f>
        <v>PRODUCTO CRITICO</v>
      </c>
      <c r="L197" s="15">
        <f>+_xlfn.XLOOKUP(PRODUCTOS[[#This Row],[CODIGO]],BD_MODULO[Artículo],BD_MODULO[CUB_ACTUALIZADA],"",0)</f>
        <v>172.72499999999994</v>
      </c>
      <c r="M197" s="2">
        <f>+IFERROR(PRODUCTOS[[#This Row],[PPTO]]*PRODUCTOS[[#This Row],[CANT X MODULO]],"")</f>
        <v>885008.79147607461</v>
      </c>
      <c r="N197" s="2">
        <f>+IFERROR(PRODUCTOS[[#This Row],[PPTO X MODULO]]*32,"")</f>
        <v>28320281.327234387</v>
      </c>
      <c r="O197" s="2">
        <f>+IFERROR(PRODUCTOS[[#This Row],[PPTO X TORRE]]*22,"")</f>
        <v>623046189.19915652</v>
      </c>
      <c r="P197" s="3">
        <f>+IFERROR(PRODUCTOS[[#This Row],[CANT X MODULO]]*702,"")</f>
        <v>121252.94999999995</v>
      </c>
      <c r="Q197" s="3">
        <f>+SUMIFS(DETALLE_GD_1[CANTIDAD SOLICITADA],DETALLE_GD_1[CODIGO],PRODUCTOS[[#This Row],[CODIGO]])</f>
        <v>10441</v>
      </c>
      <c r="R197" s="3">
        <f>+SUMIFS(DETALLE_GD_1[DEVOLUCIÓN],DETALLE_GD_1[CODIGO],PRODUCTOS[[#This Row],[CODIGO]])</f>
        <v>600</v>
      </c>
      <c r="S197" s="3">
        <f>+PRODUCTOS[[#This Row],[CANT. COMPRADA]]-PRODUCTOS[[#This Row],[DEVOLUCIONES]]</f>
        <v>9841</v>
      </c>
      <c r="T197" s="3">
        <f>+IFERROR(PRODUCTOS[[#This Row],[CANTIDAD RECIBIDA]]/PRODUCTOS[[#This Row],[CANT X MODULO]],"")</f>
        <v>56.974960196844719</v>
      </c>
      <c r="U197" s="3">
        <f>+SUMIFS(DETALLE_GD_1[VALOR TOTAL POR ITEM GD],DETALLE_GD_1[CODIGO],PRODUCTOS[[#This Row],[CODIGO]])</f>
        <v>49703385</v>
      </c>
      <c r="V197" s="3">
        <f>+IFERROR(PRODUCTOS[[#This Row],[PRECIO DE COMPRA]]/PRODUCTOS[[#This Row],[CANT. COMPRADA]],"")</f>
        <v>4760.4046547265589</v>
      </c>
      <c r="W197" s="3">
        <f>+IFERROR(PRODUCTOS[[#This Row],[PRECIO COMPRA UNITARIO]]*PRODUCTOS[[#This Row],[PPTO FALTANTE]],"")</f>
        <v>529154204.36730176</v>
      </c>
      <c r="X197" s="7">
        <f>+IFERROR(PRODUCTOS[[#This Row],[PROYECCION COMPRA]]/PRODUCTOS[[#This Row],[PPTO TOTAL]]-1,"")</f>
        <v>-0.1506982731931007</v>
      </c>
      <c r="Y197" s="3">
        <f>+IFERROR((PRODUCTOS[[#This Row],[CANT X MODULO]]*704)-PRODUCTOS[[#This Row],[CANT. COMPRADA]],"")</f>
        <v>111157.39999999995</v>
      </c>
      <c r="Z197" s="17">
        <f>+IFERROR(PRODUCTOS[[#This Row],[CANT. COMPRADA]]/PRODUCTOS[[#This Row],[PPTO FALTANTE]],"")</f>
        <v>9.3929868816651024E-2</v>
      </c>
      <c r="AA197" s="3">
        <f>+IFERROR(PRODUCTOS[[#This Row],[PROYECCION COMPRA]]-(PRODUCTOS[[#This Row],[PPTO FALTANTE]]*PRODUCTOS[[#This Row],[PPTO]]),"")</f>
        <v>-40394362.647447765</v>
      </c>
      <c r="AB197" s="3">
        <f>+_xlfn.XLOOKUP(PRODUCTOS[[#This Row],[CODIGO]],DETALLE_GD_1[CODIGO],DETALLE_GD_1[VALOR PPTO],"",0)</f>
        <v>5123.8024999999998</v>
      </c>
      <c r="AC197" s="3">
        <f>+AB197-PRODUCTOS[[#This Row],[PPTO_ACTUALIZADO]]</f>
        <v>-2.7000001864507794E-5</v>
      </c>
    </row>
    <row r="198" spans="1:29" x14ac:dyDescent="0.25">
      <c r="A198">
        <v>5316507</v>
      </c>
      <c r="B198" t="s">
        <v>55</v>
      </c>
      <c r="C198" t="s">
        <v>578</v>
      </c>
      <c r="D198" t="s">
        <v>280</v>
      </c>
      <c r="E198" t="s">
        <v>405</v>
      </c>
      <c r="F198" s="2">
        <v>41419.666666999998</v>
      </c>
      <c r="G198" s="6" t="s">
        <v>31</v>
      </c>
      <c r="H198" s="2">
        <v>41419.666666999998</v>
      </c>
      <c r="I198" t="b">
        <v>1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21745.325000174998</v>
      </c>
      <c r="N198" s="2">
        <f>+IFERROR(PRODUCTOS[[#This Row],[PPTO X MODULO]]*32,"")</f>
        <v>695850.40000559995</v>
      </c>
      <c r="O198" s="2">
        <f>+IFERROR(PRODUCTOS[[#This Row],[PPTO X TORRE]]*22,"")</f>
        <v>15308708.8001232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29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29</v>
      </c>
      <c r="T198" s="3">
        <f>+IFERROR(PRODUCTOS[[#This Row],[CANTIDAD RECIBIDA]]/PRODUCTOS[[#This Row],[CANT X MODULO]],"")</f>
        <v>55.238095238095234</v>
      </c>
      <c r="U198" s="3">
        <f>+SUMIFS(DETALLE_GD_1[VALOR TOTAL POR ITEM GD],DETALLE_GD_1[CODIGO],PRODUCTOS[[#This Row],[CODIGO]])</f>
        <v>1201032</v>
      </c>
      <c r="V198" s="3">
        <f>+IFERROR(PRODUCTOS[[#This Row],[PRECIO DE COMPRA]]/PRODUCTOS[[#This Row],[CANT. COMPRADA]],"")</f>
        <v>41414.896551724138</v>
      </c>
      <c r="W198" s="3">
        <f>+IFERROR(PRODUCTOS[[#This Row],[PRECIO COMPRA UNITARIO]]*PRODUCTOS[[#This Row],[PPTO FALTANTE]],"")</f>
        <v>14105913.765517242</v>
      </c>
      <c r="X198" s="7">
        <f>+IFERROR(PRODUCTOS[[#This Row],[PROYECCION COMPRA]]/PRODUCTOS[[#This Row],[PPTO TOTAL]]-1,"")</f>
        <v>-7.8569332679205295E-2</v>
      </c>
      <c r="Y198" s="3">
        <f>+IFERROR((PRODUCTOS[[#This Row],[CANT X MODULO]]*704)-PRODUCTOS[[#This Row],[CANT. COMPRADA]],"")</f>
        <v>340.6</v>
      </c>
      <c r="Z198" s="17">
        <f>+IFERROR(PRODUCTOS[[#This Row],[CANT. COMPRADA]]/PRODUCTOS[[#This Row],[PPTO FALTANTE]],"")</f>
        <v>8.514386376981796E-2</v>
      </c>
      <c r="AA198" s="3">
        <f>+IFERROR(PRODUCTOS[[#This Row],[PROYECCION COMPRA]]-(PRODUCTOS[[#This Row],[PPTO FALTANTE]]*PRODUCTOS[[#This Row],[PPTO]]),"")</f>
        <v>-1624.7012629583478</v>
      </c>
      <c r="AB198" s="3">
        <f>+_xlfn.XLOOKUP(PRODUCTOS[[#This Row],[CODIGO]],DETALLE_GD_1[CODIGO],DETALLE_GD_1[VALOR PPTO],"",0)</f>
        <v>41419.666700000002</v>
      </c>
      <c r="AC198" s="3">
        <f>+AB198-PRODUCTOS[[#This Row],[PPTO_ACTUALIZADO]]</f>
        <v>3.300000389572233E-5</v>
      </c>
    </row>
    <row r="199" spans="1:29" x14ac:dyDescent="0.25">
      <c r="A199">
        <v>1808146</v>
      </c>
      <c r="B199" t="s">
        <v>274</v>
      </c>
      <c r="C199" t="s">
        <v>657</v>
      </c>
      <c r="D199" t="s">
        <v>258</v>
      </c>
      <c r="E199" t="s">
        <v>406</v>
      </c>
      <c r="F199" s="2">
        <v>3318.025157</v>
      </c>
      <c r="G199" s="6" t="s">
        <v>31</v>
      </c>
      <c r="H199" s="2">
        <v>3404</v>
      </c>
      <c r="I199" t="b">
        <v>0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1741.9632074250001</v>
      </c>
      <c r="N199" s="2">
        <f>+IFERROR(PRODUCTOS[[#This Row],[PPTO X MODULO]]*32,"")</f>
        <v>55742.822637600002</v>
      </c>
      <c r="O199" s="2">
        <f>+IFERROR(PRODUCTOS[[#This Row],[PPTO X TORRE]]*22,"")</f>
        <v>1226342.0980272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29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29</v>
      </c>
      <c r="T199" s="3">
        <f>+IFERROR(PRODUCTOS[[#This Row],[CANTIDAD RECIBIDA]]/PRODUCTOS[[#This Row],[CANT X MODULO]],"")</f>
        <v>55.238095238095234</v>
      </c>
      <c r="U199" s="3">
        <f>+SUMIFS(DETALLE_GD_1[VALOR TOTAL POR ITEM GD],DETALLE_GD_1[CODIGO],PRODUCTOS[[#This Row],[CODIGO]])</f>
        <v>96332</v>
      </c>
      <c r="V199" s="3">
        <f>+IFERROR(PRODUCTOS[[#This Row],[PRECIO DE COMPRA]]/PRODUCTOS[[#This Row],[CANT. COMPRADA]],"")</f>
        <v>3321.7931034482758</v>
      </c>
      <c r="W199" s="3">
        <f>+IFERROR(PRODUCTOS[[#This Row],[PRECIO COMPRA UNITARIO]]*PRODUCTOS[[#This Row],[PPTO FALTANTE]],"")</f>
        <v>1131402.7310344828</v>
      </c>
      <c r="X199" s="7">
        <f>+IFERROR(PRODUCTOS[[#This Row],[PROYECCION COMPRA]]/PRODUCTOS[[#This Row],[PPTO TOTAL]]-1,"")</f>
        <v>-7.7416707088050596E-2</v>
      </c>
      <c r="Y199" s="3">
        <f>+IFERROR((PRODUCTOS[[#This Row],[CANT X MODULO]]*704)-PRODUCTOS[[#This Row],[CANT. COMPRADA]],"")</f>
        <v>340.6</v>
      </c>
      <c r="Z199" s="17">
        <f>+IFERROR(PRODUCTOS[[#This Row],[CANT. COMPRADA]]/PRODUCTOS[[#This Row],[PPTO FALTANTE]],"")</f>
        <v>8.514386376981796E-2</v>
      </c>
      <c r="AA199" s="3">
        <f>+IFERROR(PRODUCTOS[[#This Row],[PROYECCION COMPRA]]-(PRODUCTOS[[#This Row],[PPTO FALTANTE]]*PRODUCTOS[[#This Row],[PPTO]]),"")</f>
        <v>1283.3625602826942</v>
      </c>
      <c r="AB199" s="3">
        <f>+_xlfn.XLOOKUP(PRODUCTOS[[#This Row],[CODIGO]],DETALLE_GD_1[CODIGO],DETALLE_GD_1[VALOR PPTO],"",0)</f>
        <v>3404</v>
      </c>
      <c r="AC199" s="3">
        <f>+AB199-PRODUCTOS[[#This Row],[PPTO_ACTUALIZADO]]</f>
        <v>0</v>
      </c>
    </row>
    <row r="200" spans="1:29" x14ac:dyDescent="0.25">
      <c r="A200">
        <v>1901466</v>
      </c>
      <c r="B200" t="s">
        <v>498</v>
      </c>
      <c r="C200" t="s">
        <v>690</v>
      </c>
      <c r="D200" t="s">
        <v>355</v>
      </c>
      <c r="E200" t="s">
        <v>355</v>
      </c>
      <c r="G200" s="6" t="s">
        <v>26</v>
      </c>
      <c r="H200" s="2">
        <v>2112.795779</v>
      </c>
      <c r="I200" t="b">
        <v>0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29.529275999999999</v>
      </c>
      <c r="M200" s="2">
        <f>+IFERROR(PRODUCTOS[[#This Row],[PPTO]]*PRODUCTOS[[#This Row],[CANT X MODULO]],"")</f>
        <v>0</v>
      </c>
      <c r="N200" s="2">
        <f>+IFERROR(PRODUCTOS[[#This Row],[PPTO X MODULO]]*32,"")</f>
        <v>0</v>
      </c>
      <c r="O200" s="2">
        <f>+IFERROR(PRODUCTOS[[#This Row],[PPTO X TORRE]]*22,"")</f>
        <v>0</v>
      </c>
      <c r="P200" s="3">
        <f>+IFERROR(PRODUCTOS[[#This Row],[CANT X MODULO]]*702,"")</f>
        <v>20729.551751999999</v>
      </c>
      <c r="Q200" s="3">
        <f>+SUMIFS(DETALLE_GD_1[CANTIDAD SOLICITADA],DETALLE_GD_1[CODIGO],PRODUCTOS[[#This Row],[CODIGO]])</f>
        <v>1619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1619</v>
      </c>
      <c r="T200" s="3">
        <f>+IFERROR(PRODUCTOS[[#This Row],[CANTIDAD RECIBIDA]]/PRODUCTOS[[#This Row],[CANT X MODULO]],"")</f>
        <v>54.826945299979585</v>
      </c>
      <c r="U200" s="3">
        <f>+SUMIFS(DETALLE_GD_1[VALOR TOTAL POR ITEM GD],DETALLE_GD_1[CODIGO],PRODUCTOS[[#This Row],[CODIGO]])</f>
        <v>3191400</v>
      </c>
      <c r="V200" s="3">
        <f>+IFERROR(PRODUCTOS[[#This Row],[PRECIO DE COMPRA]]/PRODUCTOS[[#This Row],[CANT. COMPRADA]],"")</f>
        <v>1971.2168004941323</v>
      </c>
      <c r="W200" s="3">
        <f>+IFERROR(PRODUCTOS[[#This Row],[PRECIO COMPRA UNITARIO]]*PRODUCTOS[[#This Row],[PPTO FALTANTE]],"")</f>
        <v>37787457.890170224</v>
      </c>
      <c r="X200" s="7" t="str">
        <f>+IFERROR(PRODUCTOS[[#This Row],[PROYECCION COMPRA]]/PRODUCTOS[[#This Row],[PPTO TOTAL]]-1,"")</f>
        <v/>
      </c>
      <c r="Y200" s="3">
        <f>+IFERROR((PRODUCTOS[[#This Row],[CANT X MODULO]]*704)-PRODUCTOS[[#This Row],[CANT. COMPRADA]],"")</f>
        <v>19169.610303999998</v>
      </c>
      <c r="Z200" s="17">
        <f>+IFERROR(PRODUCTOS[[#This Row],[CANT. COMPRADA]]/PRODUCTOS[[#This Row],[PPTO FALTANTE]],"")</f>
        <v>8.4456594282575154E-2</v>
      </c>
      <c r="AA200" s="3">
        <f>+IFERROR(PRODUCTOS[[#This Row],[PROYECCION COMPRA]]-(PRODUCTOS[[#This Row],[PPTO FALTANTE]]*PRODUCTOS[[#This Row],[PPTO]]),"")</f>
        <v>37787457.890170224</v>
      </c>
      <c r="AB200" s="3">
        <f>+_xlfn.XLOOKUP(PRODUCTOS[[#This Row],[CODIGO]],DETALLE_GD_1[CODIGO],DETALLE_GD_1[VALOR PPTO],"",0)</f>
        <v>2112.7957999999999</v>
      </c>
      <c r="AC200" s="3">
        <f>+AB200-PRODUCTOS[[#This Row],[PPTO_ACTUALIZADO]]</f>
        <v>2.0999999833293259E-5</v>
      </c>
    </row>
    <row r="201" spans="1:29" x14ac:dyDescent="0.25">
      <c r="A201">
        <v>1802517</v>
      </c>
      <c r="B201" t="s">
        <v>141</v>
      </c>
      <c r="C201" t="s">
        <v>633</v>
      </c>
      <c r="D201" t="s">
        <v>244</v>
      </c>
      <c r="E201" t="s">
        <v>410</v>
      </c>
      <c r="F201" s="2">
        <v>2312.5</v>
      </c>
      <c r="G201" s="6" t="s">
        <v>31</v>
      </c>
      <c r="H201" s="2">
        <v>2312</v>
      </c>
      <c r="I201" t="b">
        <v>0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0.52500000000000002</v>
      </c>
      <c r="M201" s="2">
        <f>+IFERROR(PRODUCTOS[[#This Row],[PPTO]]*PRODUCTOS[[#This Row],[CANT X MODULO]],"")</f>
        <v>1214.0625</v>
      </c>
      <c r="N201" s="2">
        <f>+IFERROR(PRODUCTOS[[#This Row],[PPTO X MODULO]]*32,"")</f>
        <v>38850</v>
      </c>
      <c r="O201" s="2">
        <f>+IFERROR(PRODUCTOS[[#This Row],[PPTO X TORRE]]*22,"")</f>
        <v>854700</v>
      </c>
      <c r="P201" s="3">
        <f>+IFERROR(PRODUCTOS[[#This Row],[CANT X MODULO]]*702,"")</f>
        <v>368.55</v>
      </c>
      <c r="Q201" s="3">
        <f>+SUMIFS(DETALLE_GD_1[CANTIDAD SOLICITADA],DETALLE_GD_1[CODIGO],PRODUCTOS[[#This Row],[CODIGO]])</f>
        <v>28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28</v>
      </c>
      <c r="T201" s="3">
        <f>+IFERROR(PRODUCTOS[[#This Row],[CANTIDAD RECIBIDA]]/PRODUCTOS[[#This Row],[CANT X MODULO]],"")</f>
        <v>53.333333333333329</v>
      </c>
      <c r="U201" s="3">
        <f>+SUMIFS(DETALLE_GD_1[VALOR TOTAL POR ITEM GD],DETALLE_GD_1[CODIGO],PRODUCTOS[[#This Row],[CODIGO]])</f>
        <v>64750</v>
      </c>
      <c r="V201" s="3">
        <f>+IFERROR(PRODUCTOS[[#This Row],[PRECIO DE COMPRA]]/PRODUCTOS[[#This Row],[CANT. COMPRADA]],"")</f>
        <v>2312.5</v>
      </c>
      <c r="W201" s="3">
        <f>+IFERROR(PRODUCTOS[[#This Row],[PRECIO COMPRA UNITARIO]]*PRODUCTOS[[#This Row],[PPTO FALTANTE]],"")</f>
        <v>789950</v>
      </c>
      <c r="X201" s="7">
        <f>+IFERROR(PRODUCTOS[[#This Row],[PROYECCION COMPRA]]/PRODUCTOS[[#This Row],[PPTO TOTAL]]-1,"")</f>
        <v>-7.5757575757575801E-2</v>
      </c>
      <c r="Y201" s="3">
        <f>+IFERROR((PRODUCTOS[[#This Row],[CANT X MODULO]]*704)-PRODUCTOS[[#This Row],[CANT. COMPRADA]],"")</f>
        <v>341.6</v>
      </c>
      <c r="Z201" s="17">
        <f>+IFERROR(PRODUCTOS[[#This Row],[CANT. COMPRADA]]/PRODUCTOS[[#This Row],[PPTO FALTANTE]],"")</f>
        <v>8.1967213114754092E-2</v>
      </c>
      <c r="AA201" s="3">
        <f>+IFERROR(PRODUCTOS[[#This Row],[PROYECCION COMPRA]]-(PRODUCTOS[[#This Row],[PPTO FALTANTE]]*PRODUCTOS[[#This Row],[PPTO]]),"")</f>
        <v>0</v>
      </c>
      <c r="AB201" s="3">
        <f>+_xlfn.XLOOKUP(PRODUCTOS[[#This Row],[CODIGO]],DETALLE_GD_1[CODIGO],DETALLE_GD_1[VALOR PPTO],"",0)</f>
        <v>2312</v>
      </c>
      <c r="AC201" s="3">
        <f>+AB201-PRODUCTOS[[#This Row],[PPTO_ACTUALIZADO]]</f>
        <v>0</v>
      </c>
    </row>
    <row r="202" spans="1:29" x14ac:dyDescent="0.25">
      <c r="A202">
        <v>307030</v>
      </c>
      <c r="B202" t="s">
        <v>64</v>
      </c>
      <c r="C202" t="s">
        <v>583</v>
      </c>
      <c r="D202" t="s">
        <v>244</v>
      </c>
      <c r="E202" t="s">
        <v>402</v>
      </c>
      <c r="F202" s="2">
        <v>2729.9988560000002</v>
      </c>
      <c r="G202" s="6" t="s">
        <v>31</v>
      </c>
      <c r="H202" s="2">
        <v>2729.9988560000002</v>
      </c>
      <c r="I202" t="b">
        <v>1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7.35</v>
      </c>
      <c r="M202" s="2">
        <f>+IFERROR(PRODUCTOS[[#This Row],[PPTO]]*PRODUCTOS[[#This Row],[CANT X MODULO]],"")</f>
        <v>20065.491591599999</v>
      </c>
      <c r="N202" s="2">
        <f>+IFERROR(PRODUCTOS[[#This Row],[PPTO X MODULO]]*32,"")</f>
        <v>642095.73093119997</v>
      </c>
      <c r="O202" s="2">
        <f>+IFERROR(PRODUCTOS[[#This Row],[PPTO X TORRE]]*22,"")</f>
        <v>14126106.0804864</v>
      </c>
      <c r="P202" s="3">
        <f>+IFERROR(PRODUCTOS[[#This Row],[CANT X MODULO]]*702,"")</f>
        <v>5159.7</v>
      </c>
      <c r="Q202" s="3">
        <f>+SUMIFS(DETALLE_GD_1[CANTIDAD SOLICITADA],DETALLE_GD_1[CODIGO],PRODUCTOS[[#This Row],[CODIGO]])</f>
        <v>380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380</v>
      </c>
      <c r="T202" s="3">
        <f>+IFERROR(PRODUCTOS[[#This Row],[CANTIDAD RECIBIDA]]/PRODUCTOS[[#This Row],[CANT X MODULO]],"")</f>
        <v>51.700680272108848</v>
      </c>
      <c r="U202" s="3">
        <f>+SUMIFS(DETALLE_GD_1[VALOR TOTAL POR ITEM GD],DETALLE_GD_1[CODIGO],PRODUCTOS[[#This Row],[CODIGO]])</f>
        <v>1037400</v>
      </c>
      <c r="V202" s="3">
        <f>+IFERROR(PRODUCTOS[[#This Row],[PRECIO DE COMPRA]]/PRODUCTOS[[#This Row],[CANT. COMPRADA]],"")</f>
        <v>2730</v>
      </c>
      <c r="W202" s="3">
        <f>+IFERROR(PRODUCTOS[[#This Row],[PRECIO COMPRA UNITARIO]]*PRODUCTOS[[#This Row],[PPTO FALTANTE]],"")</f>
        <v>13088711.999999998</v>
      </c>
      <c r="X202" s="7">
        <f>+IFERROR(PRODUCTOS[[#This Row],[PROYECCION COMPRA]]/PRODUCTOS[[#This Row],[PPTO TOTAL]]-1,"")</f>
        <v>-7.3438078022041942E-2</v>
      </c>
      <c r="Y202" s="3">
        <f>+IFERROR((PRODUCTOS[[#This Row],[CANT X MODULO]]*704)-PRODUCTOS[[#This Row],[CANT. COMPRADA]],"")</f>
        <v>4794.3999999999996</v>
      </c>
      <c r="Z202" s="17">
        <f>+IFERROR(PRODUCTOS[[#This Row],[CANT. COMPRADA]]/PRODUCTOS[[#This Row],[PPTO FALTANTE]],"")</f>
        <v>7.925913565826799E-2</v>
      </c>
      <c r="AA202" s="3">
        <f>+IFERROR(PRODUCTOS[[#This Row],[PROYECCION COMPRA]]-(PRODUCTOS[[#This Row],[PPTO FALTANTE]]*PRODUCTOS[[#This Row],[PPTO]]),"")</f>
        <v>5.4847935978323221</v>
      </c>
      <c r="AB202" s="3">
        <f>+_xlfn.XLOOKUP(PRODUCTOS[[#This Row],[CODIGO]],DETALLE_GD_1[CODIGO],DETALLE_GD_1[VALOR PPTO],"",0)</f>
        <v>2729.9989</v>
      </c>
      <c r="AC202" s="3">
        <f>+AB202-PRODUCTOS[[#This Row],[PPTO_ACTUALIZADO]]</f>
        <v>4.3999999888910679E-5</v>
      </c>
    </row>
    <row r="203" spans="1:29" x14ac:dyDescent="0.25">
      <c r="A203">
        <v>1808148</v>
      </c>
      <c r="B203" t="s">
        <v>276</v>
      </c>
      <c r="C203" t="s">
        <v>653</v>
      </c>
      <c r="D203" t="s">
        <v>258</v>
      </c>
      <c r="E203" t="s">
        <v>406</v>
      </c>
      <c r="F203" s="2">
        <v>1108.0958900000001</v>
      </c>
      <c r="G203" s="6" t="s">
        <v>31</v>
      </c>
      <c r="H203" s="2">
        <v>1089</v>
      </c>
      <c r="I203" t="b">
        <v>0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581.75034225000002</v>
      </c>
      <c r="N203" s="2">
        <f>+IFERROR(PRODUCTOS[[#This Row],[PPTO X MODULO]]*32,"")</f>
        <v>18616.010952000001</v>
      </c>
      <c r="O203" s="2">
        <f>+IFERROR(PRODUCTOS[[#This Row],[PPTO X TORRE]]*22,"")</f>
        <v>409552.24094400002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27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27</v>
      </c>
      <c r="T203" s="3">
        <f>+IFERROR(PRODUCTOS[[#This Row],[CANTIDAD RECIBIDA]]/PRODUCTOS[[#This Row],[CANT X MODULO]],"")</f>
        <v>51.428571428571423</v>
      </c>
      <c r="U203" s="3">
        <f>+SUMIFS(DETALLE_GD_1[VALOR TOTAL POR ITEM GD],DETALLE_GD_1[CODIGO],PRODUCTOS[[#This Row],[CODIGO]])</f>
        <v>29663</v>
      </c>
      <c r="V203" s="3">
        <f>+IFERROR(PRODUCTOS[[#This Row],[PRECIO DE COMPRA]]/PRODUCTOS[[#This Row],[CANT. COMPRADA]],"")</f>
        <v>1098.6296296296296</v>
      </c>
      <c r="W203" s="3">
        <f>+IFERROR(PRODUCTOS[[#This Row],[PRECIO COMPRA UNITARIO]]*PRODUCTOS[[#This Row],[PPTO FALTANTE]],"")</f>
        <v>376390.51111111109</v>
      </c>
      <c r="X203" s="7">
        <f>+IFERROR(PRODUCTOS[[#This Row],[PROYECCION COMPRA]]/PRODUCTOS[[#This Row],[PPTO TOTAL]]-1,"")</f>
        <v>-8.0970695597837761E-2</v>
      </c>
      <c r="Y203" s="3">
        <f>+IFERROR((PRODUCTOS[[#This Row],[CANT X MODULO]]*704)-PRODUCTOS[[#This Row],[CANT. COMPRADA]],"")</f>
        <v>342.6</v>
      </c>
      <c r="Z203" s="17">
        <f>+IFERROR(PRODUCTOS[[#This Row],[CANT. COMPRADA]]/PRODUCTOS[[#This Row],[PPTO FALTANTE]],"")</f>
        <v>7.8809106830122586E-2</v>
      </c>
      <c r="AA203" s="3">
        <f>+IFERROR(PRODUCTOS[[#This Row],[PROYECCION COMPRA]]-(PRODUCTOS[[#This Row],[PPTO FALTANTE]]*PRODUCTOS[[#This Row],[PPTO]]),"")</f>
        <v>-3243.1408028889564</v>
      </c>
      <c r="AB203" s="3">
        <f>+_xlfn.XLOOKUP(PRODUCTOS[[#This Row],[CODIGO]],DETALLE_GD_1[CODIGO],DETALLE_GD_1[VALOR PPTO],"",0)</f>
        <v>1089</v>
      </c>
      <c r="AC203" s="3">
        <f>+AB203-PRODUCTOS[[#This Row],[PPTO_ACTUALIZADO]]</f>
        <v>0</v>
      </c>
    </row>
    <row r="204" spans="1:29" x14ac:dyDescent="0.25">
      <c r="A204">
        <v>602258</v>
      </c>
      <c r="B204" t="s">
        <v>497</v>
      </c>
      <c r="C204" t="s">
        <v>689</v>
      </c>
      <c r="D204" t="s">
        <v>355</v>
      </c>
      <c r="E204" t="s">
        <v>355</v>
      </c>
      <c r="G204" s="6" t="s">
        <v>355</v>
      </c>
      <c r="H204" s="2">
        <v>84000</v>
      </c>
      <c r="I204" t="b">
        <v>0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8.1375000000000003E-2</v>
      </c>
      <c r="M204" s="2">
        <f>+IFERROR(PRODUCTOS[[#This Row],[PPTO]]*PRODUCTOS[[#This Row],[CANT X MODULO]],"")</f>
        <v>0</v>
      </c>
      <c r="N204" s="2">
        <f>+IFERROR(PRODUCTOS[[#This Row],[PPTO X MODULO]]*32,"")</f>
        <v>0</v>
      </c>
      <c r="O204" s="2">
        <f>+IFERROR(PRODUCTOS[[#This Row],[PPTO X TORRE]]*22,"")</f>
        <v>0</v>
      </c>
      <c r="P204" s="3">
        <f>+IFERROR(PRODUCTOS[[#This Row],[CANT X MODULO]]*702,"")</f>
        <v>57.125250000000001</v>
      </c>
      <c r="Q204" s="3">
        <f>+SUMIFS(DETALLE_GD_1[CANTIDAD SOLICITADA],DETALLE_GD_1[CODIGO],PRODUCTOS[[#This Row],[CODIGO]])</f>
        <v>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4</v>
      </c>
      <c r="T204" s="3">
        <f>+IFERROR(PRODUCTOS[[#This Row],[CANTIDAD RECIBIDA]]/PRODUCTOS[[#This Row],[CANT X MODULO]],"")</f>
        <v>49.155145929339476</v>
      </c>
      <c r="U204" s="3">
        <f>+SUMIFS(DETALLE_GD_1[VALOR TOTAL POR ITEM GD],DETALLE_GD_1[CODIGO],PRODUCTOS[[#This Row],[CODIGO]])</f>
        <v>336000</v>
      </c>
      <c r="V204" s="3">
        <f>+IFERROR(PRODUCTOS[[#This Row],[PRECIO DE COMPRA]]/PRODUCTOS[[#This Row],[CANT. COMPRADA]],"")</f>
        <v>84000</v>
      </c>
      <c r="W204" s="3">
        <f>+IFERROR(PRODUCTOS[[#This Row],[PRECIO COMPRA UNITARIO]]*PRODUCTOS[[#This Row],[PPTO FALTANTE]],"")</f>
        <v>4476192</v>
      </c>
      <c r="X204" s="7" t="str">
        <f>+IFERROR(PRODUCTOS[[#This Row],[PROYECCION COMPRA]]/PRODUCTOS[[#This Row],[PPTO TOTAL]]-1,"")</f>
        <v/>
      </c>
      <c r="Y204" s="3">
        <f>+IFERROR((PRODUCTOS[[#This Row],[CANT X MODULO]]*704)-PRODUCTOS[[#This Row],[CANT. COMPRADA]],"")</f>
        <v>53.288000000000004</v>
      </c>
      <c r="Z204" s="17">
        <f>+IFERROR(PRODUCTOS[[#This Row],[CANT. COMPRADA]]/PRODUCTOS[[#This Row],[PPTO FALTANTE]],"")</f>
        <v>7.5063804233598555E-2</v>
      </c>
      <c r="AA204" s="3">
        <f>+IFERROR(PRODUCTOS[[#This Row],[PROYECCION COMPRA]]-(PRODUCTOS[[#This Row],[PPTO FALTANTE]]*PRODUCTOS[[#This Row],[PPTO]]),"")</f>
        <v>4476192</v>
      </c>
      <c r="AB204" s="3">
        <f>+_xlfn.XLOOKUP(PRODUCTOS[[#This Row],[CODIGO]],DETALLE_GD_1[CODIGO],DETALLE_GD_1[VALOR PPTO],"",0)</f>
        <v>84000</v>
      </c>
      <c r="AC204" s="3">
        <f>+AB204-PRODUCTOS[[#This Row],[PPTO_ACTUALIZADO]]</f>
        <v>0</v>
      </c>
    </row>
    <row r="205" spans="1:29" x14ac:dyDescent="0.25">
      <c r="A205">
        <v>408014</v>
      </c>
      <c r="B205" t="s">
        <v>108</v>
      </c>
      <c r="C205" t="s">
        <v>613</v>
      </c>
      <c r="D205" t="s">
        <v>240</v>
      </c>
      <c r="E205" t="s">
        <v>399</v>
      </c>
      <c r="F205" s="2">
        <v>16182.106761999999</v>
      </c>
      <c r="G205" s="6" t="s">
        <v>36</v>
      </c>
      <c r="H205" s="2">
        <v>16182.106762000009</v>
      </c>
      <c r="I205" t="b">
        <v>1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0.51449999999999996</v>
      </c>
      <c r="M205" s="2">
        <f>+IFERROR(PRODUCTOS[[#This Row],[PPTO]]*PRODUCTOS[[#This Row],[CANT X MODULO]],"")</f>
        <v>8325.6939290489991</v>
      </c>
      <c r="N205" s="2">
        <f>+IFERROR(PRODUCTOS[[#This Row],[PPTO X MODULO]]*32,"")</f>
        <v>266422.20572956797</v>
      </c>
      <c r="O205" s="2">
        <f>+IFERROR(PRODUCTOS[[#This Row],[PPTO X TORRE]]*22,"")</f>
        <v>5861288.526050495</v>
      </c>
      <c r="P205" s="3">
        <f>+IFERROR(PRODUCTOS[[#This Row],[CANT X MODULO]]*702,"")</f>
        <v>361.17899999999997</v>
      </c>
      <c r="Q205" s="3">
        <f>+SUMIFS(DETALLE_GD_1[CANTIDAD SOLICITADA],DETALLE_GD_1[CODIGO],PRODUCTOS[[#This Row],[CODIGO]])</f>
        <v>25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25</v>
      </c>
      <c r="T205" s="3">
        <f>+IFERROR(PRODUCTOS[[#This Row],[CANTIDAD RECIBIDA]]/PRODUCTOS[[#This Row],[CANT X MODULO]],"")</f>
        <v>48.590864917395535</v>
      </c>
      <c r="U205" s="3">
        <f>+SUMIFS(DETALLE_GD_1[VALOR TOTAL POR ITEM GD],DETALLE_GD_1[CODIGO],PRODUCTOS[[#This Row],[CODIGO]])</f>
        <v>402968</v>
      </c>
      <c r="V205" s="3">
        <f>+IFERROR(PRODUCTOS[[#This Row],[PRECIO DE COMPRA]]/PRODUCTOS[[#This Row],[CANT. COMPRADA]],"")</f>
        <v>16118.72</v>
      </c>
      <c r="W205" s="3">
        <f>+IFERROR(PRODUCTOS[[#This Row],[PRECIO COMPRA UNITARIO]]*PRODUCTOS[[#This Row],[PPTO FALTANTE]],"")</f>
        <v>5435361.3337599989</v>
      </c>
      <c r="X205" s="7">
        <f>+IFERROR(PRODUCTOS[[#This Row],[PROYECCION COMPRA]]/PRODUCTOS[[#This Row],[PPTO TOTAL]]-1,"")</f>
        <v>-7.2667842642016867E-2</v>
      </c>
      <c r="Y205" s="3">
        <f>+IFERROR((PRODUCTOS[[#This Row],[CANT X MODULO]]*704)-PRODUCTOS[[#This Row],[CANT. COMPRADA]],"")</f>
        <v>337.20799999999997</v>
      </c>
      <c r="Z205" s="17">
        <f>+IFERROR(PRODUCTOS[[#This Row],[CANT. COMPRADA]]/PRODUCTOS[[#This Row],[PPTO FALTANTE]],"")</f>
        <v>7.4138217361391201E-2</v>
      </c>
      <c r="AA205" s="3">
        <f>+IFERROR(PRODUCTOS[[#This Row],[PROYECCION COMPRA]]-(PRODUCTOS[[#This Row],[PPTO FALTANTE]]*PRODUCTOS[[#This Row],[PPTO]]),"")</f>
        <v>-21374.523240496404</v>
      </c>
      <c r="AB205" s="3">
        <f>+_xlfn.XLOOKUP(PRODUCTOS[[#This Row],[CODIGO]],DETALLE_GD_1[CODIGO],DETALLE_GD_1[VALOR PPTO],"",0)</f>
        <v>16182.1068</v>
      </c>
      <c r="AC205" s="3">
        <f>+AB205-PRODUCTOS[[#This Row],[PPTO_ACTUALIZADO]]</f>
        <v>3.7999991036485881E-5</v>
      </c>
    </row>
    <row r="206" spans="1:29" x14ac:dyDescent="0.25">
      <c r="A206">
        <v>1901038</v>
      </c>
      <c r="B206" t="s">
        <v>39</v>
      </c>
      <c r="C206" t="s">
        <v>544</v>
      </c>
      <c r="D206" t="s">
        <v>240</v>
      </c>
      <c r="E206" t="s">
        <v>404</v>
      </c>
      <c r="F206" s="2">
        <v>4197.4178750000001</v>
      </c>
      <c r="G206" s="6" t="s">
        <v>26</v>
      </c>
      <c r="H206" s="2">
        <v>4197.417875000001</v>
      </c>
      <c r="I206" t="b">
        <v>1</v>
      </c>
      <c r="J206" t="str">
        <f>+_xlfn.XLOOKUP(PRODUCTOS[[#This Row],[CODIGO]],P_CRITICOS[CODIGO],P_CRITICOS[DESC CORTA],"",0)</f>
        <v>AISLAN ROCA 90MM</v>
      </c>
      <c r="K206" t="str">
        <f>+IFERROR(IF(VLOOKUP(PRODUCTOS[[#This Row],[CODIGO]],P_CRITICOS[],3,0)="*","PRODUCTO CRITICO","NO CRITICO"),"NO CRITICO")</f>
        <v>PRODUCTO CRITICO</v>
      </c>
      <c r="L206" s="15">
        <f>+_xlfn.XLOOKUP(PRODUCTOS[[#This Row],[CODIGO]],BD_MODULO[Artículo],BD_MODULO[CUB_ACTUALIZADA],"",0)</f>
        <v>40.010249999999999</v>
      </c>
      <c r="M206" s="2">
        <f>+IFERROR(PRODUCTOS[[#This Row],[PPTO]]*PRODUCTOS[[#This Row],[CANT X MODULO]],"")</f>
        <v>167939.73853321874</v>
      </c>
      <c r="N206" s="2">
        <f>+IFERROR(PRODUCTOS[[#This Row],[PPTO X MODULO]]*32,"")</f>
        <v>5374071.6330629997</v>
      </c>
      <c r="O206" s="2">
        <f>+IFERROR(PRODUCTOS[[#This Row],[PPTO X TORRE]]*22,"")</f>
        <v>118229575.92738599</v>
      </c>
      <c r="P206" s="3">
        <f>+IFERROR(PRODUCTOS[[#This Row],[CANT X MODULO]]*702,"")</f>
        <v>28087.195499999998</v>
      </c>
      <c r="Q206" s="3">
        <f>+SUMIFS(DETALLE_GD_1[CANTIDAD SOLICITADA],DETALLE_GD_1[CODIGO],PRODUCTOS[[#This Row],[CODIGO]])</f>
        <v>1942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1942</v>
      </c>
      <c r="T206" s="3">
        <f>+IFERROR(PRODUCTOS[[#This Row],[CANTIDAD RECIBIDA]]/PRODUCTOS[[#This Row],[CANT X MODULO]],"")</f>
        <v>48.53756224967352</v>
      </c>
      <c r="U206" s="3">
        <f>+SUMIFS(DETALLE_GD_1[VALOR TOTAL POR ITEM GD],DETALLE_GD_1[CODIGO],PRODUCTOS[[#This Row],[CODIGO]])</f>
        <v>8900548</v>
      </c>
      <c r="V206" s="3">
        <f>+IFERROR(PRODUCTOS[[#This Row],[PRECIO DE COMPRA]]/PRODUCTOS[[#This Row],[CANT. COMPRADA]],"")</f>
        <v>4583.1864057672501</v>
      </c>
      <c r="W206" s="3">
        <f>+IFERROR(PRODUCTOS[[#This Row],[PRECIO COMPRA UNITARIO]]*PRODUCTOS[[#This Row],[PPTO FALTANTE]],"")</f>
        <v>120195053.45950978</v>
      </c>
      <c r="X206" s="7">
        <f>+IFERROR(PRODUCTOS[[#This Row],[PROYECCION COMPRA]]/PRODUCTOS[[#This Row],[PPTO TOTAL]]-1,"")</f>
        <v>1.6624245809110816E-2</v>
      </c>
      <c r="Y206" s="3">
        <f>+IFERROR((PRODUCTOS[[#This Row],[CANT X MODULO]]*704)-PRODUCTOS[[#This Row],[CANT. COMPRADA]],"")</f>
        <v>26225.216</v>
      </c>
      <c r="Z206" s="17">
        <f>+IFERROR(PRODUCTOS[[#This Row],[CANT. COMPRADA]]/PRODUCTOS[[#This Row],[PPTO FALTANTE]],"")</f>
        <v>7.4050867683987803E-2</v>
      </c>
      <c r="AA206" s="3">
        <f>+IFERROR(PRODUCTOS[[#This Row],[PROYECCION COMPRA]]-(PRODUCTOS[[#This Row],[PPTO FALTANTE]]*PRODUCTOS[[#This Row],[PPTO]]),"")</f>
        <v>10116863.045373768</v>
      </c>
      <c r="AB206" s="3">
        <f>+_xlfn.XLOOKUP(PRODUCTOS[[#This Row],[CODIGO]],DETALLE_GD_1[CODIGO],DETALLE_GD_1[VALOR PPTO],"",0)</f>
        <v>4197.4179000000004</v>
      </c>
      <c r="AC206" s="3">
        <f>+AB206-PRODUCTOS[[#This Row],[PPTO_ACTUALIZADO]]</f>
        <v>2.4999999368446879E-5</v>
      </c>
    </row>
    <row r="207" spans="1:29" x14ac:dyDescent="0.25">
      <c r="A207">
        <v>1805340</v>
      </c>
      <c r="B207" t="s">
        <v>298</v>
      </c>
      <c r="C207" t="s">
        <v>644</v>
      </c>
      <c r="D207" t="s">
        <v>244</v>
      </c>
      <c r="E207" t="s">
        <v>410</v>
      </c>
      <c r="F207" s="2">
        <v>19400</v>
      </c>
      <c r="G207" s="6" t="s">
        <v>31</v>
      </c>
      <c r="H207" s="2">
        <v>19400</v>
      </c>
      <c r="I207" t="b">
        <v>1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1.05</v>
      </c>
      <c r="M207" s="2">
        <f>+IFERROR(PRODUCTOS[[#This Row],[PPTO]]*PRODUCTOS[[#This Row],[CANT X MODULO]],"")</f>
        <v>20370</v>
      </c>
      <c r="N207" s="2">
        <f>+IFERROR(PRODUCTOS[[#This Row],[PPTO X MODULO]]*32,"")</f>
        <v>651840</v>
      </c>
      <c r="O207" s="2">
        <f>+IFERROR(PRODUCTOS[[#This Row],[PPTO X TORRE]]*22,"")</f>
        <v>14340480</v>
      </c>
      <c r="P207" s="3">
        <f>+IFERROR(PRODUCTOS[[#This Row],[CANT X MODULO]]*702,"")</f>
        <v>737.1</v>
      </c>
      <c r="Q207" s="3">
        <f>+SUMIFS(DETALLE_GD_1[CANTIDAD SOLICITADA],DETALLE_GD_1[CODIGO],PRODUCTOS[[#This Row],[CODIGO]])</f>
        <v>50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50</v>
      </c>
      <c r="T207" s="3">
        <f>+IFERROR(PRODUCTOS[[#This Row],[CANTIDAD RECIBIDA]]/PRODUCTOS[[#This Row],[CANT X MODULO]],"")</f>
        <v>47.61904761904762</v>
      </c>
      <c r="U207" s="3">
        <f>+SUMIFS(DETALLE_GD_1[VALOR TOTAL POR ITEM GD],DETALLE_GD_1[CODIGO],PRODUCTOS[[#This Row],[CODIGO]])</f>
        <v>970000</v>
      </c>
      <c r="V207" s="3">
        <f>+IFERROR(PRODUCTOS[[#This Row],[PRECIO DE COMPRA]]/PRODUCTOS[[#This Row],[CANT. COMPRADA]],"")</f>
        <v>19400</v>
      </c>
      <c r="W207" s="3">
        <f>+IFERROR(PRODUCTOS[[#This Row],[PRECIO COMPRA UNITARIO]]*PRODUCTOS[[#This Row],[PPTO FALTANTE]],"")</f>
        <v>13370480</v>
      </c>
      <c r="X207" s="7">
        <f>+IFERROR(PRODUCTOS[[#This Row],[PROYECCION COMPRA]]/PRODUCTOS[[#This Row],[PPTO TOTAL]]-1,"")</f>
        <v>-6.7640692640692612E-2</v>
      </c>
      <c r="Y207" s="3">
        <f>+IFERROR((PRODUCTOS[[#This Row],[CANT X MODULO]]*704)-PRODUCTOS[[#This Row],[CANT. COMPRADA]],"")</f>
        <v>689.2</v>
      </c>
      <c r="Z207" s="17">
        <f>+IFERROR(PRODUCTOS[[#This Row],[CANT. COMPRADA]]/PRODUCTOS[[#This Row],[PPTO FALTANTE]],"")</f>
        <v>7.2547881601857225E-2</v>
      </c>
      <c r="AA207" s="3">
        <f>+IFERROR(PRODUCTOS[[#This Row],[PROYECCION COMPRA]]-(PRODUCTOS[[#This Row],[PPTO FALTANTE]]*PRODUCTOS[[#This Row],[PPTO]]),"")</f>
        <v>0</v>
      </c>
      <c r="AB207" s="3">
        <f>+_xlfn.XLOOKUP(PRODUCTOS[[#This Row],[CODIGO]],DETALLE_GD_1[CODIGO],DETALLE_GD_1[VALOR PPTO],"",0)</f>
        <v>19400</v>
      </c>
      <c r="AC207" s="3">
        <f>+AB207-PRODUCTOS[[#This Row],[PPTO_ACTUALIZADO]]</f>
        <v>0</v>
      </c>
    </row>
    <row r="208" spans="1:29" x14ac:dyDescent="0.25">
      <c r="A208">
        <v>1103088</v>
      </c>
      <c r="B208" t="s">
        <v>491</v>
      </c>
      <c r="C208" t="s">
        <v>686</v>
      </c>
      <c r="D208" t="s">
        <v>355</v>
      </c>
      <c r="E208" t="s">
        <v>355</v>
      </c>
      <c r="G208" s="6" t="s">
        <v>355</v>
      </c>
      <c r="H208" s="2">
        <v>3134</v>
      </c>
      <c r="I208" t="b">
        <v>0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1.05</v>
      </c>
      <c r="M208" s="2">
        <f>+IFERROR(PRODUCTOS[[#This Row],[PPTO]]*PRODUCTOS[[#This Row],[CANT X MODULO]],"")</f>
        <v>0</v>
      </c>
      <c r="N208" s="2">
        <f>+IFERROR(PRODUCTOS[[#This Row],[PPTO X MODULO]]*32,"")</f>
        <v>0</v>
      </c>
      <c r="O208" s="2">
        <f>+IFERROR(PRODUCTOS[[#This Row],[PPTO X TORRE]]*22,"")</f>
        <v>0</v>
      </c>
      <c r="P208" s="3">
        <f>+IFERROR(PRODUCTOS[[#This Row],[CANT X MODULO]]*702,"")</f>
        <v>737.1</v>
      </c>
      <c r="Q208" s="3">
        <f>+SUMIFS(DETALLE_GD_1[CANTIDAD SOLICITADA],DETALLE_GD_1[CODIGO],PRODUCTOS[[#This Row],[CODIGO]])</f>
        <v>50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50</v>
      </c>
      <c r="T208" s="3">
        <f>+IFERROR(PRODUCTOS[[#This Row],[CANTIDAD RECIBIDA]]/PRODUCTOS[[#This Row],[CANT X MODULO]],"")</f>
        <v>47.61904761904762</v>
      </c>
      <c r="U208" s="3">
        <f>+SUMIFS(DETALLE_GD_1[VALOR TOTAL POR ITEM GD],DETALLE_GD_1[CODIGO],PRODUCTOS[[#This Row],[CODIGO]])</f>
        <v>156700</v>
      </c>
      <c r="V208" s="3">
        <f>+IFERROR(PRODUCTOS[[#This Row],[PRECIO DE COMPRA]]/PRODUCTOS[[#This Row],[CANT. COMPRADA]],"")</f>
        <v>3134</v>
      </c>
      <c r="W208" s="3">
        <f>+IFERROR(PRODUCTOS[[#This Row],[PRECIO COMPRA UNITARIO]]*PRODUCTOS[[#This Row],[PPTO FALTANTE]],"")</f>
        <v>2159952.8000000003</v>
      </c>
      <c r="X208" s="7" t="str">
        <f>+IFERROR(PRODUCTOS[[#This Row],[PROYECCION COMPRA]]/PRODUCTOS[[#This Row],[PPTO TOTAL]]-1,"")</f>
        <v/>
      </c>
      <c r="Y208" s="3">
        <f>+IFERROR((PRODUCTOS[[#This Row],[CANT X MODULO]]*704)-PRODUCTOS[[#This Row],[CANT. COMPRADA]],"")</f>
        <v>689.2</v>
      </c>
      <c r="Z208" s="17">
        <f>+IFERROR(PRODUCTOS[[#This Row],[CANT. COMPRADA]]/PRODUCTOS[[#This Row],[PPTO FALTANTE]],"")</f>
        <v>7.2547881601857225E-2</v>
      </c>
      <c r="AA208" s="3">
        <f>+IFERROR(PRODUCTOS[[#This Row],[PROYECCION COMPRA]]-(PRODUCTOS[[#This Row],[PPTO FALTANTE]]*PRODUCTOS[[#This Row],[PPTO]]),"")</f>
        <v>2159952.8000000003</v>
      </c>
      <c r="AB208" s="3">
        <f>+_xlfn.XLOOKUP(PRODUCTOS[[#This Row],[CODIGO]],DETALLE_GD_1[CODIGO],DETALLE_GD_1[VALOR PPTO],"",0)</f>
        <v>3134</v>
      </c>
      <c r="AC208" s="3">
        <f>+AB208-PRODUCTOS[[#This Row],[PPTO_ACTUALIZADO]]</f>
        <v>0</v>
      </c>
    </row>
    <row r="209" spans="1:29" x14ac:dyDescent="0.25">
      <c r="A209">
        <v>2302017</v>
      </c>
      <c r="B209" t="s">
        <v>156</v>
      </c>
      <c r="C209">
        <v>0</v>
      </c>
      <c r="D209" t="s">
        <v>244</v>
      </c>
      <c r="E209" t="s">
        <v>409</v>
      </c>
      <c r="F209" s="2">
        <v>81197.881578999994</v>
      </c>
      <c r="G209" s="6" t="s">
        <v>25</v>
      </c>
      <c r="H209" s="2">
        <v>81197.881578999979</v>
      </c>
      <c r="I209" t="b">
        <v>1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0.7875000000000002</v>
      </c>
      <c r="M209" s="2">
        <f>+IFERROR(PRODUCTOS[[#This Row],[PPTO]]*PRODUCTOS[[#This Row],[CANT X MODULO]],"")</f>
        <v>63943.331743462513</v>
      </c>
      <c r="N209" s="2">
        <f>+IFERROR(PRODUCTOS[[#This Row],[PPTO X MODULO]]*32,"")</f>
        <v>2046186.6157908004</v>
      </c>
      <c r="O209" s="2">
        <f>+IFERROR(PRODUCTOS[[#This Row],[PPTO X TORRE]]*22,"")</f>
        <v>45016105.547397606</v>
      </c>
      <c r="P209" s="3">
        <f>+IFERROR(PRODUCTOS[[#This Row],[CANT X MODULO]]*702,"")</f>
        <v>552.82500000000016</v>
      </c>
      <c r="Q209" s="3">
        <f>+SUMIFS(DETALLE_GD_1[CANTIDAD SOLICITADA],DETALLE_GD_1[CODIGO],PRODUCTOS[[#This Row],[CODIGO]])</f>
        <v>37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37</v>
      </c>
      <c r="T209" s="3">
        <f>+IFERROR(PRODUCTOS[[#This Row],[CANTIDAD RECIBIDA]]/PRODUCTOS[[#This Row],[CANT X MODULO]],"")</f>
        <v>46.984126984126974</v>
      </c>
      <c r="U209" s="3">
        <f>+SUMIFS(DETALLE_GD_1[VALOR TOTAL POR ITEM GD],DETALLE_GD_1[CODIGO],PRODUCTOS[[#This Row],[CODIGO]])</f>
        <v>3043915</v>
      </c>
      <c r="V209" s="3">
        <f>+IFERROR(PRODUCTOS[[#This Row],[PRECIO DE COMPRA]]/PRODUCTOS[[#This Row],[CANT. COMPRADA]],"")</f>
        <v>82267.972972972973</v>
      </c>
      <c r="W209" s="3">
        <f>+IFERROR(PRODUCTOS[[#This Row],[PRECIO COMPRA UNITARIO]]*PRODUCTOS[[#This Row],[PPTO FALTANTE]],"")</f>
        <v>42565449.216216221</v>
      </c>
      <c r="X209" s="7">
        <f>+IFERROR(PRODUCTOS[[#This Row],[PROYECCION COMPRA]]/PRODUCTOS[[#This Row],[PPTO TOTAL]]-1,"")</f>
        <v>-5.4439545611094209E-2</v>
      </c>
      <c r="Y209" s="3">
        <f>+IFERROR((PRODUCTOS[[#This Row],[CANT X MODULO]]*704)-PRODUCTOS[[#This Row],[CANT. COMPRADA]],"")</f>
        <v>517.40000000000009</v>
      </c>
      <c r="Z209" s="17">
        <f>+IFERROR(PRODUCTOS[[#This Row],[CANT. COMPRADA]]/PRODUCTOS[[#This Row],[PPTO FALTANTE]],"")</f>
        <v>7.1511403169694621E-2</v>
      </c>
      <c r="AA209" s="3">
        <f>+IFERROR(PRODUCTOS[[#This Row],[PROYECCION COMPRA]]-(PRODUCTOS[[#This Row],[PPTO FALTANTE]]*PRODUCTOS[[#This Row],[PPTO]]),"")</f>
        <v>553665.28724161536</v>
      </c>
      <c r="AB209" s="3">
        <f>+_xlfn.XLOOKUP(PRODUCTOS[[#This Row],[CODIGO]],DETALLE_GD_1[CODIGO],DETALLE_GD_1[VALOR PPTO],"",0)</f>
        <v>81197.881599999993</v>
      </c>
      <c r="AC209" s="3">
        <f>+AB209-PRODUCTOS[[#This Row],[PPTO_ACTUALIZADO]]</f>
        <v>2.1000014385208488E-5</v>
      </c>
    </row>
    <row r="210" spans="1:29" x14ac:dyDescent="0.25">
      <c r="A210">
        <v>407170</v>
      </c>
      <c r="B210" t="s">
        <v>107</v>
      </c>
      <c r="C210" t="s">
        <v>612</v>
      </c>
      <c r="D210" t="s">
        <v>240</v>
      </c>
      <c r="E210" t="s">
        <v>399</v>
      </c>
      <c r="F210" s="2">
        <v>4.8802159999999999</v>
      </c>
      <c r="G210" s="6" t="s">
        <v>31</v>
      </c>
      <c r="H210" s="2">
        <v>4.8802160000000008</v>
      </c>
      <c r="I210" t="b">
        <v>1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151.19999999999999</v>
      </c>
      <c r="M210" s="2">
        <f>+IFERROR(PRODUCTOS[[#This Row],[PPTO]]*PRODUCTOS[[#This Row],[CANT X MODULO]],"")</f>
        <v>737.88865919999989</v>
      </c>
      <c r="N210" s="2">
        <f>+IFERROR(PRODUCTOS[[#This Row],[PPTO X MODULO]]*32,"")</f>
        <v>23612.437094399997</v>
      </c>
      <c r="O210" s="2">
        <f>+IFERROR(PRODUCTOS[[#This Row],[PPTO X TORRE]]*22,"")</f>
        <v>519473.61607679992</v>
      </c>
      <c r="P210" s="3">
        <f>+IFERROR(PRODUCTOS[[#This Row],[CANT X MODULO]]*702,"")</f>
        <v>106142.39999999999</v>
      </c>
      <c r="Q210" s="3">
        <f>+SUMIFS(DETALLE_GD_1[CANTIDAD SOLICITADA],DETALLE_GD_1[CODIGO],PRODUCTOS[[#This Row],[CODIGO]])</f>
        <v>6904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6904</v>
      </c>
      <c r="T210" s="3">
        <f>+IFERROR(PRODUCTOS[[#This Row],[CANTIDAD RECIBIDA]]/PRODUCTOS[[#This Row],[CANT X MODULO]],"")</f>
        <v>45.661375661375665</v>
      </c>
      <c r="U210" s="3">
        <f>+SUMIFS(DETALLE_GD_1[VALOR TOTAL POR ITEM GD],DETALLE_GD_1[CODIGO],PRODUCTOS[[#This Row],[CODIGO]])</f>
        <v>34457</v>
      </c>
      <c r="V210" s="3">
        <f>+IFERROR(PRODUCTOS[[#This Row],[PRECIO DE COMPRA]]/PRODUCTOS[[#This Row],[CANT. COMPRADA]],"")</f>
        <v>4.9908748551564308</v>
      </c>
      <c r="W210" s="3">
        <f>+IFERROR(PRODUCTOS[[#This Row],[PRECIO COMPRA UNITARIO]]*PRODUCTOS[[#This Row],[PPTO FALTANTE]],"")</f>
        <v>496795.67578215519</v>
      </c>
      <c r="X210" s="7">
        <f>+IFERROR(PRODUCTOS[[#This Row],[PROYECCION COMPRA]]/PRODUCTOS[[#This Row],[PPTO TOTAL]]-1,"")</f>
        <v>-4.3655615208938681E-2</v>
      </c>
      <c r="Y210" s="3">
        <f>+IFERROR((PRODUCTOS[[#This Row],[CANT X MODULO]]*704)-PRODUCTOS[[#This Row],[CANT. COMPRADA]],"")</f>
        <v>99540.799999999988</v>
      </c>
      <c r="Z210" s="17">
        <f>+IFERROR(PRODUCTOS[[#This Row],[CANT. COMPRADA]]/PRODUCTOS[[#This Row],[PPTO FALTANTE]],"")</f>
        <v>6.9358494205391169E-2</v>
      </c>
      <c r="AA210" s="3">
        <f>+IFERROR(PRODUCTOS[[#This Row],[PROYECCION COMPRA]]-(PRODUCTOS[[#This Row],[PPTO FALTANTE]]*PRODUCTOS[[#This Row],[PPTO]]),"")</f>
        <v>11015.070969355234</v>
      </c>
      <c r="AB210" s="3">
        <f>+_xlfn.XLOOKUP(PRODUCTOS[[#This Row],[CODIGO]],DETALLE_GD_1[CODIGO],DETALLE_GD_1[VALOR PPTO],"",0)</f>
        <v>4.8802000000000003</v>
      </c>
      <c r="AC210" s="3">
        <f>+AB210-PRODUCTOS[[#This Row],[PPTO_ACTUALIZADO]]</f>
        <v>-1.6000000000460091E-5</v>
      </c>
    </row>
    <row r="211" spans="1:29" x14ac:dyDescent="0.25">
      <c r="A211">
        <v>307031</v>
      </c>
      <c r="B211" t="s">
        <v>65</v>
      </c>
      <c r="C211" t="s">
        <v>584</v>
      </c>
      <c r="D211" t="s">
        <v>244</v>
      </c>
      <c r="E211" t="s">
        <v>402</v>
      </c>
      <c r="F211" s="2">
        <v>2699.9986050000002</v>
      </c>
      <c r="G211" s="6" t="s">
        <v>31</v>
      </c>
      <c r="H211" s="2">
        <v>2699.9986050000007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15.865500000000001</v>
      </c>
      <c r="M211" s="2">
        <f>+IFERROR(PRODUCTOS[[#This Row],[PPTO]]*PRODUCTOS[[#This Row],[CANT X MODULO]],"")</f>
        <v>42836.827867627508</v>
      </c>
      <c r="N211" s="2">
        <f>+IFERROR(PRODUCTOS[[#This Row],[PPTO X MODULO]]*32,"")</f>
        <v>1370778.4917640802</v>
      </c>
      <c r="O211" s="2">
        <f>+IFERROR(PRODUCTOS[[#This Row],[PPTO X TORRE]]*22,"")</f>
        <v>30157126.818809766</v>
      </c>
      <c r="P211" s="3">
        <f>+IFERROR(PRODUCTOS[[#This Row],[CANT X MODULO]]*702,"")</f>
        <v>11137.581</v>
      </c>
      <c r="Q211" s="3">
        <f>+SUMIFS(DETALLE_GD_1[CANTIDAD SOLICITADA],DETALLE_GD_1[CODIGO],PRODUCTOS[[#This Row],[CODIGO]])</f>
        <v>715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715</v>
      </c>
      <c r="T211" s="3">
        <f>+IFERROR(PRODUCTOS[[#This Row],[CANTIDAD RECIBIDA]]/PRODUCTOS[[#This Row],[CANT X MODULO]],"")</f>
        <v>45.066338911474581</v>
      </c>
      <c r="U211" s="3">
        <f>+SUMIFS(DETALLE_GD_1[VALOR TOTAL POR ITEM GD],DETALLE_GD_1[CODIGO],PRODUCTOS[[#This Row],[CODIGO]])</f>
        <v>1930500</v>
      </c>
      <c r="V211" s="3">
        <f>+IFERROR(PRODUCTOS[[#This Row],[PRECIO DE COMPRA]]/PRODUCTOS[[#This Row],[CANT. COMPRADA]],"")</f>
        <v>2700</v>
      </c>
      <c r="W211" s="3">
        <f>+IFERROR(PRODUCTOS[[#This Row],[PRECIO COMPRA UNITARIO]]*PRODUCTOS[[#This Row],[PPTO FALTANTE]],"")</f>
        <v>28226642.399999999</v>
      </c>
      <c r="X211" s="7">
        <f>+IFERROR(PRODUCTOS[[#This Row],[PROYECCION COMPRA]]/PRODUCTOS[[#This Row],[PPTO TOTAL]]-1,"")</f>
        <v>-6.4014202361137307E-2</v>
      </c>
      <c r="Y211" s="3">
        <f>+IFERROR((PRODUCTOS[[#This Row],[CANT X MODULO]]*704)-PRODUCTOS[[#This Row],[CANT. COMPRADA]],"")</f>
        <v>10454.312</v>
      </c>
      <c r="Z211" s="17">
        <f>+IFERROR(PRODUCTOS[[#This Row],[CANT. COMPRADA]]/PRODUCTOS[[#This Row],[PPTO FALTANTE]],"")</f>
        <v>6.8392831589491498E-2</v>
      </c>
      <c r="AA211" s="3">
        <f>+IFERROR(PRODUCTOS[[#This Row],[PROYECCION COMPRA]]-(PRODUCTOS[[#This Row],[PPTO FALTANTE]]*PRODUCTOS[[#This Row],[PPTO]]),"")</f>
        <v>14.583765234798193</v>
      </c>
      <c r="AB211" s="3">
        <f>+_xlfn.XLOOKUP(PRODUCTOS[[#This Row],[CODIGO]],DETALLE_GD_1[CODIGO],DETALLE_GD_1[VALOR PPTO],"",0)</f>
        <v>2699.9985999999999</v>
      </c>
      <c r="AC211" s="3">
        <f>+AB211-PRODUCTOS[[#This Row],[PPTO_ACTUALIZADO]]</f>
        <v>-5.0000007831840776E-6</v>
      </c>
    </row>
    <row r="212" spans="1:29" x14ac:dyDescent="0.25">
      <c r="A212">
        <v>307096</v>
      </c>
      <c r="B212" t="s">
        <v>249</v>
      </c>
      <c r="C212" t="s">
        <v>543</v>
      </c>
      <c r="D212" t="s">
        <v>244</v>
      </c>
      <c r="E212" t="s">
        <v>402</v>
      </c>
      <c r="F212" s="2">
        <v>2095.3501289999999</v>
      </c>
      <c r="G212" s="6" t="s">
        <v>137</v>
      </c>
      <c r="H212" s="2">
        <v>2095.3501289999986</v>
      </c>
      <c r="I212" t="b">
        <v>1</v>
      </c>
      <c r="J212" t="str">
        <f>+_xlfn.XLOOKUP(PRODUCTOS[[#This Row],[CODIGO]],P_CRITICOS[CODIGO],P_CRITICOS[DESC CORTA],"",0)</f>
        <v>CUBREJUNTA</v>
      </c>
      <c r="K212" t="str">
        <f>+IFERROR(IF(VLOOKUP(PRODUCTOS[[#This Row],[CODIGO]],P_CRITICOS[],3,0)="*","PRODUCTO CRITICO","NO CRITICO"),"NO CRITICO")</f>
        <v>PRODUCTO CRITICO</v>
      </c>
      <c r="L212" s="15">
        <f>+_xlfn.XLOOKUP(PRODUCTOS[[#This Row],[CODIGO]],BD_MODULO[Artículo],BD_MODULO[CUB_ACTUALIZADA],"",0)</f>
        <v>65.100000000000023</v>
      </c>
      <c r="M212" s="2">
        <f>+IFERROR(PRODUCTOS[[#This Row],[PPTO]]*PRODUCTOS[[#This Row],[CANT X MODULO]],"")</f>
        <v>136407.29339790004</v>
      </c>
      <c r="N212" s="2">
        <f>+IFERROR(PRODUCTOS[[#This Row],[PPTO X MODULO]]*32,"")</f>
        <v>4365033.3887328012</v>
      </c>
      <c r="O212" s="2">
        <f>+IFERROR(PRODUCTOS[[#This Row],[PPTO X TORRE]]*22,"")</f>
        <v>96030734.552121624</v>
      </c>
      <c r="P212" s="3">
        <f>+IFERROR(PRODUCTOS[[#This Row],[CANT X MODULO]]*702,"")</f>
        <v>45700.200000000019</v>
      </c>
      <c r="Q212" s="3">
        <f>+SUMIFS(DETALLE_GD_1[CANTIDAD SOLICITADA],DETALLE_GD_1[CODIGO],PRODUCTOS[[#This Row],[CODIGO]])</f>
        <v>2849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2849</v>
      </c>
      <c r="T212" s="3">
        <f>+IFERROR(PRODUCTOS[[#This Row],[CANTIDAD RECIBIDA]]/PRODUCTOS[[#This Row],[CANT X MODULO]],"")</f>
        <v>43.763440860215042</v>
      </c>
      <c r="U212" s="3">
        <f>+SUMIFS(DETALLE_GD_1[VALOR TOTAL POR ITEM GD],DETALLE_GD_1[CODIGO],PRODUCTOS[[#This Row],[CODIGO]])</f>
        <v>4712099</v>
      </c>
      <c r="V212" s="3">
        <f>+IFERROR(PRODUCTOS[[#This Row],[PRECIO DE COMPRA]]/PRODUCTOS[[#This Row],[CANT. COMPRADA]],"")</f>
        <v>1653.9484029484029</v>
      </c>
      <c r="W212" s="3">
        <f>+IFERROR(PRODUCTOS[[#This Row],[PRECIO COMPRA UNITARIO]]*PRODUCTOS[[#This Row],[PPTO FALTANTE]],"")</f>
        <v>71089017.886486515</v>
      </c>
      <c r="X212" s="7">
        <f>+IFERROR(PRODUCTOS[[#This Row],[PROYECCION COMPRA]]/PRODUCTOS[[#This Row],[PPTO TOTAL]]-1,"")</f>
        <v>-0.25972639678287313</v>
      </c>
      <c r="Y212" s="3">
        <f>+IFERROR((PRODUCTOS[[#This Row],[CANT X MODULO]]*704)-PRODUCTOS[[#This Row],[CANT. COMPRADA]],"")</f>
        <v>42981.400000000016</v>
      </c>
      <c r="Z212" s="17">
        <f>+IFERROR(PRODUCTOS[[#This Row],[CANT. COMPRADA]]/PRODUCTOS[[#This Row],[PPTO FALTANTE]],"")</f>
        <v>6.6284485847366514E-2</v>
      </c>
      <c r="AA212" s="3">
        <f>+IFERROR(PRODUCTOS[[#This Row],[PROYECCION COMPRA]]-(PRODUCTOS[[#This Row],[PPTO FALTANTE]]*PRODUCTOS[[#This Row],[PPTO]]),"")</f>
        <v>-18972064.148114115</v>
      </c>
      <c r="AB212" s="3">
        <f>+_xlfn.XLOOKUP(PRODUCTOS[[#This Row],[CODIGO]],DETALLE_GD_1[CODIGO],DETALLE_GD_1[VALOR PPTO],"",0)</f>
        <v>2095.3501000000001</v>
      </c>
      <c r="AC212" s="3">
        <f>+AB212-PRODUCTOS[[#This Row],[PPTO_ACTUALIZADO]]</f>
        <v>-2.8999998448853148E-5</v>
      </c>
    </row>
    <row r="213" spans="1:29" x14ac:dyDescent="0.25">
      <c r="A213" t="s">
        <v>94</v>
      </c>
      <c r="B213" t="s">
        <v>95</v>
      </c>
      <c r="C213" t="s">
        <v>601</v>
      </c>
      <c r="D213" t="s">
        <v>244</v>
      </c>
      <c r="E213" t="s">
        <v>409</v>
      </c>
      <c r="F213" s="2">
        <v>3021.2828690000001</v>
      </c>
      <c r="G213" s="6" t="s">
        <v>31</v>
      </c>
      <c r="H213" s="2">
        <v>3021.2828690000006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3.1500000000000004</v>
      </c>
      <c r="M213" s="2">
        <f>+IFERROR(PRODUCTOS[[#This Row],[PPTO]]*PRODUCTOS[[#This Row],[CANT X MODULO]],"")</f>
        <v>9517.0410373500017</v>
      </c>
      <c r="N213" s="2">
        <f>+IFERROR(PRODUCTOS[[#This Row],[PPTO X MODULO]]*32,"")</f>
        <v>304545.31319520005</v>
      </c>
      <c r="O213" s="2">
        <f>+IFERROR(PRODUCTOS[[#This Row],[PPTO X TORRE]]*22,"")</f>
        <v>6699996.890294401</v>
      </c>
      <c r="P213" s="3">
        <f>+IFERROR(PRODUCTOS[[#This Row],[CANT X MODULO]]*702,"")</f>
        <v>2211.3000000000002</v>
      </c>
      <c r="Q213" s="3">
        <f>+SUMIFS(DETALLE_GD_1[CANTIDAD SOLICITADA],DETALLE_GD_1[CODIGO],PRODUCTOS[[#This Row],[CODIGO]])</f>
        <v>120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120</v>
      </c>
      <c r="T213" s="3">
        <f>+IFERROR(PRODUCTOS[[#This Row],[CANTIDAD RECIBIDA]]/PRODUCTOS[[#This Row],[CANT X MODULO]],"")</f>
        <v>38.095238095238088</v>
      </c>
      <c r="U213" s="3">
        <f>+SUMIFS(DETALLE_GD_1[VALOR TOTAL POR ITEM GD],DETALLE_GD_1[CODIGO],PRODUCTOS[[#This Row],[CODIGO]])</f>
        <v>362554</v>
      </c>
      <c r="V213" s="3">
        <f>+IFERROR(PRODUCTOS[[#This Row],[PRECIO DE COMPRA]]/PRODUCTOS[[#This Row],[CANT. COMPRADA]],"")</f>
        <v>3021.2833333333333</v>
      </c>
      <c r="W213" s="3">
        <f>+IFERROR(PRODUCTOS[[#This Row],[PRECIO COMPRA UNITARIO]]*PRODUCTOS[[#This Row],[PPTO FALTANTE]],"")</f>
        <v>6337443.9200000009</v>
      </c>
      <c r="X213" s="7">
        <f>+IFERROR(PRODUCTOS[[#This Row],[PROYECCION COMPRA]]/PRODUCTOS[[#This Row],[PPTO TOTAL]]-1,"")</f>
        <v>-5.4112408741501583E-2</v>
      </c>
      <c r="Y213" s="3">
        <f>+IFERROR((PRODUCTOS[[#This Row],[CANT X MODULO]]*704)-PRODUCTOS[[#This Row],[CANT. COMPRADA]],"")</f>
        <v>2097.6000000000004</v>
      </c>
      <c r="Z213" s="17">
        <f>+IFERROR(PRODUCTOS[[#This Row],[CANT. COMPRADA]]/PRODUCTOS[[#This Row],[PPTO FALTANTE]],"")</f>
        <v>5.7208237986270012E-2</v>
      </c>
      <c r="AA213" s="3">
        <f>+IFERROR(PRODUCTOS[[#This Row],[PROYECCION COMPRA]]-(PRODUCTOS[[#This Row],[PPTO FALTANTE]]*PRODUCTOS[[#This Row],[PPTO]]),"")</f>
        <v>0.97398559935390949</v>
      </c>
      <c r="AB213" s="3">
        <f>+_xlfn.XLOOKUP(PRODUCTOS[[#This Row],[CODIGO]],DETALLE_GD_1[CODIGO],DETALLE_GD_1[VALOR PPTO],"",0)</f>
        <v>3021.2829000000002</v>
      </c>
      <c r="AC213" s="3">
        <f>+AB213-PRODUCTOS[[#This Row],[PPTO_ACTUALIZADO]]</f>
        <v>3.0999999580672011E-5</v>
      </c>
    </row>
    <row r="214" spans="1:29" x14ac:dyDescent="0.25">
      <c r="A214">
        <v>1803045</v>
      </c>
      <c r="B214" t="s">
        <v>337</v>
      </c>
      <c r="C214" t="s">
        <v>532</v>
      </c>
      <c r="D214" t="s">
        <v>244</v>
      </c>
      <c r="E214" t="s">
        <v>408</v>
      </c>
      <c r="F214" s="2">
        <v>52920</v>
      </c>
      <c r="G214" s="6" t="s">
        <v>90</v>
      </c>
      <c r="H214" s="2">
        <v>51872.999999999993</v>
      </c>
      <c r="I214" t="b">
        <v>0</v>
      </c>
      <c r="J214" t="str">
        <f>+_xlfn.XLOOKUP(PRODUCTOS[[#This Row],[CODIGO]],P_CRITICOS[CODIGO],P_CRITICOS[DESC CORTA],"",0)</f>
        <v>PUERTA INTERIOR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2.1000000000000005</v>
      </c>
      <c r="M214" s="2">
        <f>+IFERROR(PRODUCTOS[[#This Row],[PPTO]]*PRODUCTOS[[#This Row],[CANT X MODULO]],"")</f>
        <v>111132.00000000003</v>
      </c>
      <c r="N214" s="2">
        <f>+IFERROR(PRODUCTOS[[#This Row],[PPTO X MODULO]]*32,"")</f>
        <v>3556224.0000000009</v>
      </c>
      <c r="O214" s="2">
        <f>+IFERROR(PRODUCTOS[[#This Row],[PPTO X TORRE]]*22,"")</f>
        <v>78236928.000000015</v>
      </c>
      <c r="P214" s="3">
        <f>+IFERROR(PRODUCTOS[[#This Row],[CANT X MODULO]]*702,"")</f>
        <v>1474.2000000000003</v>
      </c>
      <c r="Q214" s="3">
        <f>+SUMIFS(DETALLE_GD_1[CANTIDAD SOLICITADA],DETALLE_GD_1[CODIGO],PRODUCTOS[[#This Row],[CODIGO]])</f>
        <v>76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76</v>
      </c>
      <c r="T214" s="3">
        <f>+IFERROR(PRODUCTOS[[#This Row],[CANTIDAD RECIBIDA]]/PRODUCTOS[[#This Row],[CANT X MODULO]],"")</f>
        <v>36.190476190476183</v>
      </c>
      <c r="U214" s="3">
        <f>+SUMIFS(DETALLE_GD_1[VALOR TOTAL POR ITEM GD],DETALLE_GD_1[CODIGO],PRODUCTOS[[#This Row],[CODIGO]])</f>
        <v>3943418</v>
      </c>
      <c r="V214" s="3">
        <f>+IFERROR(PRODUCTOS[[#This Row],[PRECIO DE COMPRA]]/PRODUCTOS[[#This Row],[CANT. COMPRADA]],"")</f>
        <v>51887.07894736842</v>
      </c>
      <c r="W214" s="3">
        <f>+IFERROR(PRODUCTOS[[#This Row],[PRECIO COMPRA UNITARIO]]*PRODUCTOS[[#This Row],[PPTO FALTANTE]],"")</f>
        <v>72766439.515789494</v>
      </c>
      <c r="X214" s="7">
        <f>+IFERROR(PRODUCTOS[[#This Row],[PROYECCION COMPRA]]/PRODUCTOS[[#This Row],[PPTO TOTAL]]-1,"")</f>
        <v>-6.9922076748853423E-2</v>
      </c>
      <c r="Y214" s="3">
        <f>+IFERROR((PRODUCTOS[[#This Row],[CANT X MODULO]]*704)-PRODUCTOS[[#This Row],[CANT. COMPRADA]],"")</f>
        <v>1402.4000000000003</v>
      </c>
      <c r="Z214" s="17">
        <f>+IFERROR(PRODUCTOS[[#This Row],[CANT. COMPRADA]]/PRODUCTOS[[#This Row],[PPTO FALTANTE]],"")</f>
        <v>5.419281232173416E-2</v>
      </c>
      <c r="AA214" s="3">
        <f>+IFERROR(PRODUCTOS[[#This Row],[PROYECCION COMPRA]]-(PRODUCTOS[[#This Row],[PPTO FALTANTE]]*PRODUCTOS[[#This Row],[PPTO]]),"")</f>
        <v>-1448568.484210521</v>
      </c>
      <c r="AB214" s="3">
        <f>+_xlfn.XLOOKUP(PRODUCTOS[[#This Row],[CODIGO]],DETALLE_GD_1[CODIGO],DETALLE_GD_1[VALOR PPTO],"",0)</f>
        <v>51873</v>
      </c>
      <c r="AC214" s="3">
        <f>+AB214-PRODUCTOS[[#This Row],[PPTO_ACTUALIZADO]]</f>
        <v>0</v>
      </c>
    </row>
    <row r="215" spans="1:29" x14ac:dyDescent="0.25">
      <c r="A215">
        <v>412249</v>
      </c>
      <c r="B215" t="s">
        <v>33</v>
      </c>
      <c r="C215">
        <v>0</v>
      </c>
      <c r="D215" t="s">
        <v>240</v>
      </c>
      <c r="E215" t="s">
        <v>399</v>
      </c>
      <c r="F215" s="2">
        <v>1719.7190700000001</v>
      </c>
      <c r="G215" s="6" t="s">
        <v>355</v>
      </c>
      <c r="H215" s="2">
        <v>1719.7190700000001</v>
      </c>
      <c r="I215" t="b">
        <v>1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22.05</v>
      </c>
      <c r="M215" s="2">
        <f>+IFERROR(PRODUCTOS[[#This Row],[PPTO]]*PRODUCTOS[[#This Row],[CANT X MODULO]],"")</f>
        <v>37919.805493500004</v>
      </c>
      <c r="N215" s="2">
        <f>+IFERROR(PRODUCTOS[[#This Row],[PPTO X MODULO]]*32,"")</f>
        <v>1213433.7757920001</v>
      </c>
      <c r="O215" s="2">
        <f>+IFERROR(PRODUCTOS[[#This Row],[PPTO X TORRE]]*22,"")</f>
        <v>26695543.067424003</v>
      </c>
      <c r="P215" s="3">
        <f>+IFERROR(PRODUCTOS[[#This Row],[CANT X MODULO]]*702,"")</f>
        <v>15479.1</v>
      </c>
      <c r="Q215" s="3">
        <f>+SUMIFS(DETALLE_GD_1[CANTIDAD SOLICITADA],DETALLE_GD_1[CODIGO],PRODUCTOS[[#This Row],[CODIGO]])</f>
        <v>772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772</v>
      </c>
      <c r="T215" s="3">
        <f>+IFERROR(PRODUCTOS[[#This Row],[CANTIDAD RECIBIDA]]/PRODUCTOS[[#This Row],[CANT X MODULO]],"")</f>
        <v>35.011337868480723</v>
      </c>
      <c r="U215" s="3">
        <f>+SUMIFS(DETALLE_GD_1[VALOR TOTAL POR ITEM GD],DETALLE_GD_1[CODIGO],PRODUCTOS[[#This Row],[CODIGO]])</f>
        <v>1327730</v>
      </c>
      <c r="V215" s="3">
        <f>+IFERROR(PRODUCTOS[[#This Row],[PRECIO DE COMPRA]]/PRODUCTOS[[#This Row],[CANT. COMPRADA]],"")</f>
        <v>1719.8575129533679</v>
      </c>
      <c r="W215" s="3">
        <f>+IFERROR(PRODUCTOS[[#This Row],[PRECIO COMPRA UNITARIO]]*PRODUCTOS[[#This Row],[PPTO FALTANTE]],"")</f>
        <v>25369962.14507772</v>
      </c>
      <c r="X215" s="7">
        <f>+IFERROR(PRODUCTOS[[#This Row],[PROYECCION COMPRA]]/PRODUCTOS[[#This Row],[PPTO TOTAL]]-1,"")</f>
        <v>-4.9655514368009301E-2</v>
      </c>
      <c r="Y215" s="3">
        <f>+IFERROR((PRODUCTOS[[#This Row],[CANT X MODULO]]*704)-PRODUCTOS[[#This Row],[CANT. COMPRADA]],"")</f>
        <v>14751.2</v>
      </c>
      <c r="Z215" s="17">
        <f>+IFERROR(PRODUCTOS[[#This Row],[CANT. COMPRADA]]/PRODUCTOS[[#This Row],[PPTO FALTANTE]],"")</f>
        <v>5.2334725310483214E-2</v>
      </c>
      <c r="AA215" s="3">
        <f>+IFERROR(PRODUCTOS[[#This Row],[PROYECCION COMPRA]]-(PRODUCTOS[[#This Row],[PPTO FALTANTE]]*PRODUCTOS[[#This Row],[PPTO]]),"")</f>
        <v>2042.1996937170625</v>
      </c>
      <c r="AB215" s="3">
        <f>+_xlfn.XLOOKUP(PRODUCTOS[[#This Row],[CODIGO]],DETALLE_GD_1[CODIGO],DETALLE_GD_1[VALOR PPTO],"",0)</f>
        <v>1719.7191</v>
      </c>
      <c r="AC215" s="3">
        <f>+AB215-PRODUCTOS[[#This Row],[PPTO_ACTUALIZADO]]</f>
        <v>2.9999999924257281E-5</v>
      </c>
    </row>
    <row r="216" spans="1:29" x14ac:dyDescent="0.25">
      <c r="A216">
        <v>704021</v>
      </c>
      <c r="B216" t="s">
        <v>329</v>
      </c>
      <c r="C216" t="s">
        <v>668</v>
      </c>
      <c r="D216" t="s">
        <v>240</v>
      </c>
      <c r="E216" t="s">
        <v>402</v>
      </c>
      <c r="F216" s="2">
        <v>487</v>
      </c>
      <c r="G216" s="6" t="s">
        <v>31</v>
      </c>
      <c r="H216" s="2">
        <v>487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21</v>
      </c>
      <c r="M216" s="2">
        <f>+IFERROR(PRODUCTOS[[#This Row],[PPTO]]*PRODUCTOS[[#This Row],[CANT X MODULO]],"")</f>
        <v>10227</v>
      </c>
      <c r="N216" s="2">
        <f>+IFERROR(PRODUCTOS[[#This Row],[PPTO X MODULO]]*32,"")</f>
        <v>327264</v>
      </c>
      <c r="O216" s="2">
        <f>+IFERROR(PRODUCTOS[[#This Row],[PPTO X TORRE]]*22,"")</f>
        <v>7199808</v>
      </c>
      <c r="P216" s="3">
        <f>+IFERROR(PRODUCTOS[[#This Row],[CANT X MODULO]]*702,"")</f>
        <v>14742</v>
      </c>
      <c r="Q216" s="3">
        <f>+SUMIFS(DETALLE_GD_1[CANTIDAD SOLICITADA],DETALLE_GD_1[CODIGO],PRODUCTOS[[#This Row],[CODIGO]])</f>
        <v>718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718</v>
      </c>
      <c r="T216" s="3">
        <f>+IFERROR(PRODUCTOS[[#This Row],[CANTIDAD RECIBIDA]]/PRODUCTOS[[#This Row],[CANT X MODULO]],"")</f>
        <v>34.19047619047619</v>
      </c>
      <c r="U216" s="3">
        <f>+SUMIFS(DETALLE_GD_1[VALOR TOTAL POR ITEM GD],DETALLE_GD_1[CODIGO],PRODUCTOS[[#This Row],[CODIGO]])</f>
        <v>349666</v>
      </c>
      <c r="V216" s="3">
        <f>+IFERROR(PRODUCTOS[[#This Row],[PRECIO DE COMPRA]]/PRODUCTOS[[#This Row],[CANT. COMPRADA]],"")</f>
        <v>487</v>
      </c>
      <c r="W216" s="3">
        <f>+IFERROR(PRODUCTOS[[#This Row],[PRECIO COMPRA UNITARIO]]*PRODUCTOS[[#This Row],[PPTO FALTANTE]],"")</f>
        <v>6850142</v>
      </c>
      <c r="X216" s="7">
        <f>+IFERROR(PRODUCTOS[[#This Row],[PROYECCION COMPRA]]/PRODUCTOS[[#This Row],[PPTO TOTAL]]-1,"")</f>
        <v>-4.8566017316017285E-2</v>
      </c>
      <c r="Y216" s="3">
        <f>+IFERROR((PRODUCTOS[[#This Row],[CANT X MODULO]]*704)-PRODUCTOS[[#This Row],[CANT. COMPRADA]],"")</f>
        <v>14066</v>
      </c>
      <c r="Z216" s="17">
        <f>+IFERROR(PRODUCTOS[[#This Row],[CANT. COMPRADA]]/PRODUCTOS[[#This Row],[PPTO FALTANTE]],"")</f>
        <v>5.1045073226219255E-2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487</v>
      </c>
      <c r="AC216" s="3">
        <f>+AB216-PRODUCTOS[[#This Row],[PPTO_ACTUALIZADO]]</f>
        <v>0</v>
      </c>
    </row>
    <row r="217" spans="1:29" x14ac:dyDescent="0.25">
      <c r="A217">
        <v>1802164</v>
      </c>
      <c r="B217" t="s">
        <v>306</v>
      </c>
      <c r="C217">
        <v>0</v>
      </c>
      <c r="D217" t="s">
        <v>244</v>
      </c>
      <c r="E217">
        <v>0</v>
      </c>
      <c r="F217" s="2">
        <v>138041</v>
      </c>
      <c r="G217" s="6" t="s">
        <v>31</v>
      </c>
      <c r="H217" s="2">
        <v>138041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0.52500000000000002</v>
      </c>
      <c r="M217" s="2">
        <f>+IFERROR(PRODUCTOS[[#This Row],[PPTO]]*PRODUCTOS[[#This Row],[CANT X MODULO]],"")</f>
        <v>72471.525000000009</v>
      </c>
      <c r="N217" s="2">
        <f>+IFERROR(PRODUCTOS[[#This Row],[PPTO X MODULO]]*32,"")</f>
        <v>2319088.8000000003</v>
      </c>
      <c r="O217" s="2">
        <f>+IFERROR(PRODUCTOS[[#This Row],[PPTO X TORRE]]*22,"")</f>
        <v>51019953.600000009</v>
      </c>
      <c r="P217" s="3">
        <f>+IFERROR(PRODUCTOS[[#This Row],[CANT X MODULO]]*702,"")</f>
        <v>368.55</v>
      </c>
      <c r="Q217" s="3">
        <f>+SUMIFS(DETALLE_GD_1[CANTIDAD SOLICITADA],DETALLE_GD_1[CODIGO],PRODUCTOS[[#This Row],[CODIGO]])</f>
        <v>17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17</v>
      </c>
      <c r="T217" s="3">
        <f>+IFERROR(PRODUCTOS[[#This Row],[CANTIDAD RECIBIDA]]/PRODUCTOS[[#This Row],[CANT X MODULO]],"")</f>
        <v>32.38095238095238</v>
      </c>
      <c r="U217" s="3">
        <f>+SUMIFS(DETALLE_GD_1[VALOR TOTAL POR ITEM GD],DETALLE_GD_1[CODIGO],PRODUCTOS[[#This Row],[CODIGO]])</f>
        <v>2346697</v>
      </c>
      <c r="V217" s="3">
        <f>+IFERROR(PRODUCTOS[[#This Row],[PRECIO DE COMPRA]]/PRODUCTOS[[#This Row],[CANT. COMPRADA]],"")</f>
        <v>138041</v>
      </c>
      <c r="W217" s="3">
        <f>+IFERROR(PRODUCTOS[[#This Row],[PRECIO COMPRA UNITARIO]]*PRODUCTOS[[#This Row],[PPTO FALTANTE]],"")</f>
        <v>48673256.600000001</v>
      </c>
      <c r="X217" s="7">
        <f>+IFERROR(PRODUCTOS[[#This Row],[PROYECCION COMPRA]]/PRODUCTOS[[#This Row],[PPTO TOTAL]]-1,"")</f>
        <v>-4.5995670995671145E-2</v>
      </c>
      <c r="Y217" s="3">
        <f>+IFERROR((PRODUCTOS[[#This Row],[CANT X MODULO]]*704)-PRODUCTOS[[#This Row],[CANT. COMPRADA]],"")</f>
        <v>352.6</v>
      </c>
      <c r="Z217" s="17">
        <f>+IFERROR(PRODUCTOS[[#This Row],[CANT. COMPRADA]]/PRODUCTOS[[#This Row],[PPTO FALTANTE]],"")</f>
        <v>4.821327283040272E-2</v>
      </c>
      <c r="AA217" s="3">
        <f>+IFERROR(PRODUCTOS[[#This Row],[PROYECCION COMPRA]]-(PRODUCTOS[[#This Row],[PPTO FALTANTE]]*PRODUCTOS[[#This Row],[PPTO]]),"")</f>
        <v>0</v>
      </c>
      <c r="AB217" s="3">
        <f>+_xlfn.XLOOKUP(PRODUCTOS[[#This Row],[CODIGO]],DETALLE_GD_1[CODIGO],DETALLE_GD_1[VALOR PPTO],"",0)</f>
        <v>138041</v>
      </c>
      <c r="AC217" s="3">
        <f>+AB217-PRODUCTOS[[#This Row],[PPTO_ACTUALIZADO]]</f>
        <v>0</v>
      </c>
    </row>
    <row r="218" spans="1:29" x14ac:dyDescent="0.25">
      <c r="A218">
        <v>2508169</v>
      </c>
      <c r="B218" t="s">
        <v>307</v>
      </c>
      <c r="C218">
        <v>0</v>
      </c>
      <c r="D218" t="s">
        <v>244</v>
      </c>
      <c r="E218">
        <v>0</v>
      </c>
      <c r="F218" s="2">
        <v>13952</v>
      </c>
      <c r="G218" s="6" t="s">
        <v>31</v>
      </c>
      <c r="H218" s="2">
        <v>13952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0.52500000000000002</v>
      </c>
      <c r="M218" s="2">
        <f>+IFERROR(PRODUCTOS[[#This Row],[PPTO]]*PRODUCTOS[[#This Row],[CANT X MODULO]],"")</f>
        <v>7324.8</v>
      </c>
      <c r="N218" s="2">
        <f>+IFERROR(PRODUCTOS[[#This Row],[PPTO X MODULO]]*32,"")</f>
        <v>234393.60000000001</v>
      </c>
      <c r="O218" s="2">
        <f>+IFERROR(PRODUCTOS[[#This Row],[PPTO X TORRE]]*22,"")</f>
        <v>5156659.2000000002</v>
      </c>
      <c r="P218" s="3">
        <f>+IFERROR(PRODUCTOS[[#This Row],[CANT X MODULO]]*702,"")</f>
        <v>368.55</v>
      </c>
      <c r="Q218" s="3">
        <f>+SUMIFS(DETALLE_GD_1[CANTIDAD SOLICITADA],DETALLE_GD_1[CODIGO],PRODUCTOS[[#This Row],[CODIGO]])</f>
        <v>17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17</v>
      </c>
      <c r="T218" s="3">
        <f>+IFERROR(PRODUCTOS[[#This Row],[CANTIDAD RECIBIDA]]/PRODUCTOS[[#This Row],[CANT X MODULO]],"")</f>
        <v>32.38095238095238</v>
      </c>
      <c r="U218" s="3">
        <f>+SUMIFS(DETALLE_GD_1[VALOR TOTAL POR ITEM GD],DETALLE_GD_1[CODIGO],PRODUCTOS[[#This Row],[CODIGO]])</f>
        <v>237184</v>
      </c>
      <c r="V218" s="3">
        <f>+IFERROR(PRODUCTOS[[#This Row],[PRECIO DE COMPRA]]/PRODUCTOS[[#This Row],[CANT. COMPRADA]],"")</f>
        <v>13952</v>
      </c>
      <c r="W218" s="3">
        <f>+IFERROR(PRODUCTOS[[#This Row],[PRECIO COMPRA UNITARIO]]*PRODUCTOS[[#This Row],[PPTO FALTANTE]],"")</f>
        <v>4919475.2</v>
      </c>
      <c r="X218" s="7">
        <f>+IFERROR(PRODUCTOS[[#This Row],[PROYECCION COMPRA]]/PRODUCTOS[[#This Row],[PPTO TOTAL]]-1,"")</f>
        <v>-4.5995670995671034E-2</v>
      </c>
      <c r="Y218" s="3">
        <f>+IFERROR((PRODUCTOS[[#This Row],[CANT X MODULO]]*704)-PRODUCTOS[[#This Row],[CANT. COMPRADA]],"")</f>
        <v>352.6</v>
      </c>
      <c r="Z218" s="17">
        <f>+IFERROR(PRODUCTOS[[#This Row],[CANT. COMPRADA]]/PRODUCTOS[[#This Row],[PPTO FALTANTE]],"")</f>
        <v>4.821327283040272E-2</v>
      </c>
      <c r="AA218" s="3">
        <f>+IFERROR(PRODUCTOS[[#This Row],[PROYECCION COMPRA]]-(PRODUCTOS[[#This Row],[PPTO FALTANTE]]*PRODUCTOS[[#This Row],[PPTO]]),"")</f>
        <v>0</v>
      </c>
      <c r="AB218" s="3">
        <f>+_xlfn.XLOOKUP(PRODUCTOS[[#This Row],[CODIGO]],DETALLE_GD_1[CODIGO],DETALLE_GD_1[VALOR PPTO],"",0)</f>
        <v>13952</v>
      </c>
      <c r="AC218" s="3">
        <f>+AB218-PRODUCTOS[[#This Row],[PPTO_ACTUALIZADO]]</f>
        <v>0</v>
      </c>
    </row>
    <row r="219" spans="1:29" x14ac:dyDescent="0.25">
      <c r="A219">
        <v>2508987</v>
      </c>
      <c r="B219" t="s">
        <v>305</v>
      </c>
      <c r="C219" t="s">
        <v>643</v>
      </c>
      <c r="D219" t="s">
        <v>244</v>
      </c>
      <c r="E219" t="s">
        <v>408</v>
      </c>
      <c r="F219" s="2">
        <v>145847</v>
      </c>
      <c r="G219" s="6" t="s">
        <v>90</v>
      </c>
      <c r="H219" s="2">
        <v>145847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0.52500000000000002</v>
      </c>
      <c r="M219" s="2">
        <f>+IFERROR(PRODUCTOS[[#This Row],[PPTO]]*PRODUCTOS[[#This Row],[CANT X MODULO]],"")</f>
        <v>76569.675000000003</v>
      </c>
      <c r="N219" s="2">
        <f>+IFERROR(PRODUCTOS[[#This Row],[PPTO X MODULO]]*32,"")</f>
        <v>2450229.6</v>
      </c>
      <c r="O219" s="2">
        <f>+IFERROR(PRODUCTOS[[#This Row],[PPTO X TORRE]]*22,"")</f>
        <v>53905051.200000003</v>
      </c>
      <c r="P219" s="3">
        <f>+IFERROR(PRODUCTOS[[#This Row],[CANT X MODULO]]*702,"")</f>
        <v>368.55</v>
      </c>
      <c r="Q219" s="3">
        <f>+SUMIFS(DETALLE_GD_1[CANTIDAD SOLICITADA],DETALLE_GD_1[CODIGO],PRODUCTOS[[#This Row],[CODIGO]])</f>
        <v>17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17</v>
      </c>
      <c r="T219" s="3">
        <f>+IFERROR(PRODUCTOS[[#This Row],[CANTIDAD RECIBIDA]]/PRODUCTOS[[#This Row],[CANT X MODULO]],"")</f>
        <v>32.38095238095238</v>
      </c>
      <c r="U219" s="3">
        <f>+SUMIFS(DETALLE_GD_1[VALOR TOTAL POR ITEM GD],DETALLE_GD_1[CODIGO],PRODUCTOS[[#This Row],[CODIGO]])</f>
        <v>2429668</v>
      </c>
      <c r="V219" s="3">
        <f>+IFERROR(PRODUCTOS[[#This Row],[PRECIO DE COMPRA]]/PRODUCTOS[[#This Row],[CANT. COMPRADA]],"")</f>
        <v>142921.64705882352</v>
      </c>
      <c r="W219" s="3">
        <f>+IFERROR(PRODUCTOS[[#This Row],[PRECIO COMPRA UNITARIO]]*PRODUCTOS[[#This Row],[PPTO FALTANTE]],"")</f>
        <v>50394172.752941176</v>
      </c>
      <c r="X219" s="7">
        <f>+IFERROR(PRODUCTOS[[#This Row],[PROYECCION COMPRA]]/PRODUCTOS[[#This Row],[PPTO TOTAL]]-1,"")</f>
        <v>-6.5130787725860229E-2</v>
      </c>
      <c r="Y219" s="3">
        <f>+IFERROR((PRODUCTOS[[#This Row],[CANT X MODULO]]*704)-PRODUCTOS[[#This Row],[CANT. COMPRADA]],"")</f>
        <v>352.6</v>
      </c>
      <c r="Z219" s="17">
        <f>+IFERROR(PRODUCTOS[[#This Row],[CANT. COMPRADA]]/PRODUCTOS[[#This Row],[PPTO FALTANTE]],"")</f>
        <v>4.821327283040272E-2</v>
      </c>
      <c r="AA219" s="3">
        <f>+IFERROR(PRODUCTOS[[#This Row],[PROYECCION COMPRA]]-(PRODUCTOS[[#This Row],[PPTO FALTANTE]]*PRODUCTOS[[#This Row],[PPTO]]),"")</f>
        <v>-1031479.4470588267</v>
      </c>
      <c r="AB219" s="3">
        <f>+_xlfn.XLOOKUP(PRODUCTOS[[#This Row],[CODIGO]],DETALLE_GD_1[CODIGO],DETALLE_GD_1[VALOR PPTO],"",0)</f>
        <v>145847</v>
      </c>
      <c r="AC219" s="3">
        <f>+AB219-PRODUCTOS[[#This Row],[PPTO_ACTUALIZADO]]</f>
        <v>0</v>
      </c>
    </row>
    <row r="220" spans="1:29" x14ac:dyDescent="0.25">
      <c r="A220">
        <v>1405039</v>
      </c>
      <c r="B220" t="s">
        <v>314</v>
      </c>
      <c r="C220" t="s">
        <v>672</v>
      </c>
      <c r="D220" t="s">
        <v>244</v>
      </c>
      <c r="E220" t="s">
        <v>408</v>
      </c>
      <c r="F220" s="2">
        <v>17998</v>
      </c>
      <c r="G220" s="6" t="s">
        <v>31</v>
      </c>
      <c r="H220" s="2">
        <v>7596</v>
      </c>
      <c r="I220" t="b">
        <v>0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1.5750000000000002</v>
      </c>
      <c r="M220" s="2">
        <f>+IFERROR(PRODUCTOS[[#This Row],[PPTO]]*PRODUCTOS[[#This Row],[CANT X MODULO]],"")</f>
        <v>28346.850000000002</v>
      </c>
      <c r="N220" s="2">
        <f>+IFERROR(PRODUCTOS[[#This Row],[PPTO X MODULO]]*32,"")</f>
        <v>907099.20000000007</v>
      </c>
      <c r="O220" s="2">
        <f>+IFERROR(PRODUCTOS[[#This Row],[PPTO X TORRE]]*22,"")</f>
        <v>19956182.400000002</v>
      </c>
      <c r="P220" s="3">
        <f>+IFERROR(PRODUCTOS[[#This Row],[CANT X MODULO]]*702,"")</f>
        <v>1105.6500000000001</v>
      </c>
      <c r="Q220" s="3">
        <f>+SUMIFS(DETALLE_GD_1[CANTIDAD SOLICITADA],DETALLE_GD_1[CODIGO],PRODUCTOS[[#This Row],[CODIGO]])</f>
        <v>51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51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388902</v>
      </c>
      <c r="V220" s="3">
        <f>+IFERROR(PRODUCTOS[[#This Row],[PRECIO DE COMPRA]]/PRODUCTOS[[#This Row],[CANT. COMPRADA]],"")</f>
        <v>7625.5294117647063</v>
      </c>
      <c r="W220" s="3">
        <f>+IFERROR(PRODUCTOS[[#This Row],[PRECIO COMPRA UNITARIO]]*PRODUCTOS[[#This Row],[PPTO FALTANTE]],"")</f>
        <v>8066285.011764708</v>
      </c>
      <c r="X220" s="7">
        <f>+IFERROR(PRODUCTOS[[#This Row],[PROYECCION COMPRA]]/PRODUCTOS[[#This Row],[PPTO TOTAL]]-1,"")</f>
        <v>-0.59580019614549595</v>
      </c>
      <c r="Y220" s="3">
        <f>+IFERROR((PRODUCTOS[[#This Row],[CANT X MODULO]]*704)-PRODUCTOS[[#This Row],[CANT. COMPRADA]],"")</f>
        <v>1057.8000000000002</v>
      </c>
      <c r="Z220" s="17">
        <f>+IFERROR(PRODUCTOS[[#This Row],[CANT. COMPRADA]]/PRODUCTOS[[#This Row],[PPTO FALTANTE]],"")</f>
        <v>4.8213272830402713E-2</v>
      </c>
      <c r="AA220" s="3">
        <f>+IFERROR(PRODUCTOS[[#This Row],[PROYECCION COMPRA]]-(PRODUCTOS[[#This Row],[PPTO FALTANTE]]*PRODUCTOS[[#This Row],[PPTO]]),"")</f>
        <v>-10971999.388235293</v>
      </c>
      <c r="AB220" s="3">
        <f>+_xlfn.XLOOKUP(PRODUCTOS[[#This Row],[CODIGO]],DETALLE_GD_1[CODIGO],DETALLE_GD_1[VALOR PPTO],"",0)</f>
        <v>7596</v>
      </c>
      <c r="AC220" s="3">
        <f>+AB220-PRODUCTOS[[#This Row],[PPTO_ACTUALIZADO]]</f>
        <v>0</v>
      </c>
    </row>
    <row r="221" spans="1:29" x14ac:dyDescent="0.25">
      <c r="A221">
        <v>404793</v>
      </c>
      <c r="B221" t="s">
        <v>483</v>
      </c>
      <c r="C221" t="s">
        <v>680</v>
      </c>
      <c r="D221" t="s">
        <v>355</v>
      </c>
      <c r="E221" t="s">
        <v>355</v>
      </c>
      <c r="G221" s="6" t="s">
        <v>355</v>
      </c>
      <c r="H221" s="2">
        <v>3400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0.52500000000000002</v>
      </c>
      <c r="M221" s="2">
        <f>+IFERROR(PRODUCTOS[[#This Row],[PPTO]]*PRODUCTOS[[#This Row],[CANT X MODULO]],"")</f>
        <v>0</v>
      </c>
      <c r="N221" s="2">
        <f>+IFERROR(PRODUCTOS[[#This Row],[PPTO X MODULO]]*32,"")</f>
        <v>0</v>
      </c>
      <c r="O221" s="2">
        <f>+IFERROR(PRODUCTOS[[#This Row],[PPTO X TORRE]]*22,"")</f>
        <v>0</v>
      </c>
      <c r="P221" s="3">
        <f>+IFERROR(PRODUCTOS[[#This Row],[CANT X MODULO]]*702,"")</f>
        <v>368.55</v>
      </c>
      <c r="Q221" s="3">
        <f>+SUMIFS(DETALLE_GD_1[CANTIDAD SOLICITADA],DETALLE_GD_1[CODIGO],PRODUCTOS[[#This Row],[CODIGO]])</f>
        <v>17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17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57800</v>
      </c>
      <c r="V221" s="3">
        <f>+IFERROR(PRODUCTOS[[#This Row],[PRECIO DE COMPRA]]/PRODUCTOS[[#This Row],[CANT. COMPRADA]],"")</f>
        <v>3400</v>
      </c>
      <c r="W221" s="3">
        <f>+IFERROR(PRODUCTOS[[#This Row],[PRECIO COMPRA UNITARIO]]*PRODUCTOS[[#This Row],[PPTO FALTANTE]],"")</f>
        <v>1198840</v>
      </c>
      <c r="X221" s="7" t="str">
        <f>+IFERROR(PRODUCTOS[[#This Row],[PROYECCION COMPRA]]/PRODUCTOS[[#This Row],[PPTO TOTAL]]-1,"")</f>
        <v/>
      </c>
      <c r="Y221" s="3">
        <f>+IFERROR((PRODUCTOS[[#This Row],[CANT X MODULO]]*704)-PRODUCTOS[[#This Row],[CANT. COMPRADA]],"")</f>
        <v>352.6</v>
      </c>
      <c r="Z221" s="17">
        <f>+IFERROR(PRODUCTOS[[#This Row],[CANT. COMPRADA]]/PRODUCTOS[[#This Row],[PPTO FALTANTE]],"")</f>
        <v>4.821327283040272E-2</v>
      </c>
      <c r="AA221" s="3">
        <f>+IFERROR(PRODUCTOS[[#This Row],[PROYECCION COMPRA]]-(PRODUCTOS[[#This Row],[PPTO FALTANTE]]*PRODUCTOS[[#This Row],[PPTO]]),"")</f>
        <v>1198840</v>
      </c>
      <c r="AB221" s="3">
        <f>+_xlfn.XLOOKUP(PRODUCTOS[[#This Row],[CODIGO]],DETALLE_GD_1[CODIGO],DETALLE_GD_1[VALOR PPTO],"",0)</f>
        <v>13713.2695</v>
      </c>
      <c r="AC221" s="3">
        <f>+AB221-PRODUCTOS[[#This Row],[PPTO_ACTUALIZADO]]</f>
        <v>10313.2695</v>
      </c>
    </row>
    <row r="222" spans="1:29" x14ac:dyDescent="0.25">
      <c r="A222">
        <v>5316509</v>
      </c>
      <c r="B222" t="s">
        <v>56</v>
      </c>
      <c r="C222" t="s">
        <v>579</v>
      </c>
      <c r="D222" t="s">
        <v>258</v>
      </c>
      <c r="E222" t="s">
        <v>405</v>
      </c>
      <c r="F222" s="2">
        <v>15433.333333</v>
      </c>
      <c r="G222" s="6" t="s">
        <v>31</v>
      </c>
      <c r="H222" s="2">
        <v>15433.333333</v>
      </c>
      <c r="I222" t="b">
        <v>1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8102.4999998250005</v>
      </c>
      <c r="N222" s="2">
        <f>+IFERROR(PRODUCTOS[[#This Row],[PPTO X MODULO]]*32,"")</f>
        <v>259279.99999440002</v>
      </c>
      <c r="O222" s="2">
        <f>+IFERROR(PRODUCTOS[[#This Row],[PPTO X TORRE]]*22,"")</f>
        <v>5704159.9998768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16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16</v>
      </c>
      <c r="T222" s="3">
        <f>+IFERROR(PRODUCTOS[[#This Row],[CANTIDAD RECIBIDA]]/PRODUCTOS[[#This Row],[CANT X MODULO]],"")</f>
        <v>30.476190476190474</v>
      </c>
      <c r="U222" s="3">
        <f>+SUMIFS(DETALLE_GD_1[VALOR TOTAL POR ITEM GD],DETALLE_GD_1[CODIGO],PRODUCTOS[[#This Row],[CODIGO]])</f>
        <v>233849</v>
      </c>
      <c r="V222" s="3">
        <f>+IFERROR(PRODUCTOS[[#This Row],[PRECIO DE COMPRA]]/PRODUCTOS[[#This Row],[CANT. COMPRADA]],"")</f>
        <v>14615.5625</v>
      </c>
      <c r="W222" s="3">
        <f>+IFERROR(PRODUCTOS[[#This Row],[PRECIO COMPRA UNITARIO]]*PRODUCTOS[[#This Row],[PPTO FALTANTE]],"")</f>
        <v>5168062.9000000004</v>
      </c>
      <c r="X222" s="7">
        <f>+IFERROR(PRODUCTOS[[#This Row],[PROYECCION COMPRA]]/PRODUCTOS[[#This Row],[PPTO TOTAL]]-1,"")</f>
        <v>-9.3983531297926137E-2</v>
      </c>
      <c r="Y222" s="3">
        <f>+IFERROR((PRODUCTOS[[#This Row],[CANT X MODULO]]*704)-PRODUCTOS[[#This Row],[CANT. COMPRADA]],"")</f>
        <v>353.6</v>
      </c>
      <c r="Z222" s="17">
        <f>+IFERROR(PRODUCTOS[[#This Row],[CANT. COMPRADA]]/PRODUCTOS[[#This Row],[PPTO FALTANTE]],"")</f>
        <v>4.5248868778280542E-2</v>
      </c>
      <c r="AA222" s="3">
        <f>+IFERROR(PRODUCTOS[[#This Row],[PROYECCION COMPRA]]-(PRODUCTOS[[#This Row],[PPTO FALTANTE]]*PRODUCTOS[[#This Row],[PPTO]]),"")</f>
        <v>-289163.76654880028</v>
      </c>
      <c r="AB222" s="3">
        <f>+_xlfn.XLOOKUP(PRODUCTOS[[#This Row],[CODIGO]],DETALLE_GD_1[CODIGO],DETALLE_GD_1[VALOR PPTO],"",0)</f>
        <v>15433.3333</v>
      </c>
      <c r="AC222" s="3">
        <f>+AB222-PRODUCTOS[[#This Row],[PPTO_ACTUALIZADO]]</f>
        <v>-3.3000000257743523E-5</v>
      </c>
    </row>
    <row r="223" spans="1:29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540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540</v>
      </c>
      <c r="T225" s="3">
        <f>+IFERROR(PRODUCTOS[[#This Row],[CANTIDAD RECIBIDA]]/PRODUCTOS[[#This Row],[CANT X MODULO]],"")</f>
        <v>22.857142857142858</v>
      </c>
      <c r="U225" s="3">
        <f>+SUMIFS(DETALLE_GD_1[VALOR TOTAL POR ITEM GD],DETALLE_GD_1[CODIGO],PRODUCTOS[[#This Row],[CODIGO]])</f>
        <v>174960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5213808</v>
      </c>
      <c r="X225" s="7">
        <f>+IFERROR(PRODUCTOS[[#This Row],[PROYECCION COMPRA]]/PRODUCTOS[[#This Row],[PPTO TOTAL]]-1,"")</f>
        <v>-3.2467532467532423E-2</v>
      </c>
      <c r="Y225" s="3">
        <f>+IFERROR((PRODUCTOS[[#This Row],[CANT X MODULO]]*704)-PRODUCTOS[[#This Row],[CANT. COMPRADA]],"")</f>
        <v>16092</v>
      </c>
      <c r="Z225" s="17">
        <f>+IFERROR(PRODUCTOS[[#This Row],[CANT. COMPRADA]]/PRODUCTOS[[#This Row],[PPTO FALTANTE]],"")</f>
        <v>3.3557046979865772E-2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x14ac:dyDescent="0.25">
      <c r="A227">
        <v>106022</v>
      </c>
      <c r="B227" t="s">
        <v>245</v>
      </c>
      <c r="C227">
        <v>0</v>
      </c>
      <c r="D227" t="s">
        <v>240</v>
      </c>
      <c r="E227" t="s">
        <v>404</v>
      </c>
      <c r="F227" s="2">
        <v>3800.6910990000001</v>
      </c>
      <c r="G227" s="6" t="s">
        <v>31</v>
      </c>
      <c r="H227" s="2">
        <v>3800.6910990000006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6.8249999999999984</v>
      </c>
      <c r="M227" s="2">
        <f>+IFERROR(PRODUCTOS[[#This Row],[PPTO]]*PRODUCTOS[[#This Row],[CANT X MODULO]],"")</f>
        <v>25939.716750674994</v>
      </c>
      <c r="N227" s="2">
        <f>+IFERROR(PRODUCTOS[[#This Row],[PPTO X MODULO]]*32,"")</f>
        <v>830070.9360215998</v>
      </c>
      <c r="O227" s="2">
        <f>+IFERROR(PRODUCTOS[[#This Row],[PPTO X TORRE]]*22,"")</f>
        <v>18261560.592475194</v>
      </c>
      <c r="P227" s="3">
        <f>+IFERROR(PRODUCTOS[[#This Row],[CANT X MODULO]]*702,"")</f>
        <v>4791.1499999999987</v>
      </c>
      <c r="Q227" s="3">
        <f>+SUMIFS(DETALLE_GD_1[CANTIDAD SOLICITADA],DETALLE_GD_1[CODIGO],PRODUCTOS[[#This Row],[CODIGO]])</f>
        <v>99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99</v>
      </c>
      <c r="T227" s="3">
        <f>+IFERROR(PRODUCTOS[[#This Row],[CANTIDAD RECIBIDA]]/PRODUCTOS[[#This Row],[CANT X MODULO]],"")</f>
        <v>14.505494505494509</v>
      </c>
      <c r="U227" s="3">
        <f>+SUMIFS(DETALLE_GD_1[VALOR TOTAL POR ITEM GD],DETALLE_GD_1[CODIGO],PRODUCTOS[[#This Row],[CODIGO]])</f>
        <v>376223</v>
      </c>
      <c r="V227" s="3">
        <f>+IFERROR(PRODUCTOS[[#This Row],[PRECIO DE COMPRA]]/PRODUCTOS[[#This Row],[CANT. COMPRADA]],"")</f>
        <v>3800.2323232323233</v>
      </c>
      <c r="W227" s="3">
        <f>+IFERROR(PRODUCTOS[[#This Row],[PRECIO COMPRA UNITARIO]]*PRODUCTOS[[#This Row],[PPTO FALTANTE]],"")</f>
        <v>17883133.266666666</v>
      </c>
      <c r="X227" s="7">
        <f>+IFERROR(PRODUCTOS[[#This Row],[PROYECCION COMPRA]]/PRODUCTOS[[#This Row],[PPTO TOTAL]]-1,"")</f>
        <v>-2.0722616990601739E-2</v>
      </c>
      <c r="Y227" s="3">
        <f>+IFERROR((PRODUCTOS[[#This Row],[CANT X MODULO]]*704)-PRODUCTOS[[#This Row],[CANT. COMPRADA]],"")</f>
        <v>4705.7999999999993</v>
      </c>
      <c r="Z227" s="17">
        <f>+IFERROR(PRODUCTOS[[#This Row],[CANT. COMPRADA]]/PRODUCTOS[[#This Row],[PPTO FALTANTE]],"")</f>
        <v>2.103786816269285E-2</v>
      </c>
      <c r="AA227" s="3">
        <f>+IFERROR(PRODUCTOS[[#This Row],[PROYECCION COMPRA]]-(PRODUCTOS[[#This Row],[PPTO FALTANTE]]*PRODUCTOS[[#This Row],[PPTO]]),"")</f>
        <v>-2158.9070075303316</v>
      </c>
      <c r="AB227" s="3">
        <f>+_xlfn.XLOOKUP(PRODUCTOS[[#This Row],[CODIGO]],DETALLE_GD_1[CODIGO],DETALLE_GD_1[VALOR PPTO],"",0)</f>
        <v>3800.6911</v>
      </c>
      <c r="AC227" s="3">
        <f>+AB227-PRODUCTOS[[#This Row],[PPTO_ACTUALIZADO]]</f>
        <v>9.999994290410541E-7</v>
      </c>
    </row>
    <row r="228" spans="1:29" x14ac:dyDescent="0.25">
      <c r="A228" t="s">
        <v>82</v>
      </c>
      <c r="B228" t="s">
        <v>83</v>
      </c>
      <c r="C228" t="s">
        <v>533</v>
      </c>
      <c r="D228" t="s">
        <v>240</v>
      </c>
      <c r="E228" t="s">
        <v>399</v>
      </c>
      <c r="F228" s="2">
        <v>36939.818182000003</v>
      </c>
      <c r="G228" s="6" t="s">
        <v>36</v>
      </c>
      <c r="H228" s="2">
        <v>36939.818181999981</v>
      </c>
      <c r="I228" t="b">
        <v>1</v>
      </c>
      <c r="J228" t="str">
        <f>+_xlfn.XLOOKUP(PRODUCTOS[[#This Row],[CODIGO]],P_CRITICOS[CODIGO],P_CRITICOS[DESC CORTA],"",0)</f>
        <v>CLAVO R20</v>
      </c>
      <c r="K228" t="str">
        <f>+IFERROR(IF(VLOOKUP(PRODUCTOS[[#This Row],[CODIGO]],P_CRITICOS[],3,0)="*","PRODUCTO CRITICO","NO CRITICO"),"NO CRITICO")</f>
        <v>PRODUCTO CRITICO</v>
      </c>
      <c r="L228" s="15">
        <f>+_xlfn.XLOOKUP(PRODUCTOS[[#This Row],[CODIGO]],BD_MODULO[Artículo],BD_MODULO[CUB_ACTUALIZADA],"",0)</f>
        <v>3.4539749999999994</v>
      </c>
      <c r="M228" s="2">
        <f>+IFERROR(PRODUCTOS[[#This Row],[PPTO]]*PRODUCTOS[[#This Row],[CANT X MODULO]],"")</f>
        <v>127589.20850517343</v>
      </c>
      <c r="N228" s="2">
        <f>+IFERROR(PRODUCTOS[[#This Row],[PPTO X MODULO]]*32,"")</f>
        <v>4082854.6721655498</v>
      </c>
      <c r="O228" s="2">
        <f>+IFERROR(PRODUCTOS[[#This Row],[PPTO X TORRE]]*22,"")</f>
        <v>89822802.787642092</v>
      </c>
      <c r="P228" s="3">
        <f>+IFERROR(PRODUCTOS[[#This Row],[CANT X MODULO]]*702,"")</f>
        <v>2424.6904499999996</v>
      </c>
      <c r="Q228" s="3">
        <f>+SUMIFS(DETALLE_GD_1[CANTIDAD SOLICITADA],DETALLE_GD_1[CODIGO],PRODUCTOS[[#This Row],[CODIGO]])</f>
        <v>48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48</v>
      </c>
      <c r="T228" s="3">
        <f>+IFERROR(PRODUCTOS[[#This Row],[CANTIDAD RECIBIDA]]/PRODUCTOS[[#This Row],[CANT X MODULO]],"")</f>
        <v>13.897031680889413</v>
      </c>
      <c r="U228" s="3">
        <f>+SUMIFS(DETALLE_GD_1[VALOR TOTAL POR ITEM GD],DETALLE_GD_1[CODIGO],PRODUCTOS[[#This Row],[CODIGO]])</f>
        <v>1763869</v>
      </c>
      <c r="V228" s="3">
        <f>+IFERROR(PRODUCTOS[[#This Row],[PRECIO DE COMPRA]]/PRODUCTOS[[#This Row],[CANT. COMPRADA]],"")</f>
        <v>36747.270833333336</v>
      </c>
      <c r="W228" s="3">
        <f>+IFERROR(PRODUCTOS[[#This Row],[PRECIO COMPRA UNITARIO]]*PRODUCTOS[[#This Row],[PPTO FALTANTE]],"")</f>
        <v>87590735.96269998</v>
      </c>
      <c r="X228" s="7">
        <f>+IFERROR(PRODUCTOS[[#This Row],[PROYECCION COMPRA]]/PRODUCTOS[[#This Row],[PPTO TOTAL]]-1,"")</f>
        <v>-2.484966796481658E-2</v>
      </c>
      <c r="Y228" s="3">
        <f>+IFERROR((PRODUCTOS[[#This Row],[CANT X MODULO]]*704)-PRODUCTOS[[#This Row],[CANT. COMPRADA]],"")</f>
        <v>2383.5983999999994</v>
      </c>
      <c r="Z228" s="17">
        <f>+IFERROR(PRODUCTOS[[#This Row],[CANT. COMPRADA]]/PRODUCTOS[[#This Row],[PPTO FALTANTE]],"")</f>
        <v>2.0137620498486664E-2</v>
      </c>
      <c r="AA228" s="3">
        <f>+IFERROR(PRODUCTOS[[#This Row],[PROYECCION COMPRA]]-(PRODUCTOS[[#This Row],[PPTO FALTANTE]]*PRODUCTOS[[#This Row],[PPTO]]),"")</f>
        <v>-458955.55220611393</v>
      </c>
      <c r="AB228" s="3">
        <f>+_xlfn.XLOOKUP(PRODUCTOS[[#This Row],[CODIGO]],DETALLE_GD_1[CODIGO],DETALLE_GD_1[VALOR PPTO],"",0)</f>
        <v>36939.818200000002</v>
      </c>
      <c r="AC228" s="3">
        <f>+AB228-PRODUCTOS[[#This Row],[PPTO_ACTUALIZADO]]</f>
        <v>1.8000020645558834E-5</v>
      </c>
    </row>
    <row r="229" spans="1:29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279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279</v>
      </c>
      <c r="T234" s="3">
        <f>+IFERROR(PRODUCTOS[[#This Row],[CANTIDAD RECIBIDA]]/PRODUCTOS[[#This Row],[CANT X MODULO]],"")</f>
        <v>2.1406431309092464</v>
      </c>
      <c r="U234" s="3">
        <f>+SUMIFS(DETALLE_GD_1[VALOR TOTAL POR ITEM GD],DETALLE_GD_1[CODIGO],PRODUCTOS[[#This Row],[CODIGO]])</f>
        <v>11171889</v>
      </c>
      <c r="V234" s="3">
        <f>+IFERROR(PRODUCTOS[[#This Row],[PRECIO DE COMPRA]]/PRODUCTOS[[#This Row],[CANT. COMPRADA]],"")</f>
        <v>40042.612903225803</v>
      </c>
      <c r="W234" s="3">
        <f>+IFERROR(PRODUCTOS[[#This Row],[PRECIO COMPRA UNITARIO]]*PRODUCTOS[[#This Row],[PPTO FALTANTE]],"")</f>
        <v>3662962179.6054978</v>
      </c>
      <c r="X234" s="7">
        <f>+IFERROR(PRODUCTOS[[#This Row],[PROYECCION COMPRA]]/PRODUCTOS[[#This Row],[PPTO TOTAL]]-1,"")</f>
        <v>-0.16933364562713171</v>
      </c>
      <c r="Y234" s="3">
        <f>+IFERROR((PRODUCTOS[[#This Row],[CANT X MODULO]]*704)-PRODUCTOS[[#This Row],[CANT. COMPRADA]],"")</f>
        <v>91476.602400000033</v>
      </c>
      <c r="Z234" s="17">
        <f>+IFERROR(PRODUCTOS[[#This Row],[CANT. COMPRADA]]/PRODUCTOS[[#This Row],[PPTO FALTANTE]],"")</f>
        <v>3.0499602377011751E-3</v>
      </c>
      <c r="AA234" s="3">
        <f>+IFERROR(PRODUCTOS[[#This Row],[PROYECCION COMPRA]]-(PRODUCTOS[[#This Row],[PPTO FALTANTE]]*PRODUCTOS[[#This Row],[PPTO]]),"")</f>
        <v>-733296609.00521135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29"/>
  <sheetViews>
    <sheetView zoomScaleNormal="100" workbookViewId="0">
      <selection activeCell="I114" sqref="I11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t="s">
        <v>510</v>
      </c>
      <c r="D2" t="s">
        <v>20</v>
      </c>
      <c r="E2">
        <v>388</v>
      </c>
      <c r="F2">
        <v>6.3000000000000007</v>
      </c>
      <c r="G2">
        <v>44</v>
      </c>
      <c r="H2" t="str">
        <f>+_xlfn.XLOOKUP(REG_STOCK[[#This Row],[CODIGO]],PRODUCTOS[CODIGO],PRODUCTOS[DESC CORTA],"",0)</f>
        <v>PINO 3X8X320</v>
      </c>
      <c r="I2">
        <f>SUMIFS(DETALLE_GD_1[CANTIDAD RECEPCIONADA],DETALLE_GD_1[CODIGO],REG_STOCK[[#This Row],[CODIGO]],DETALLE_GD_1[FECHA SOLICITUD],"&lt;="&amp;REG_STOCK[[#This Row],[FECHA STOCK ]])</f>
        <v>388</v>
      </c>
      <c r="J2">
        <f>+REG_STOCK[[#This Row],[SOLICITADO A TF]]-REG_STOCK[[#This Row],[STOCK FISICO]]</f>
        <v>344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54.603174603174594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61.587301587301582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15461.939560439561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680325.34065934073</v>
      </c>
      <c r="V2">
        <v>64</v>
      </c>
    </row>
    <row r="3" spans="1:22" hidden="1" x14ac:dyDescent="0.25">
      <c r="A3" s="1">
        <v>46125</v>
      </c>
      <c r="B3">
        <v>304101</v>
      </c>
      <c r="C3" t="s">
        <v>698</v>
      </c>
      <c r="D3" t="s">
        <v>18</v>
      </c>
      <c r="E3">
        <v>1825</v>
      </c>
      <c r="F3">
        <v>23.273250000000008</v>
      </c>
      <c r="G3">
        <v>118</v>
      </c>
      <c r="H3" t="str">
        <f>+_xlfn.XLOOKUP(REG_STOCK[[#This Row],[CODIGO]],PRODUCTOS[CODIGO],PRODUCTOS[DESC CORTA],"",0)</f>
        <v>OSB 9.5</v>
      </c>
      <c r="I3">
        <f>SUMIFS(DETALLE_GD_1[CANTIDAD RECEPCIONADA],DETALLE_GD_1[CODIGO],REG_STOCK[[#This Row],[CODIGO]],DETALLE_GD_1[FECHA SOLICITUD],"&lt;="&amp;REG_STOCK[[#This Row],[FECHA STOCK ]])</f>
        <v>1825</v>
      </c>
      <c r="J3">
        <f>+REG_STOCK[[#This Row],[SOLICITADO A TF]]-REG_STOCK[[#This Row],[STOCK FISICO]]</f>
        <v>1707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35.828414010232208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38.305129214220145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9652.5142678608627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1138996.6836075818</v>
      </c>
    </row>
    <row r="4" spans="1:22" hidden="1" x14ac:dyDescent="0.25">
      <c r="A4" s="1">
        <v>46125</v>
      </c>
      <c r="B4">
        <v>302044</v>
      </c>
      <c r="C4" t="s">
        <v>513</v>
      </c>
      <c r="D4" t="s">
        <v>20</v>
      </c>
      <c r="E4">
        <v>1754</v>
      </c>
      <c r="F4">
        <v>1.2368067885117493</v>
      </c>
      <c r="G4">
        <v>155</v>
      </c>
      <c r="H4" t="str">
        <f>+_xlfn.XLOOKUP(REG_STOCK[[#This Row],[CODIGO]],PRODUCTOS[CODIGO],PRODUCTOS[DESC CORTA],"",0)</f>
        <v>PINO 2X8X4</v>
      </c>
      <c r="I4">
        <f>SUMIFS(DETALLE_GD_1[CANTIDAD RECEPCIONADA],DETALLE_GD_1[CODIGO],REG_STOCK[[#This Row],[CODIGO]],DETALLE_GD_1[FECHA SOLICITUD],"&lt;="&amp;REG_STOCK[[#This Row],[FECHA STOCK ]])</f>
        <v>884</v>
      </c>
      <c r="J4">
        <f>+REG_STOCK[[#This Row],[SOLICITADO A TF]]-REG_STOCK[[#This Row],[STOCK FISICO]]</f>
        <v>729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20.724946695095952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25.131485429992896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514</v>
      </c>
      <c r="D5" t="s">
        <v>20</v>
      </c>
      <c r="E5">
        <v>1596</v>
      </c>
      <c r="F5">
        <v>8.6625000000000014</v>
      </c>
      <c r="G5">
        <v>452</v>
      </c>
      <c r="H5" t="str">
        <f>+_xlfn.XLOOKUP(REG_STOCK[[#This Row],[CODIGO]],PRODUCTOS[CODIGO],PRODUCTOS[DESC CORTA],"",0)</f>
        <v>PINO 2X6X320</v>
      </c>
      <c r="I5">
        <f>SUMIFS(DETALLE_GD_1[CANTIDAD RECEPCIONADA],DETALLE_GD_1[CODIGO],REG_STOCK[[#This Row],[CODIGO]],DETALLE_GD_1[FECHA SOLICITUD],"&lt;="&amp;REG_STOCK[[#This Row],[FECHA STOCK ]])</f>
        <v>1596</v>
      </c>
      <c r="J5">
        <f>+REG_STOCK[[#This Row],[SOLICITADO A TF]]-REG_STOCK[[#This Row],[STOCK FISICO]]</f>
        <v>1144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32.767633369137108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45.714285714285687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5566.8590808416393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2516220.3045404209</v>
      </c>
    </row>
    <row r="6" spans="1:22" hidden="1" x14ac:dyDescent="0.25">
      <c r="A6" s="1">
        <v>46125</v>
      </c>
      <c r="B6">
        <v>302028</v>
      </c>
      <c r="C6" t="s">
        <v>515</v>
      </c>
      <c r="D6" t="s">
        <v>20</v>
      </c>
      <c r="E6">
        <v>7561</v>
      </c>
      <c r="F6">
        <v>31.237499999999997</v>
      </c>
      <c r="G6">
        <v>324</v>
      </c>
      <c r="H6" t="str">
        <f>+_xlfn.XLOOKUP(REG_STOCK[[#This Row],[CODIGO]],PRODUCTOS[CODIGO],PRODUCTOS[DESC CORTA],"",0)</f>
        <v>PINO 2X4X320</v>
      </c>
      <c r="I6">
        <f>SUMIFS(DETALLE_GD_1[CANTIDAD RECEPCIONADA],DETALLE_GD_1[CODIGO],REG_STOCK[[#This Row],[CODIGO]],DETALLE_GD_1[FECHA SOLICITUD],"&lt;="&amp;REG_STOCK[[#This Row],[FECHA STOCK ]])</f>
        <v>7561</v>
      </c>
      <c r="J6">
        <f>+REG_STOCK[[#This Row],[SOLICITADO A TF]]-REG_STOCK[[#This Row],[STOCK FISICO]]</f>
        <v>7237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41.898972354899421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43.774786510348839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4760.4046547265589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1542371.108131405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40.010249999999999</v>
      </c>
      <c r="G7">
        <v>165</v>
      </c>
      <c r="H7" t="str">
        <f>+_xlfn.XLOOKUP(REG_STOCK[[#This Row],[CODIGO]],PRODUCTOS[CODIGO],PRODUCTOS[DESC CORTA],"",0)</f>
        <v>TERCIADO FENOLICO</v>
      </c>
      <c r="I7">
        <f>SUMIFS(DETALLE_GD_1[CANTIDAD RECEPCIONADA],DETALLE_GD_1[CODIGO],REG_STOCK[[#This Row],[CODIGO]],DETALLE_GD_1[FECHA SOLICITUD],"&lt;="&amp;REG_STOCK[[#This Row],[FECHA STOCK ]])</f>
        <v>715</v>
      </c>
      <c r="J7">
        <f>+REG_STOCK[[#This Row],[SOLICITADO A TF]]-REG_STOCK[[#This Row],[STOCK FISICO]]</f>
        <v>550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23.632281696797818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30.721966205837163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14981.247597254005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2471905.8535469109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23.296874999999996</v>
      </c>
      <c r="G8">
        <v>107</v>
      </c>
      <c r="H8" t="str">
        <f>+_xlfn.XLOOKUP(REG_STOCK[[#This Row],[CODIGO]],PRODUCTOS[CODIGO],PRODUCTOS[DESC CORTA],"",0)</f>
        <v>OSB 11MM</v>
      </c>
      <c r="I8">
        <f>SUMIFS(DETALLE_GD_1[CANTIDAD RECEPCIONADA],DETALLE_GD_1[CODIGO],REG_STOCK[[#This Row],[CODIGO]],DETALLE_GD_1[FECHA SOLICITUD],"&lt;="&amp;REG_STOCK[[#This Row],[FECHA STOCK ]])</f>
        <v>612</v>
      </c>
      <c r="J8">
        <f>+REG_STOCK[[#This Row],[SOLICITADO A TF]]-REG_STOCK[[#This Row],[STOCK FISICO]]</f>
        <v>505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58.297258297258288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70.649350649350637</v>
      </c>
      <c r="O8" s="3">
        <f>IF($V$2-REG_STOCK[[#This Row],[ALCANCE FISICO]]&gt;0,"",($V$2-REG_STOCK[[#This Row],[ALCANCE FISICO]]/REG_STOCK[[#This Row],[CUBICACION PPTO.]]))</f>
        <v>55.844230805269767</v>
      </c>
      <c r="P8" s="3">
        <f>+_xlfn.XLOOKUP(REG_STOCK[[#This Row],[CODIGO]],PRODUCTOS[CODIGO],PRODUCTOS[PRECIO COMPRA UNITARIO],"",0)</f>
        <v>11557.16697761194</v>
      </c>
      <c r="Q8" s="3">
        <f>IFERROR(REG_STOCK[[#This Row],[VALOR UNITARIO]]*REG_STOCK[[#This Row],[PERDIDA O EN PROCESO]],"")</f>
        <v>645401.10015280312</v>
      </c>
      <c r="R8" s="3">
        <f>+REG_STOCK[[#This Row],[VALOR UNITARIO]]*REG_STOCK[[#This Row],[STOCK FISICO]]</f>
        <v>1236616.8666044776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0.7111632270168855</v>
      </c>
      <c r="G9">
        <v>185</v>
      </c>
      <c r="H9" t="str">
        <f>+_xlfn.XLOOKUP(REG_STOCK[[#This Row],[CODIGO]],PRODUCTOS[CODIGO],PRODUCTOS[DESC CORTA],"",0)</f>
        <v>VOCANITA EMPAPELADA MURO</v>
      </c>
      <c r="I9">
        <f>SUMIFS(DETALLE_GD_1[CANTIDAD RECEPCIONADA],DETALLE_GD_1[CODIGO],REG_STOCK[[#This Row],[CODIGO]],DETALLE_GD_1[FECHA SOLICITUD],"&lt;="&amp;REG_STOCK[[#This Row],[FECHA STOCK ]])</f>
        <v>910</v>
      </c>
      <c r="J9">
        <f>+REG_STOCK[[#This Row],[SOLICITADO A TF]]-REG_STOCK[[#This Row],[STOCK FISICO]]</f>
        <v>725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23.209283713485398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29.131652661064429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16251.106175972927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3006454.6425549914</v>
      </c>
    </row>
    <row r="10" spans="1:22" hidden="1" x14ac:dyDescent="0.25">
      <c r="A10" s="1">
        <v>46125</v>
      </c>
      <c r="B10">
        <v>302046</v>
      </c>
      <c r="C10" t="s">
        <v>519</v>
      </c>
      <c r="D10" t="s">
        <v>20</v>
      </c>
      <c r="E10">
        <v>2173</v>
      </c>
      <c r="F10">
        <v>0.52500000000000002</v>
      </c>
      <c r="G10">
        <v>131</v>
      </c>
      <c r="H10" t="str">
        <f>+_xlfn.XLOOKUP(REG_STOCK[[#This Row],[CODIGO]],PRODUCTOS[CODIGO],PRODUCTOS[DESC CORTA],"",0)</f>
        <v>PINO 2X6X400</v>
      </c>
      <c r="I10">
        <f>SUMIFS(DETALLE_GD_1[CANTIDAD RECEPCIONADA],DETALLE_GD_1[CODIGO],REG_STOCK[[#This Row],[CODIGO]],DETALLE_GD_1[FECHA SOLICITUD],"&lt;="&amp;REG_STOCK[[#This Row],[FECHA STOCK ]])</f>
        <v>2173</v>
      </c>
      <c r="J10">
        <f>+REG_STOCK[[#This Row],[SOLICITADO A TF]]-REG_STOCK[[#This Row],[STOCK FISICO]]</f>
        <v>2042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58.932178932178935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62.712842712842715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10297.102302397341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1348920.4016140518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699</v>
      </c>
      <c r="E11">
        <v>396</v>
      </c>
      <c r="F11">
        <v>0.52500000000000002</v>
      </c>
      <c r="G11">
        <v>62</v>
      </c>
      <c r="H11" t="str">
        <f>+_xlfn.XLOOKUP(REG_STOCK[[#This Row],[CODIGO]],PRODUCTOS[CODIGO],PRODUCTOS[DESC CORTA],"",0)</f>
        <v>VOLCANITA EMPAPELADA CIELO</v>
      </c>
      <c r="I11">
        <f>SUMIFS(DETALLE_GD_1[CANTIDAD RECEPCIONADA],DETALLE_GD_1[CODIGO],REG_STOCK[[#This Row],[CODIGO]],DETALLE_GD_1[FECHA SOLICITUD],"&lt;="&amp;REG_STOCK[[#This Row],[FECHA STOCK ]])</f>
        <v>396</v>
      </c>
      <c r="J11">
        <f>+REG_STOCK[[#This Row],[SOLICITADO A TF]]-REG_STOCK[[#This Row],[STOCK FISICO]]</f>
        <v>334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47.125220458553784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55.873015873015866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22491.247607655503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1394457.3516746412</v>
      </c>
    </row>
    <row r="12" spans="1:22" hidden="1" x14ac:dyDescent="0.25">
      <c r="A12" s="1">
        <v>46132</v>
      </c>
      <c r="B12" t="s">
        <v>21</v>
      </c>
      <c r="C12" t="s">
        <v>510</v>
      </c>
      <c r="D12" t="s">
        <v>20</v>
      </c>
      <c r="E12">
        <v>388</v>
      </c>
      <c r="F12">
        <v>8.9250000000000006E-3</v>
      </c>
      <c r="G12">
        <v>44</v>
      </c>
      <c r="H12" t="str">
        <f>+_xlfn.XLOOKUP(REG_STOCK[[#This Row],[CODIGO]],PRODUCTOS[CODIGO],PRODUCTOS[DESC CORTA],"",0)</f>
        <v>PINO 3X8X320</v>
      </c>
      <c r="I12">
        <f>SUMIFS(DETALLE_GD_1[CANTIDAD RECEPCIONADA],DETALLE_GD_1[CODIGO],REG_STOCK[[#This Row],[CODIGO]],DETALLE_GD_1[FECHA SOLICITUD],"&lt;="&amp;REG_STOCK[[#This Row],[FECHA STOCK ]])</f>
        <v>388</v>
      </c>
      <c r="J12">
        <f>+REG_STOCK[[#This Row],[SOLICITADO A TF]]-REG_STOCK[[#This Row],[STOCK FISICO]]</f>
        <v>344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54.603174603174594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61.587301587301582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15461.939560439561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680325.34065934073</v>
      </c>
    </row>
    <row r="13" spans="1:22" hidden="1" x14ac:dyDescent="0.25">
      <c r="A13" s="1">
        <v>46132</v>
      </c>
      <c r="B13">
        <v>1901008</v>
      </c>
      <c r="C13" t="s">
        <v>750</v>
      </c>
      <c r="D13" t="s">
        <v>26</v>
      </c>
      <c r="E13">
        <v>3494</v>
      </c>
      <c r="F13">
        <v>3.1500000000000012</v>
      </c>
      <c r="G13">
        <v>32</v>
      </c>
      <c r="H13" t="str">
        <f>+_xlfn.XLOOKUP(REG_STOCK[[#This Row],[CODIGO]],PRODUCTOS[CODIGO],PRODUCTOS[DESC CORTA],"",0)</f>
        <v>AISLAN GLASS 90MM</v>
      </c>
      <c r="I13">
        <f>SUMIFS(DETALLE_GD_1[CANTIDAD RECEPCIONADA],DETALLE_GD_1[CODIGO],REG_STOCK[[#This Row],[CODIGO]],DETALLE_GD_1[FECHA SOLICITUD],"&lt;="&amp;REG_STOCK[[#This Row],[FECHA STOCK ]])</f>
        <v>3494</v>
      </c>
      <c r="J13">
        <f>+REG_STOCK[[#This Row],[SOLICITADO A TF]]-REG_STOCK[[#This Row],[STOCK FISICO]]</f>
        <v>3462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55.453819341081712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55.96639075035803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2059.785564685033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65913.138069921057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F14">
        <v>0.52500000000000002</v>
      </c>
      <c r="G14">
        <v>233</v>
      </c>
      <c r="H14" t="str">
        <f>+_xlfn.XLOOKUP(REG_STOCK[[#This Row],[CODIGO]],PRODUCTOS[CODIGO],PRODUCTOS[DESC CORTA],"",0)</f>
        <v>SMARTPANEL</v>
      </c>
      <c r="I14">
        <f>SUMIFS(DETALLE_GD_1[CANTIDAD RECEPCIONADA],DETALLE_GD_1[CODIGO],REG_STOCK[[#This Row],[CODIGO]],DETALLE_GD_1[FECHA SOLICITUD],"&lt;="&amp;REG_STOCK[[#This Row],[FECHA STOCK ]])</f>
        <v>1247</v>
      </c>
      <c r="J14">
        <f>+REG_STOCK[[#This Row],[SOLICITADO A TF]]-REG_STOCK[[#This Row],[STOCK FISICO]]</f>
        <v>1014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43.525150905432604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53.526492287055675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21579.067512460355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5027922.7304032631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4.7250000000000005</v>
      </c>
      <c r="G15">
        <v>91</v>
      </c>
      <c r="H15" t="str">
        <f>+_xlfn.XLOOKUP(REG_STOCK[[#This Row],[CODIGO]],PRODUCTOS[CODIGO],PRODUCTOS[DESC CORTA],"",0)</f>
        <v>OSB 11MM</v>
      </c>
      <c r="I15">
        <f>SUMIFS(DETALLE_GD_1[CANTIDAD RECEPCIONADA],DETALLE_GD_1[CODIGO],REG_STOCK[[#This Row],[CODIGO]],DETALLE_GD_1[FECHA SOLICITUD],"&lt;="&amp;REG_STOCK[[#This Row],[FECHA STOCK ]])</f>
        <v>684</v>
      </c>
      <c r="J15">
        <f>+REG_STOCK[[#This Row],[SOLICITADO A TF]]-REG_STOCK[[#This Row],[STOCK FISICO]]</f>
        <v>593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68.455988455988447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78.961038961038952</v>
      </c>
      <c r="O15" s="3">
        <f>IF($V$2-REG_STOCK[[#This Row],[ALCANCE FISICO]]&gt;0,"",($V$2-REG_STOCK[[#This Row],[ALCANCE FISICO]]/REG_STOCK[[#This Row],[CUBICACION PPTO.]]))</f>
        <v>54.88472854706621</v>
      </c>
      <c r="P15" s="3">
        <f>+_xlfn.XLOOKUP(REG_STOCK[[#This Row],[CODIGO]],PRODUCTOS[CODIGO],PRODUCTOS[PRECIO COMPRA UNITARIO],"",0)</f>
        <v>11557.16697761194</v>
      </c>
      <c r="Q15" s="3">
        <f>IFERROR(REG_STOCK[[#This Row],[VALOR UNITARIO]]*REG_STOCK[[#This Row],[PERDIDA O EN PROCESO]],"")</f>
        <v>634311.97233934898</v>
      </c>
      <c r="R15" s="3">
        <f>+REG_STOCK[[#This Row],[VALOR UNITARIO]]*REG_STOCK[[#This Row],[STOCK FISICO]]</f>
        <v>1051702.1949626866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699</v>
      </c>
      <c r="E16">
        <v>476</v>
      </c>
      <c r="F16">
        <v>0.91874999999999996</v>
      </c>
      <c r="G16">
        <v>58</v>
      </c>
      <c r="H16" t="str">
        <f>+_xlfn.XLOOKUP(REG_STOCK[[#This Row],[CODIGO]],PRODUCTOS[CODIGO],PRODUCTOS[DESC CORTA],"",0)</f>
        <v>VOLCANITA EMPAPELADA CIELO</v>
      </c>
      <c r="I16">
        <f>SUMIFS(DETALLE_GD_1[CANTIDAD RECEPCIONADA],DETALLE_GD_1[CODIGO],REG_STOCK[[#This Row],[CODIGO]],DETALLE_GD_1[FECHA SOLICITUD],"&lt;="&amp;REG_STOCK[[#This Row],[FECHA STOCK ]])</f>
        <v>476</v>
      </c>
      <c r="J16">
        <f>+REG_STOCK[[#This Row],[SOLICITADO A TF]]-REG_STOCK[[#This Row],[STOCK FISICO]]</f>
        <v>418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58.977072310405632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67.160493827160479</v>
      </c>
      <c r="O16" s="3">
        <f>IF($V$2-REG_STOCK[[#This Row],[ALCANCE FISICO]]&gt;0,"",($V$2-REG_STOCK[[#This Row],[ALCANCE FISICO]]/REG_STOCK[[#This Row],[CUBICACION PPTO.]]))</f>
        <v>54.524092581705752</v>
      </c>
      <c r="P16" s="3">
        <f>+_xlfn.XLOOKUP(REG_STOCK[[#This Row],[CODIGO]],PRODUCTOS[CODIGO],PRODUCTOS[PRECIO COMPRA UNITARIO],"",0)</f>
        <v>22491.247607655503</v>
      </c>
      <c r="Q16" s="3">
        <f>IFERROR(REG_STOCK[[#This Row],[VALOR UNITARIO]]*REG_STOCK[[#This Row],[PERDIDA O EN PROCESO]],"")</f>
        <v>1226314.8668378766</v>
      </c>
      <c r="R16" s="3">
        <f>+REG_STOCK[[#This Row],[VALOR UNITARIO]]*REG_STOCK[[#This Row],[STOCK FISICO]]</f>
        <v>1304492.3612440191</v>
      </c>
    </row>
    <row r="17" spans="1:18" hidden="1" x14ac:dyDescent="0.25">
      <c r="A17" s="1">
        <v>46132</v>
      </c>
      <c r="B17">
        <v>302046</v>
      </c>
      <c r="C17" t="s">
        <v>519</v>
      </c>
      <c r="D17" t="s">
        <v>20</v>
      </c>
      <c r="E17">
        <v>2509</v>
      </c>
      <c r="F17">
        <v>0.52500000000000002</v>
      </c>
      <c r="G17">
        <v>398</v>
      </c>
      <c r="H17" t="str">
        <f>+_xlfn.XLOOKUP(REG_STOCK[[#This Row],[CODIGO]],PRODUCTOS[CODIGO],PRODUCTOS[DESC CORTA],"",0)</f>
        <v>PINO 2X6X400</v>
      </c>
      <c r="I17">
        <f>SUMIFS(DETALLE_GD_1[CANTIDAD RECEPCIONADA],DETALLE_GD_1[CODIGO],REG_STOCK[[#This Row],[CODIGO]],DETALLE_GD_1[FECHA SOLICITUD],"&lt;="&amp;REG_STOCK[[#This Row],[FECHA STOCK ]])</f>
        <v>2509</v>
      </c>
      <c r="J17">
        <f>+REG_STOCK[[#This Row],[SOLICITADO A TF]]-REG_STOCK[[#This Row],[STOCK FISICO]]</f>
        <v>2111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60.923520923520925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72.409812409812417</v>
      </c>
      <c r="O17" s="3">
        <f>IF($V$2-REG_STOCK[[#This Row],[ALCANCE FISICO]]&gt;0,"",($V$2-REG_STOCK[[#This Row],[ALCANCE FISICO]]/REG_STOCK[[#This Row],[CUBICACION PPTO.]]))</f>
        <v>61.910250724103534</v>
      </c>
      <c r="P17" s="3">
        <f>+_xlfn.XLOOKUP(REG_STOCK[[#This Row],[CODIGO]],PRODUCTOS[CODIGO],PRODUCTOS[PRECIO COMPRA UNITARIO],"",0)</f>
        <v>10297.102302397341</v>
      </c>
      <c r="Q17" s="3">
        <f>IFERROR(REG_STOCK[[#This Row],[VALOR UNITARIO]]*REG_STOCK[[#This Row],[PERDIDA O EN PROCESO]],"")</f>
        <v>637496.18527316314</v>
      </c>
      <c r="R17" s="3">
        <f>+REG_STOCK[[#This Row],[VALOR UNITARIO]]*REG_STOCK[[#This Row],[STOCK FISICO]]</f>
        <v>4098246.7163541419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7.3500000000000005</v>
      </c>
      <c r="G18">
        <v>127</v>
      </c>
      <c r="H18" t="str">
        <f>+_xlfn.XLOOKUP(REG_STOCK[[#This Row],[CODIGO]],PRODUCTOS[CODIGO],PRODUCTOS[DESC CORTA],"",0)</f>
        <v>OSB 11MM</v>
      </c>
      <c r="I18">
        <f>SUMIFS(DETALLE_GD_1[CANTIDAD RECEPCIONADA],DETALLE_GD_1[CODIGO],REG_STOCK[[#This Row],[CODIGO]],DETALLE_GD_1[FECHA SOLICITUD],"&lt;="&amp;REG_STOCK[[#This Row],[FECHA STOCK ]])</f>
        <v>684</v>
      </c>
      <c r="J18">
        <f>+REG_STOCK[[#This Row],[SOLICITADO A TF]]-REG_STOCK[[#This Row],[STOCK FISICO]]</f>
        <v>557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64.300144300144296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78.961038961038952</v>
      </c>
      <c r="O18" s="3">
        <f>IF($V$2-REG_STOCK[[#This Row],[ALCANCE FISICO]]&gt;0,"",($V$2-REG_STOCK[[#This Row],[ALCANCE FISICO]]/REG_STOCK[[#This Row],[CUBICACION PPTO.]]))</f>
        <v>54.88472854706621</v>
      </c>
      <c r="P18" s="3">
        <f>+_xlfn.XLOOKUP(REG_STOCK[[#This Row],[CODIGO]],PRODUCTOS[CODIGO],PRODUCTOS[PRECIO COMPRA UNITARIO],"",0)</f>
        <v>11557.16697761194</v>
      </c>
      <c r="Q18" s="3">
        <f>IFERROR(REG_STOCK[[#This Row],[VALOR UNITARIO]]*REG_STOCK[[#This Row],[PERDIDA O EN PROCESO]],"")</f>
        <v>634311.97233934898</v>
      </c>
      <c r="R18" s="3">
        <f>+REG_STOCK[[#This Row],[VALOR UNITARIO]]*REG_STOCK[[#This Row],[STOCK FISICO]]</f>
        <v>1467760.2061567164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699</v>
      </c>
      <c r="E19">
        <v>556</v>
      </c>
      <c r="F19">
        <v>0.52500000000000002</v>
      </c>
      <c r="G19">
        <v>104</v>
      </c>
      <c r="H19" t="str">
        <f>+_xlfn.XLOOKUP(REG_STOCK[[#This Row],[CODIGO]],PRODUCTOS[CODIGO],PRODUCTOS[DESC CORTA],"",0)</f>
        <v>VOLCANITA EMPAPELADA CIELO</v>
      </c>
      <c r="I19">
        <f>SUMIFS(DETALLE_GD_1[CANTIDAD RECEPCIONADA],DETALLE_GD_1[CODIGO],REG_STOCK[[#This Row],[CODIGO]],DETALLE_GD_1[FECHA SOLICITUD],"&lt;="&amp;REG_STOCK[[#This Row],[FECHA STOCK ]])</f>
        <v>556</v>
      </c>
      <c r="J19">
        <f>+REG_STOCK[[#This Row],[SOLICITADO A TF]]-REG_STOCK[[#This Row],[STOCK FISICO]]</f>
        <v>452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63.774250440917093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78.4479717813051</v>
      </c>
      <c r="O19" s="3">
        <f>IF($V$2-REG_STOCK[[#This Row],[ALCANCE FISICO]]&gt;0,"",($V$2-REG_STOCK[[#This Row],[ALCANCE FISICO]]/REG_STOCK[[#This Row],[CUBICACION PPTO.]]))</f>
        <v>52.931503099639492</v>
      </c>
      <c r="P19" s="3">
        <f>+_xlfn.XLOOKUP(REG_STOCK[[#This Row],[CODIGO]],PRODUCTOS[CODIGO],PRODUCTOS[PRECIO COMPRA UNITARIO],"",0)</f>
        <v>22491.247607655503</v>
      </c>
      <c r="Q19" s="3">
        <f>IFERROR(REG_STOCK[[#This Row],[VALOR UNITARIO]]*REG_STOCK[[#This Row],[PERDIDA O EN PROCESO]],"")</f>
        <v>1190495.5424593766</v>
      </c>
      <c r="R19" s="3">
        <f>+REG_STOCK[[#This Row],[VALOR UNITARIO]]*REG_STOCK[[#This Row],[STOCK FISICO]]</f>
        <v>2339089.7511961721</v>
      </c>
    </row>
    <row r="20" spans="1:18" hidden="1" x14ac:dyDescent="0.25">
      <c r="A20" s="1">
        <v>46139</v>
      </c>
      <c r="B20">
        <v>302046</v>
      </c>
      <c r="C20" t="s">
        <v>519</v>
      </c>
      <c r="D20" t="s">
        <v>20</v>
      </c>
      <c r="E20">
        <v>2509</v>
      </c>
      <c r="F20">
        <v>0.52500000000000002</v>
      </c>
      <c r="G20">
        <v>36</v>
      </c>
      <c r="H20" t="str">
        <f>+_xlfn.XLOOKUP(REG_STOCK[[#This Row],[CODIGO]],PRODUCTOS[CODIGO],PRODUCTOS[DESC CORTA],"",0)</f>
        <v>PINO 2X6X400</v>
      </c>
      <c r="I20">
        <f>SUMIFS(DETALLE_GD_1[CANTIDAD RECEPCIONADA],DETALLE_GD_1[CODIGO],REG_STOCK[[#This Row],[CODIGO]],DETALLE_GD_1[FECHA SOLICITUD],"&lt;="&amp;REG_STOCK[[#This Row],[FECHA STOCK ]])</f>
        <v>2509</v>
      </c>
      <c r="J20">
        <f>+REG_STOCK[[#This Row],[SOLICITADO A TF]]-REG_STOCK[[#This Row],[STOCK FISICO]]</f>
        <v>2473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71.370851370851369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72.409812409812417</v>
      </c>
      <c r="O20" s="3">
        <f>IF($V$2-REG_STOCK[[#This Row],[ALCANCE FISICO]]&gt;0,"",($V$2-REG_STOCK[[#This Row],[ALCANCE FISICO]]/REG_STOCK[[#This Row],[CUBICACION PPTO.]]))</f>
        <v>61.910250724103534</v>
      </c>
      <c r="P20" s="3">
        <f>+_xlfn.XLOOKUP(REG_STOCK[[#This Row],[CODIGO]],PRODUCTOS[CODIGO],PRODUCTOS[PRECIO COMPRA UNITARIO],"",0)</f>
        <v>10297.102302397341</v>
      </c>
      <c r="Q20" s="3">
        <f>IFERROR(REG_STOCK[[#This Row],[VALOR UNITARIO]]*REG_STOCK[[#This Row],[PERDIDA O EN PROCESO]],"")</f>
        <v>637496.18527316314</v>
      </c>
      <c r="R20" s="3">
        <f>+REG_STOCK[[#This Row],[VALOR UNITARIO]]*REG_STOCK[[#This Row],[STOCK FISICO]]</f>
        <v>370695.68288630428</v>
      </c>
    </row>
    <row r="21" spans="1:18" hidden="1" x14ac:dyDescent="0.25">
      <c r="A21" s="1">
        <v>46139</v>
      </c>
      <c r="B21">
        <v>302010</v>
      </c>
      <c r="C21" t="s">
        <v>514</v>
      </c>
      <c r="D21" t="s">
        <v>20</v>
      </c>
      <c r="E21">
        <v>2184</v>
      </c>
      <c r="F21">
        <v>15.865499999999999</v>
      </c>
      <c r="G21">
        <v>168</v>
      </c>
      <c r="H21" t="str">
        <f>+_xlfn.XLOOKUP(REG_STOCK[[#This Row],[CODIGO]],PRODUCTOS[CODIGO],PRODUCTOS[DESC CORTA],"",0)</f>
        <v>PINO 2X6X320</v>
      </c>
      <c r="I21">
        <f>SUMIFS(DETALLE_GD_1[CANTIDAD RECEPCIONADA],DETALLE_GD_1[CODIGO],REG_STOCK[[#This Row],[CODIGO]],DETALLE_GD_1[FECHA SOLICITUD],"&lt;="&amp;REG_STOCK[[#This Row],[FECHA STOCK ]])</f>
        <v>1596</v>
      </c>
      <c r="J21">
        <f>+REG_STOCK[[#This Row],[SOLICITADO A TF]]-REG_STOCK[[#This Row],[STOCK FISICO]]</f>
        <v>1428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40.902255639097717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45.714285714285687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5566.8590808416393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935232.32558139542</v>
      </c>
    </row>
    <row r="22" spans="1:18" hidden="1" x14ac:dyDescent="0.25">
      <c r="A22" s="1">
        <v>46139</v>
      </c>
      <c r="B22">
        <v>1901008</v>
      </c>
      <c r="C22" t="s">
        <v>750</v>
      </c>
      <c r="D22" t="s">
        <v>26</v>
      </c>
      <c r="E22">
        <v>3696</v>
      </c>
      <c r="F22">
        <v>0.7111632270168855</v>
      </c>
      <c r="G22">
        <v>27</v>
      </c>
      <c r="H22" t="str">
        <f>+_xlfn.XLOOKUP(REG_STOCK[[#This Row],[CODIGO]],PRODUCTOS[CODIGO],PRODUCTOS[DESC CORTA],"",0)</f>
        <v>AISLAN GLASS 90MM</v>
      </c>
      <c r="I22">
        <f>SUMIFS(DETALLE_GD_1[CANTIDAD RECEPCIONADA],DETALLE_GD_1[CODIGO],REG_STOCK[[#This Row],[CODIGO]],DETALLE_GD_1[FECHA SOLICITUD],"&lt;="&amp;REG_STOCK[[#This Row],[FECHA STOCK ]])</f>
        <v>3696</v>
      </c>
      <c r="J22">
        <f>+REG_STOCK[[#This Row],[SOLICITADO A TF]]-REG_STOCK[[#This Row],[STOCK FISICO]]</f>
        <v>3669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58.769515644837895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59.201997771414788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2059.785564685033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55614.210246495888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F23">
        <v>0.65625</v>
      </c>
      <c r="G23">
        <v>311</v>
      </c>
      <c r="H23" t="str">
        <f>+_xlfn.XLOOKUP(REG_STOCK[[#This Row],[CODIGO]],PRODUCTOS[CODIGO],PRODUCTOS[DESC CORTA],"",0)</f>
        <v>SMARTPANEL</v>
      </c>
      <c r="I23">
        <f>SUMIFS(DETALLE_GD_1[CANTIDAD RECEPCIONADA],DETALLE_GD_1[CODIGO],REG_STOCK[[#This Row],[CODIGO]],DETALLE_GD_1[FECHA SOLICITUD],"&lt;="&amp;REG_STOCK[[#This Row],[FECHA STOCK ]])</f>
        <v>1319</v>
      </c>
      <c r="J23">
        <f>+REG_STOCK[[#This Row],[SOLICITADO A TF]]-REG_STOCK[[#This Row],[STOCK FISICO]]</f>
        <v>1008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43.267605633802823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56.617035546613018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21579.067512460355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6711089.9963751705</v>
      </c>
    </row>
    <row r="24" spans="1:18" hidden="1" x14ac:dyDescent="0.25">
      <c r="A24" s="1">
        <v>46139</v>
      </c>
      <c r="B24">
        <v>304101</v>
      </c>
      <c r="C24" t="s">
        <v>698</v>
      </c>
      <c r="D24" t="s">
        <v>18</v>
      </c>
      <c r="E24">
        <v>2413</v>
      </c>
      <c r="F24">
        <v>15.865499999999999</v>
      </c>
      <c r="G24">
        <v>232</v>
      </c>
      <c r="H24" t="str">
        <f>+_xlfn.XLOOKUP(REG_STOCK[[#This Row],[CODIGO]],PRODUCTOS[CODIGO],PRODUCTOS[DESC CORTA],"",0)</f>
        <v>OSB 9.5</v>
      </c>
      <c r="I24">
        <f>SUMIFS(DETALLE_GD_1[CANTIDAD RECEPCIONADA],DETALLE_GD_1[CODIGO],REG_STOCK[[#This Row],[CODIGO]],DETALLE_GD_1[FECHA SOLICITUD],"&lt;="&amp;REG_STOCK[[#This Row],[FECHA STOCK ]])</f>
        <v>2413</v>
      </c>
      <c r="J24">
        <f>+REG_STOCK[[#This Row],[SOLICITADO A TF]]-REG_STOCK[[#This Row],[STOCK FISICO]]</f>
        <v>2181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45.777253049980345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50.646727010363399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9652.5142678608627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2239383.3101437204</v>
      </c>
    </row>
    <row r="25" spans="1:18" hidden="1" x14ac:dyDescent="0.25">
      <c r="A25" s="1">
        <v>46139</v>
      </c>
      <c r="B25">
        <v>302028</v>
      </c>
      <c r="C25" t="s">
        <v>515</v>
      </c>
      <c r="D25" t="s">
        <v>20</v>
      </c>
      <c r="E25">
        <v>8641</v>
      </c>
      <c r="F25">
        <v>23.296874999999996</v>
      </c>
      <c r="G25">
        <v>134</v>
      </c>
      <c r="H25" t="str">
        <f>+_xlfn.XLOOKUP(REG_STOCK[[#This Row],[CODIGO]],PRODUCTOS[CODIGO],PRODUCTOS[DESC CORTA],"",0)</f>
        <v>PINO 2X4X320</v>
      </c>
      <c r="I25">
        <f>SUMIFS(DETALLE_GD_1[CANTIDAD RECEPCIONADA],DETALLE_GD_1[CODIGO],REG_STOCK[[#This Row],[CODIGO]],DETALLE_GD_1[FECHA SOLICITUD],"&lt;="&amp;REG_STOCK[[#This Row],[FECHA STOCK ]])</f>
        <v>8041</v>
      </c>
      <c r="J25">
        <f>+REG_STOCK[[#This Row],[SOLICITADO A TF]]-REG_STOCK[[#This Row],[STOCK FISICO]]</f>
        <v>7907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45.777970762773208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46.553770444347968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4760.4046547265589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637894.2237333589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8.4</v>
      </c>
      <c r="G26">
        <v>87</v>
      </c>
      <c r="H26" t="str">
        <f>+_xlfn.XLOOKUP(REG_STOCK[[#This Row],[CODIGO]],PRODUCTOS[CODIGO],PRODUCTOS[DESC CORTA],"",0)</f>
        <v>TERCIADO FENOLICO</v>
      </c>
      <c r="I26">
        <f>SUMIFS(DETALLE_GD_1[CANTIDAD RECEPCIONADA],DETALLE_GD_1[CODIGO],REG_STOCK[[#This Row],[CODIGO]],DETALLE_GD_1[FECHA SOLICITUD],"&lt;="&amp;REG_STOCK[[#This Row],[FECHA STOCK ]])</f>
        <v>975</v>
      </c>
      <c r="J26">
        <f>+REG_STOCK[[#This Row],[SOLICITADO A TF]]-REG_STOCK[[#This Row],[STOCK FISICO]]</f>
        <v>888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38.155392994102655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41.893590280687043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14981.247597254005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1303368.5409610984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0.69825000000000004</v>
      </c>
      <c r="G27">
        <v>81</v>
      </c>
      <c r="H27" t="str">
        <f>+_xlfn.XLOOKUP(REG_STOCK[[#This Row],[CODIGO]],PRODUCTOS[CODIGO],PRODUCTOS[DESC CORTA],"",0)</f>
        <v>VOCANITA EMPAPELADA MURO</v>
      </c>
      <c r="I27">
        <f>SUMIFS(DETALLE_GD_1[CANTIDAD RECEPCIONADA],DETALLE_GD_1[CODIGO],REG_STOCK[[#This Row],[CODIGO]],DETALLE_GD_1[FECHA SOLICITUD],"&lt;="&amp;REG_STOCK[[#This Row],[FECHA STOCK ]])</f>
        <v>1260</v>
      </c>
      <c r="J27">
        <f>+REG_STOCK[[#This Row],[SOLICITADO A TF]]-REG_STOCK[[#This Row],[STOCK FISICO]]</f>
        <v>1179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37.743097238895558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40.336134453781519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16251.106175972927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1316339.6002538071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0.52500000000000002</v>
      </c>
      <c r="G28">
        <v>103</v>
      </c>
      <c r="H28" t="str">
        <f>+_xlfn.XLOOKUP(REG_STOCK[[#This Row],[CODIGO]],PRODUCTOS[CODIGO],PRODUCTOS[DESC CORTA],"",0)</f>
        <v>OSB 11MM</v>
      </c>
      <c r="I28">
        <f>SUMIFS(DETALLE_GD_1[CANTIDAD RECEPCIONADA],DETALLE_GD_1[CODIGO],REG_STOCK[[#This Row],[CODIGO]],DETALLE_GD_1[FECHA SOLICITUD],"&lt;="&amp;REG_STOCK[[#This Row],[FECHA STOCK ]])</f>
        <v>684</v>
      </c>
      <c r="J28">
        <f>+REG_STOCK[[#This Row],[SOLICITADO A TF]]-REG_STOCK[[#This Row],[STOCK FISICO]]</f>
        <v>581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67.070707070707059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78.961038961038952</v>
      </c>
      <c r="O28" s="3">
        <f>IF($V$2-REG_STOCK[[#This Row],[ALCANCE FISICO]]&gt;0,"",($V$2-REG_STOCK[[#This Row],[ALCANCE FISICO]]/REG_STOCK[[#This Row],[CUBICACION PPTO.]]))</f>
        <v>54.88472854706621</v>
      </c>
      <c r="P28" s="3">
        <f>+_xlfn.XLOOKUP(REG_STOCK[[#This Row],[CODIGO]],PRODUCTOS[CODIGO],PRODUCTOS[PRECIO COMPRA UNITARIO],"",0)</f>
        <v>11557.16697761194</v>
      </c>
      <c r="Q28" s="3">
        <f>IFERROR(REG_STOCK[[#This Row],[VALOR UNITARIO]]*REG_STOCK[[#This Row],[PERDIDA O EN PROCESO]],"")</f>
        <v>634311.97233934898</v>
      </c>
      <c r="R28" s="3">
        <f>+REG_STOCK[[#This Row],[VALOR UNITARIO]]*REG_STOCK[[#This Row],[STOCK FISICO]]</f>
        <v>1190388.1986940298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699</v>
      </c>
      <c r="E29">
        <v>596</v>
      </c>
      <c r="F29">
        <v>52.5</v>
      </c>
      <c r="G29">
        <v>109</v>
      </c>
      <c r="H29" t="str">
        <f>+_xlfn.XLOOKUP(REG_STOCK[[#This Row],[CODIGO]],PRODUCTOS[CODIGO],PRODUCTOS[DESC CORTA],"",0)</f>
        <v>VOLCANITA EMPAPELADA CIELO</v>
      </c>
      <c r="I29">
        <f>SUMIFS(DETALLE_GD_1[CANTIDAD RECEPCIONADA],DETALLE_GD_1[CODIGO],REG_STOCK[[#This Row],[CODIGO]],DETALLE_GD_1[FECHA SOLICITUD],"&lt;="&amp;REG_STOCK[[#This Row],[FECHA STOCK ]])</f>
        <v>596</v>
      </c>
      <c r="J29">
        <f>+REG_STOCK[[#This Row],[SOLICITADO A TF]]-REG_STOCK[[#This Row],[STOCK FISICO]]</f>
        <v>487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68.712522045855366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84.091710758377417</v>
      </c>
      <c r="O29" s="3">
        <f>IF($V$2-REG_STOCK[[#This Row],[ALCANCE FISICO]]&gt;0,"",($V$2-REG_STOCK[[#This Row],[ALCANCE FISICO]]/REG_STOCK[[#This Row],[CUBICACION PPTO.]]))</f>
        <v>52.135208358606363</v>
      </c>
      <c r="P29" s="3">
        <f>+_xlfn.XLOOKUP(REG_STOCK[[#This Row],[CODIGO]],PRODUCTOS[CODIGO],PRODUCTOS[PRECIO COMPRA UNITARIO],"",0)</f>
        <v>22491.247607655503</v>
      </c>
      <c r="Q29" s="3">
        <f>IFERROR(REG_STOCK[[#This Row],[VALOR UNITARIO]]*REG_STOCK[[#This Row],[PERDIDA O EN PROCESO]],"")</f>
        <v>1172585.8802701265</v>
      </c>
      <c r="R29" s="3">
        <f>+REG_STOCK[[#This Row],[VALOR UNITARIO]]*REG_STOCK[[#This Row],[STOCK FISICO]]</f>
        <v>2451545.9892344498</v>
      </c>
    </row>
    <row r="30" spans="1:18" hidden="1" x14ac:dyDescent="0.25">
      <c r="A30" s="1">
        <v>46146</v>
      </c>
      <c r="B30">
        <v>302046</v>
      </c>
      <c r="C30" t="s">
        <v>519</v>
      </c>
      <c r="D30" t="s">
        <v>20</v>
      </c>
      <c r="E30">
        <v>2509</v>
      </c>
      <c r="F30">
        <v>0.10500000000000001</v>
      </c>
      <c r="G30">
        <v>36</v>
      </c>
      <c r="H30" t="str">
        <f>+_xlfn.XLOOKUP(REG_STOCK[[#This Row],[CODIGO]],PRODUCTOS[CODIGO],PRODUCTOS[DESC CORTA],"",0)</f>
        <v>PINO 2X6X400</v>
      </c>
      <c r="I30">
        <f>SUMIFS(DETALLE_GD_1[CANTIDAD RECEPCIONADA],DETALLE_GD_1[CODIGO],REG_STOCK[[#This Row],[CODIGO]],DETALLE_GD_1[FECHA SOLICITUD],"&lt;="&amp;REG_STOCK[[#This Row],[FECHA STOCK ]])</f>
        <v>2509</v>
      </c>
      <c r="J30">
        <f>+REG_STOCK[[#This Row],[SOLICITADO A TF]]-REG_STOCK[[#This Row],[STOCK FISICO]]</f>
        <v>2473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71.370851370851369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72.409812409812417</v>
      </c>
      <c r="O30" s="3">
        <f>IF($V$2-REG_STOCK[[#This Row],[ALCANCE FISICO]]&gt;0,"",($V$2-REG_STOCK[[#This Row],[ALCANCE FISICO]]/REG_STOCK[[#This Row],[CUBICACION PPTO.]]))</f>
        <v>61.910250724103534</v>
      </c>
      <c r="P30" s="3">
        <f>+_xlfn.XLOOKUP(REG_STOCK[[#This Row],[CODIGO]],PRODUCTOS[CODIGO],PRODUCTOS[PRECIO COMPRA UNITARIO],"",0)</f>
        <v>10297.102302397341</v>
      </c>
      <c r="Q30" s="3">
        <f>IFERROR(REG_STOCK[[#This Row],[VALOR UNITARIO]]*REG_STOCK[[#This Row],[PERDIDA O EN PROCESO]],"")</f>
        <v>637496.18527316314</v>
      </c>
      <c r="R30" s="3">
        <f>+REG_STOCK[[#This Row],[VALOR UNITARIO]]*REG_STOCK[[#This Row],[STOCK FISICO]]</f>
        <v>370695.68288630428</v>
      </c>
    </row>
    <row r="31" spans="1:18" hidden="1" x14ac:dyDescent="0.25">
      <c r="A31" s="1">
        <v>46146</v>
      </c>
      <c r="B31">
        <v>302010</v>
      </c>
      <c r="C31" t="s">
        <v>514</v>
      </c>
      <c r="D31" t="s">
        <v>20</v>
      </c>
      <c r="E31">
        <v>1596</v>
      </c>
      <c r="F31">
        <v>8.4</v>
      </c>
      <c r="G31">
        <v>0</v>
      </c>
      <c r="H31" t="str">
        <f>+_xlfn.XLOOKUP(REG_STOCK[[#This Row],[CODIGO]],PRODUCTOS[CODIGO],PRODUCTOS[DESC CORTA],"",0)</f>
        <v>PINO 2X6X320</v>
      </c>
      <c r="I31">
        <f>SUMIFS(DETALLE_GD_1[CANTIDAD RECEPCIONADA],DETALLE_GD_1[CODIGO],REG_STOCK[[#This Row],[CODIGO]],DETALLE_GD_1[FECHA SOLICITUD],"&lt;="&amp;REG_STOCK[[#This Row],[FECHA STOCK ]])</f>
        <v>1764</v>
      </c>
      <c r="J31">
        <f>+REG_STOCK[[#This Row],[SOLICITADO A TF]]-REG_STOCK[[#This Row],[STOCK FISICO]]</f>
        <v>1764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50.526315789473649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50.526315789473649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5566.8590808416393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750</v>
      </c>
      <c r="D32" t="s">
        <v>26</v>
      </c>
      <c r="E32">
        <v>3696</v>
      </c>
      <c r="F32">
        <v>0.69825000000000004</v>
      </c>
      <c r="G32">
        <v>6</v>
      </c>
      <c r="H32" t="str">
        <f>+_xlfn.XLOOKUP(REG_STOCK[[#This Row],[CODIGO]],PRODUCTOS[CODIGO],PRODUCTOS[DESC CORTA],"",0)</f>
        <v>AISLAN GLASS 90MM</v>
      </c>
      <c r="I32">
        <f>SUMIFS(DETALLE_GD_1[CANTIDAD RECEPCIONADA],DETALLE_GD_1[CODIGO],REG_STOCK[[#This Row],[CODIGO]],DETALLE_GD_1[FECHA SOLICITUD],"&lt;="&amp;REG_STOCK[[#This Row],[FECHA STOCK ]])</f>
        <v>3696</v>
      </c>
      <c r="J32">
        <f>+REG_STOCK[[#This Row],[SOLICITADO A TF]]-REG_STOCK[[#This Row],[STOCK FISICO]]</f>
        <v>3690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59.10589063217548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59.201997771414788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2059.785564685033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12358.713388110198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F33">
        <v>47.25</v>
      </c>
      <c r="G33">
        <v>219</v>
      </c>
      <c r="H33" t="str">
        <f>+_xlfn.XLOOKUP(REG_STOCK[[#This Row],[CODIGO]],PRODUCTOS[CODIGO],PRODUCTOS[DESC CORTA],"",0)</f>
        <v>SMARTPANEL</v>
      </c>
      <c r="I33">
        <f>SUMIFS(DETALLE_GD_1[CANTIDAD RECEPCIONADA],DETALLE_GD_1[CODIGO],REG_STOCK[[#This Row],[CODIGO]],DETALLE_GD_1[FECHA SOLICITUD],"&lt;="&amp;REG_STOCK[[#This Row],[FECHA STOCK ]])</f>
        <v>1391</v>
      </c>
      <c r="J33">
        <f>+REG_STOCK[[#This Row],[SOLICITADO A TF]]-REG_STOCK[[#This Row],[STOCK FISICO]]</f>
        <v>1172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50.307176391683441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59.707578806170368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21579.067512460355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4725815.7852288177</v>
      </c>
    </row>
    <row r="34" spans="1:18" hidden="1" x14ac:dyDescent="0.25">
      <c r="A34" s="1">
        <v>46146</v>
      </c>
      <c r="B34">
        <v>304101</v>
      </c>
      <c r="C34" t="s">
        <v>698</v>
      </c>
      <c r="D34" t="s">
        <v>18</v>
      </c>
      <c r="E34">
        <v>2665</v>
      </c>
      <c r="F34">
        <v>8.4</v>
      </c>
      <c r="G34">
        <v>279</v>
      </c>
      <c r="H34" t="str">
        <f>+_xlfn.XLOOKUP(REG_STOCK[[#This Row],[CODIGO]],PRODUCTOS[CODIGO],PRODUCTOS[DESC CORTA],"",0)</f>
        <v>OSB 9.5</v>
      </c>
      <c r="I34">
        <f>SUMIFS(DETALLE_GD_1[CANTIDAD RECEPCIONADA],DETALLE_GD_1[CODIGO],REG_STOCK[[#This Row],[CODIGO]],DETALLE_GD_1[FECHA SOLICITUD],"&lt;="&amp;REG_STOCK[[#This Row],[FECHA STOCK ]])</f>
        <v>2833</v>
      </c>
      <c r="J34">
        <f>+REG_STOCK[[#This Row],[SOLICITADO A TF]]-REG_STOCK[[#This Row],[STOCK FISICO]]</f>
        <v>2554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53.606191788009994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59.462154007608582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9652.5142678608627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2693051.4807331809</v>
      </c>
    </row>
    <row r="35" spans="1:18" hidden="1" x14ac:dyDescent="0.25">
      <c r="A35" s="1">
        <v>46146</v>
      </c>
      <c r="B35">
        <v>302028</v>
      </c>
      <c r="C35" t="s">
        <v>515</v>
      </c>
      <c r="D35" t="s">
        <v>20</v>
      </c>
      <c r="E35">
        <v>8041</v>
      </c>
      <c r="F35">
        <v>6.8249999999999984</v>
      </c>
      <c r="G35">
        <v>0</v>
      </c>
      <c r="H35" t="str">
        <f>+_xlfn.XLOOKUP(REG_STOCK[[#This Row],[CODIGO]],PRODUCTOS[CODIGO],PRODUCTOS[DESC CORTA],"",0)</f>
        <v>PINO 2X4X320</v>
      </c>
      <c r="I35">
        <f>SUMIFS(DETALLE_GD_1[CANTIDAD RECEPCIONADA],DETALLE_GD_1[CODIGO],REG_STOCK[[#This Row],[CODIGO]],DETALLE_GD_1[FECHA SOLICITUD],"&lt;="&amp;REG_STOCK[[#This Row],[FECHA STOCK ]])</f>
        <v>8041</v>
      </c>
      <c r="J35">
        <f>+REG_STOCK[[#This Row],[SOLICITADO A TF]]-REG_STOCK[[#This Row],[STOCK FISICO]]</f>
        <v>8041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46.553770444347968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46.553770444347968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4760.4046547265589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13.650000000000002</v>
      </c>
      <c r="G36">
        <v>115</v>
      </c>
      <c r="H36" t="str">
        <f>+_xlfn.XLOOKUP(REG_STOCK[[#This Row],[CODIGO]],PRODUCTOS[CODIGO],PRODUCTOS[DESC CORTA],"",0)</f>
        <v>TERCIADO FENOLICO</v>
      </c>
      <c r="I36">
        <f>SUMIFS(DETALLE_GD_1[CANTIDAD RECEPCIONADA],DETALLE_GD_1[CODIGO],REG_STOCK[[#This Row],[CODIGO]],DETALLE_GD_1[FECHA SOLICITUD],"&lt;="&amp;REG_STOCK[[#This Row],[FECHA STOCK ]])</f>
        <v>1105</v>
      </c>
      <c r="J36">
        <f>+REG_STOCK[[#This Row],[SOLICITADO A TF]]-REG_STOCK[[#This Row],[STOCK FISICO]]</f>
        <v>990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42.538107054236072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47.47940231811198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14981.247597254005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1722843.4736842106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0.52500000000000002</v>
      </c>
      <c r="G37">
        <v>208</v>
      </c>
      <c r="H37" t="str">
        <f>+_xlfn.XLOOKUP(REG_STOCK[[#This Row],[CODIGO]],PRODUCTOS[CODIGO],PRODUCTOS[DESC CORTA],"",0)</f>
        <v>VOCANITA EMPAPELADA MURO</v>
      </c>
      <c r="I37">
        <f>SUMIFS(DETALLE_GD_1[CANTIDAD RECEPCIONADA],DETALLE_GD_1[CODIGO],REG_STOCK[[#This Row],[CODIGO]],DETALLE_GD_1[FECHA SOLICITUD],"&lt;="&amp;REG_STOCK[[#This Row],[FECHA STOCK ]])</f>
        <v>1400</v>
      </c>
      <c r="J37">
        <f>+REG_STOCK[[#This Row],[SOLICITADO A TF]]-REG_STOCK[[#This Row],[STOCK FISICO]]</f>
        <v>1192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38.159263705482196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44.817927170868352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16251.106175972927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3380230.084602369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0.52500000000000002</v>
      </c>
      <c r="G38">
        <v>339</v>
      </c>
      <c r="H38" t="str">
        <f>+_xlfn.XLOOKUP(REG_STOCK[[#This Row],[CODIGO]],PRODUCTOS[CODIGO],PRODUCTOS[DESC CORTA],"",0)</f>
        <v>OSB 11MM</v>
      </c>
      <c r="I38">
        <f>SUMIFS(DETALLE_GD_1[CANTIDAD RECEPCIONADA],DETALLE_GD_1[CODIGO],REG_STOCK[[#This Row],[CODIGO]],DETALLE_GD_1[FECHA SOLICITUD],"&lt;="&amp;REG_STOCK[[#This Row],[FECHA STOCK ]])</f>
        <v>972</v>
      </c>
      <c r="J38">
        <f>+REG_STOCK[[#This Row],[SOLICITADO A TF]]-REG_STOCK[[#This Row],[STOCK FISICO]]</f>
        <v>633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73.073593073593059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112.2077922077922</v>
      </c>
      <c r="O38" s="3">
        <f>IF($V$2-REG_STOCK[[#This Row],[ALCANCE FISICO]]&gt;0,"",($V$2-REG_STOCK[[#This Row],[ALCANCE FISICO]]/REG_STOCK[[#This Row],[CUBICACION PPTO.]]))</f>
        <v>51.046719514251983</v>
      </c>
      <c r="P38" s="3">
        <f>+_xlfn.XLOOKUP(REG_STOCK[[#This Row],[CODIGO]],PRODUCTOS[CODIGO],PRODUCTOS[PRECIO COMPRA UNITARIO],"",0)</f>
        <v>11557.16697761194</v>
      </c>
      <c r="Q38" s="3">
        <f>IFERROR(REG_STOCK[[#This Row],[VALOR UNITARIO]]*REG_STOCK[[#This Row],[PERDIDA O EN PROCESO]],"")</f>
        <v>589955.46108553198</v>
      </c>
      <c r="R38" s="3">
        <f>+REG_STOCK[[#This Row],[VALOR UNITARIO]]*REG_STOCK[[#This Row],[STOCK FISICO]]</f>
        <v>3917879.6054104473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699</v>
      </c>
      <c r="E39">
        <v>676</v>
      </c>
      <c r="F39">
        <v>2.1</v>
      </c>
      <c r="G39">
        <v>120</v>
      </c>
      <c r="H39" t="str">
        <f>+_xlfn.XLOOKUP(REG_STOCK[[#This Row],[CODIGO]],PRODUCTOS[CODIGO],PRODUCTOS[DESC CORTA],"",0)</f>
        <v>VOLCANITA EMPAPELADA CIELO</v>
      </c>
      <c r="I39">
        <f>SUMIFS(DETALLE_GD_1[CANTIDAD RECEPCIONADA],DETALLE_GD_1[CODIGO],REG_STOCK[[#This Row],[CODIGO]],DETALLE_GD_1[FECHA SOLICITUD],"&lt;="&amp;REG_STOCK[[#This Row],[FECHA STOCK ]])</f>
        <v>676</v>
      </c>
      <c r="J39">
        <f>+REG_STOCK[[#This Row],[SOLICITADO A TF]]-REG_STOCK[[#This Row],[STOCK FISICO]]</f>
        <v>556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78.4479717813051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95.379188712522023</v>
      </c>
      <c r="O39" s="3">
        <f>IF($V$2-REG_STOCK[[#This Row],[ALCANCE FISICO]]&gt;0,"",($V$2-REG_STOCK[[#This Row],[ALCANCE FISICO]]/REG_STOCK[[#This Row],[CUBICACION PPTO.]]))</f>
        <v>50.542618876540104</v>
      </c>
      <c r="P39" s="3">
        <f>+_xlfn.XLOOKUP(REG_STOCK[[#This Row],[CODIGO]],PRODUCTOS[CODIGO],PRODUCTOS[PRECIO COMPRA UNITARIO],"",0)</f>
        <v>22491.247607655503</v>
      </c>
      <c r="Q39" s="3">
        <f>IFERROR(REG_STOCK[[#This Row],[VALOR UNITARIO]]*REG_STOCK[[#This Row],[PERDIDA O EN PROCESO]],"")</f>
        <v>1136766.5558916265</v>
      </c>
      <c r="R39" s="3">
        <f>+REG_STOCK[[#This Row],[VALOR UNITARIO]]*REG_STOCK[[#This Row],[STOCK FISICO]]</f>
        <v>2698949.7129186606</v>
      </c>
    </row>
    <row r="40" spans="1:18" hidden="1" x14ac:dyDescent="0.25">
      <c r="A40" s="1">
        <v>46153</v>
      </c>
      <c r="B40">
        <v>302046</v>
      </c>
      <c r="C40" t="s">
        <v>519</v>
      </c>
      <c r="D40" t="s">
        <v>20</v>
      </c>
      <c r="E40">
        <v>3181</v>
      </c>
      <c r="F40">
        <v>2.3625000000000003</v>
      </c>
      <c r="G40">
        <v>434</v>
      </c>
      <c r="H40" t="str">
        <f>+_xlfn.XLOOKUP(REG_STOCK[[#This Row],[CODIGO]],PRODUCTOS[CODIGO],PRODUCTOS[DESC CORTA],"",0)</f>
        <v>PINO 2X6X400</v>
      </c>
      <c r="I40">
        <f>SUMIFS(DETALLE_GD_1[CANTIDAD RECEPCIONADA],DETALLE_GD_1[CODIGO],REG_STOCK[[#This Row],[CODIGO]],DETALLE_GD_1[FECHA SOLICITUD],"&lt;="&amp;REG_STOCK[[#This Row],[FECHA STOCK ]])</f>
        <v>3181</v>
      </c>
      <c r="J40">
        <f>+REG_STOCK[[#This Row],[SOLICITADO A TF]]-REG_STOCK[[#This Row],[STOCK FISICO]]</f>
        <v>2747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79.278499278499282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91.803751803751808</v>
      </c>
      <c r="O40" s="3">
        <f>IF($V$2-REG_STOCK[[#This Row],[ALCANCE FISICO]]&gt;0,"",($V$2-REG_STOCK[[#This Row],[ALCANCE FISICO]]/REG_STOCK[[#This Row],[CUBICACION PPTO.]]))</f>
        <v>61.350541073484798</v>
      </c>
      <c r="P40" s="3">
        <f>+_xlfn.XLOOKUP(REG_STOCK[[#This Row],[CODIGO]],PRODUCTOS[CODIGO],PRODUCTOS[PRECIO COMPRA UNITARIO],"",0)</f>
        <v>10297.102302397341</v>
      </c>
      <c r="Q40" s="3">
        <f>IFERROR(REG_STOCK[[#This Row],[VALOR UNITARIO]]*REG_STOCK[[#This Row],[PERDIDA O EN PROCESO]],"")</f>
        <v>631732.79774110299</v>
      </c>
      <c r="R40" s="3">
        <f>+REG_STOCK[[#This Row],[VALOR UNITARIO]]*REG_STOCK[[#This Row],[STOCK FISICO]]</f>
        <v>4468942.3992404463</v>
      </c>
    </row>
    <row r="41" spans="1:18" hidden="1" x14ac:dyDescent="0.25">
      <c r="A41" s="1">
        <v>46153</v>
      </c>
      <c r="B41">
        <v>302010</v>
      </c>
      <c r="C41" t="s">
        <v>514</v>
      </c>
      <c r="D41" t="s">
        <v>20</v>
      </c>
      <c r="E41">
        <v>1848</v>
      </c>
      <c r="F41">
        <v>13.650000000000002</v>
      </c>
      <c r="G41">
        <v>0</v>
      </c>
      <c r="H41" t="str">
        <f>+_xlfn.XLOOKUP(REG_STOCK[[#This Row],[CODIGO]],PRODUCTOS[CODIGO],PRODUCTOS[DESC CORTA],"",0)</f>
        <v>PINO 2X6X320</v>
      </c>
      <c r="I41">
        <f>SUMIFS(DETALLE_GD_1[CANTIDAD RECEPCIONADA],DETALLE_GD_1[CODIGO],REG_STOCK[[#This Row],[CODIGO]],DETALLE_GD_1[FECHA SOLICITUD],"&lt;="&amp;REG_STOCK[[#This Row],[FECHA STOCK ]])</f>
        <v>1848</v>
      </c>
      <c r="J41">
        <f>+REG_STOCK[[#This Row],[SOLICITADO A TF]]-REG_STOCK[[#This Row],[STOCK FISICO]]</f>
        <v>1848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52.932330827067638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52.932330827067638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5566.8590808416393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750</v>
      </c>
      <c r="D42" t="s">
        <v>26</v>
      </c>
      <c r="E42">
        <v>4236</v>
      </c>
      <c r="F42">
        <v>0.52500000000000002</v>
      </c>
      <c r="G42">
        <v>26</v>
      </c>
      <c r="H42" t="str">
        <f>+_xlfn.XLOOKUP(REG_STOCK[[#This Row],[CODIGO]],PRODUCTOS[CODIGO],PRODUCTOS[DESC CORTA],"",0)</f>
        <v>AISLAN GLASS 90MM</v>
      </c>
      <c r="I42">
        <f>SUMIFS(DETALLE_GD_1[CANTIDAD RECEPCIONADA],DETALLE_GD_1[CODIGO],REG_STOCK[[#This Row],[CODIGO]],DETALLE_GD_1[FECHA SOLICITUD],"&lt;="&amp;REG_STOCK[[#This Row],[FECHA STOCK ]])</f>
        <v>4236</v>
      </c>
      <c r="J42">
        <f>+REG_STOCK[[#This Row],[SOLICITADO A TF]]-REG_STOCK[[#This Row],[STOCK FISICO]]</f>
        <v>4210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67.435176032915649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67.85164030295266</v>
      </c>
      <c r="O42" s="3">
        <f>IF($V$2-REG_STOCK[[#This Row],[ALCANCE FISICO]]&gt;0,"",($V$2-REG_STOCK[[#This Row],[ALCANCE FISICO]]/REG_STOCK[[#This Row],[CUBICACION PPTO.]]))</f>
        <v>62.913162159631426</v>
      </c>
      <c r="P42" s="3">
        <f>+_xlfn.XLOOKUP(REG_STOCK[[#This Row],[CODIGO]],PRODUCTOS[CODIGO],PRODUCTOS[PRECIO COMPRA UNITARIO],"",0)</f>
        <v>2059.785564685033</v>
      </c>
      <c r="Q42" s="3">
        <f>IFERROR(REG_STOCK[[#This Row],[VALOR UNITARIO]]*REG_STOCK[[#This Row],[PERDIDA O EN PROCESO]],"")</f>
        <v>129587.62324509746</v>
      </c>
      <c r="R42" s="3">
        <f>+REG_STOCK[[#This Row],[VALOR UNITARIO]]*REG_STOCK[[#This Row],[STOCK FISICO]]</f>
        <v>53554.424681810859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F43">
        <v>7.875</v>
      </c>
      <c r="G43">
        <v>248</v>
      </c>
      <c r="H43" t="str">
        <f>+_xlfn.XLOOKUP(REG_STOCK[[#This Row],[CODIGO]],PRODUCTOS[CODIGO],PRODUCTOS[DESC CORTA],"",0)</f>
        <v>SMARTPANEL</v>
      </c>
      <c r="I43">
        <f>SUMIFS(DETALLE_GD_1[CANTIDAD RECEPCIONADA],DETALLE_GD_1[CODIGO],REG_STOCK[[#This Row],[CODIGO]],DETALLE_GD_1[FECHA SOLICITUD],"&lt;="&amp;REG_STOCK[[#This Row],[FECHA STOCK ]])</f>
        <v>1391</v>
      </c>
      <c r="J43">
        <f>+REG_STOCK[[#This Row],[SOLICITADO A TF]]-REG_STOCK[[#This Row],[STOCK FISICO]]</f>
        <v>1143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49.062374245472846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59.707578806170368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21579.067512460355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5351608.7430901676</v>
      </c>
    </row>
    <row r="44" spans="1:18" hidden="1" x14ac:dyDescent="0.25">
      <c r="A44" s="1">
        <v>46153</v>
      </c>
      <c r="B44">
        <v>304101</v>
      </c>
      <c r="C44" t="s">
        <v>698</v>
      </c>
      <c r="D44" t="s">
        <v>18</v>
      </c>
      <c r="E44">
        <v>3169</v>
      </c>
      <c r="F44">
        <v>13.650000000000002</v>
      </c>
      <c r="G44">
        <v>525</v>
      </c>
      <c r="H44" t="str">
        <f>+_xlfn.XLOOKUP(REG_STOCK[[#This Row],[CODIGO]],PRODUCTOS[CODIGO],PRODUCTOS[DESC CORTA],"",0)</f>
        <v>OSB 9.5</v>
      </c>
      <c r="I44">
        <f>SUMIFS(DETALLE_GD_1[CANTIDAD RECEPCIONADA],DETALLE_GD_1[CODIGO],REG_STOCK[[#This Row],[CODIGO]],DETALLE_GD_1[FECHA SOLICITUD],"&lt;="&amp;REG_STOCK[[#This Row],[FECHA STOCK ]])</f>
        <v>3169</v>
      </c>
      <c r="J44">
        <f>+REG_STOCK[[#This Row],[SOLICITADO A TF]]-REG_STOCK[[#This Row],[STOCK FISICO]]</f>
        <v>2644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55.495211858848251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66.514495605404733</v>
      </c>
      <c r="O44" s="3">
        <f>IF($V$2-REG_STOCK[[#This Row],[ALCANCE FISICO]]&gt;0,"",($V$2-REG_STOCK[[#This Row],[ALCANCE FISICO]]/REG_STOCK[[#This Row],[CUBICACION PPTO.]]))</f>
        <v>62.603919808885642</v>
      </c>
      <c r="P44" s="3">
        <f>+_xlfn.XLOOKUP(REG_STOCK[[#This Row],[CODIGO]],PRODUCTOS[CODIGO],PRODUCTOS[PRECIO COMPRA UNITARIO],"",0)</f>
        <v>9652.5142678608627</v>
      </c>
      <c r="Q44" s="3">
        <f>IFERROR(REG_STOCK[[#This Row],[VALOR UNITARIO]]*REG_STOCK[[#This Row],[PERDIDA O EN PROCESO]],"")</f>
        <v>604285.22917928593</v>
      </c>
      <c r="R44" s="3">
        <f>+REG_STOCK[[#This Row],[VALOR UNITARIO]]*REG_STOCK[[#This Row],[STOCK FISICO]]</f>
        <v>5067569.9906269526</v>
      </c>
    </row>
    <row r="45" spans="1:18" hidden="1" x14ac:dyDescent="0.25">
      <c r="A45" s="1">
        <v>46153</v>
      </c>
      <c r="B45">
        <v>302028</v>
      </c>
      <c r="C45" t="s">
        <v>515</v>
      </c>
      <c r="D45" t="s">
        <v>20</v>
      </c>
      <c r="E45">
        <v>8281</v>
      </c>
      <c r="F45">
        <v>0.91874999999999996</v>
      </c>
      <c r="G45">
        <v>0</v>
      </c>
      <c r="H45" t="str">
        <f>+_xlfn.XLOOKUP(REG_STOCK[[#This Row],[CODIGO]],PRODUCTOS[CODIGO],PRODUCTOS[DESC CORTA],"",0)</f>
        <v>PINO 2X4X320</v>
      </c>
      <c r="I45">
        <f>SUMIFS(DETALLE_GD_1[CANTIDAD RECEPCIONADA],DETALLE_GD_1[CODIGO],REG_STOCK[[#This Row],[CODIGO]],DETALLE_GD_1[FECHA SOLICITUD],"&lt;="&amp;REG_STOCK[[#This Row],[FECHA STOCK ]])</f>
        <v>8281</v>
      </c>
      <c r="J45">
        <f>+REG_STOCK[[#This Row],[SOLICITADO A TF]]-REG_STOCK[[#This Row],[STOCK FISICO]]</f>
        <v>8281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47.943262411347533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47.943262411347533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4760.4046547265589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0.52500000000000002</v>
      </c>
      <c r="G46">
        <v>165</v>
      </c>
      <c r="H46" t="str">
        <f>+_xlfn.XLOOKUP(REG_STOCK[[#This Row],[CODIGO]],PRODUCTOS[CODIGO],PRODUCTOS[DESC CORTA],"",0)</f>
        <v>TERCIADO FENOLICO</v>
      </c>
      <c r="I46">
        <f>SUMIFS(DETALLE_GD_1[CANTIDAD RECEPCIONADA],DETALLE_GD_1[CODIGO],REG_STOCK[[#This Row],[CODIGO]],DETALLE_GD_1[FECHA SOLICITUD],"&lt;="&amp;REG_STOCK[[#This Row],[FECHA STOCK ]])</f>
        <v>1365</v>
      </c>
      <c r="J46">
        <f>+REG_STOCK[[#This Row],[SOLICITADO A TF]]-REG_STOCK[[#This Row],[STOCK FISICO]]</f>
        <v>1200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51.561341883922509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58.651026392961853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14981.247597254005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2471905.8535469109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52.5</v>
      </c>
      <c r="G47">
        <v>195</v>
      </c>
      <c r="H47" t="str">
        <f>+_xlfn.XLOOKUP(REG_STOCK[[#This Row],[CODIGO]],PRODUCTOS[CODIGO],PRODUCTOS[DESC CORTA],"",0)</f>
        <v>VOCANITA EMPAPELADA MURO</v>
      </c>
      <c r="I47">
        <f>SUMIFS(DETALLE_GD_1[CANTIDAD RECEPCIONADA],DETALLE_GD_1[CODIGO],REG_STOCK[[#This Row],[CODIGO]],DETALLE_GD_1[FECHA SOLICITUD],"&lt;="&amp;REG_STOCK[[#This Row],[FECHA STOCK ]])</f>
        <v>1680</v>
      </c>
      <c r="J47">
        <f>+REG_STOCK[[#This Row],[SOLICITADO A TF]]-REG_STOCK[[#This Row],[STOCK FISICO]]</f>
        <v>1485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47.539015606242501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53.781512605042025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16251.106175972927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3168965.7043147208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52.5</v>
      </c>
      <c r="G48">
        <v>126</v>
      </c>
      <c r="H48" t="str">
        <f>+_xlfn.XLOOKUP(REG_STOCK[[#This Row],[CODIGO]],PRODUCTOS[CODIGO],PRODUCTOS[DESC CORTA],"",0)</f>
        <v>VOLCANITA RF</v>
      </c>
      <c r="I48">
        <f>SUMIFS(DETALLE_GD_1[CANTIDAD RECEPCIONADA],DETALLE_GD_1[CODIGO],REG_STOCK[[#This Row],[CODIGO]],DETALLE_GD_1[FECHA SOLICITUD],"&lt;="&amp;REG_STOCK[[#This Row],[FECHA STOCK ]])</f>
        <v>815</v>
      </c>
      <c r="J48">
        <f>+REG_STOCK[[#This Row],[SOLICITADO A TF]]-REG_STOCK[[#This Row],[STOCK FISICO]]</f>
        <v>689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160.83099906629315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190.24276377217549</v>
      </c>
      <c r="O48" s="3">
        <f>IF($V$2-REG_STOCK[[#This Row],[ALCANCE FISICO]]&gt;0,"",($V$2-REG_STOCK[[#This Row],[ALCANCE FISICO]]/REG_STOCK[[#This Row],[CUBICACION PPTO.]]))</f>
        <v>19.592258689968382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148569.954732162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0.65625</v>
      </c>
      <c r="G49">
        <v>15</v>
      </c>
      <c r="H49">
        <f>+_xlfn.XLOOKUP(REG_STOCK[[#This Row],[CODIGO]],PRODUCTOS[CODIGO],PRODUCTOS[DESC CORTA],"",0)</f>
        <v>0</v>
      </c>
      <c r="I49">
        <f>SUMIFS(DETALLE_GD_1[CANTIDAD RECEPCIONADA],DETALLE_GD_1[CODIGO],REG_STOCK[[#This Row],[CODIGO]],DETALLE_GD_1[FECHA SOLICITUD],"&lt;="&amp;REG_STOCK[[#This Row],[FECHA STOCK ]])</f>
        <v>51</v>
      </c>
      <c r="J49">
        <f>+REG_STOCK[[#This Row],[SOLICITADO A TF]]-REG_STOCK[[#This Row],[STOCK FISICO]]</f>
        <v>36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86.81685983417978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122.99055143175468</v>
      </c>
      <c r="O49" s="3">
        <f>IF($V$2-REG_STOCK[[#This Row],[ALCANCE FISICO]]&gt;0,"",($V$2-REG_STOCK[[#This Row],[ALCANCE FISICO]]/REG_STOCK[[#This Row],[CUBICACION PPTO.]]))</f>
        <v>-232.60148512719792</v>
      </c>
      <c r="P49" s="3">
        <f>+_xlfn.XLOOKUP(REG_STOCK[[#This Row],[CODIGO]],PRODUCTOS[CODIGO],PRODUCTOS[PRECIO COMPRA UNITARIO],"",0)</f>
        <v>150732.2183908046</v>
      </c>
      <c r="Q49" s="3">
        <f>IFERROR(REG_STOCK[[#This Row],[VALOR UNITARIO]]*REG_STOCK[[#This Row],[PERDIDA O EN PROCESO]],"")</f>
        <v>-35060537.854218282</v>
      </c>
      <c r="R49" s="3">
        <f>+REG_STOCK[[#This Row],[VALOR UNITARIO]]*REG_STOCK[[#This Row],[STOCK FISICO]]</f>
        <v>2260983.2758620689</v>
      </c>
    </row>
    <row r="50" spans="1:18" hidden="1" x14ac:dyDescent="0.25">
      <c r="A50" s="1">
        <v>46153</v>
      </c>
      <c r="B50" t="s">
        <v>21</v>
      </c>
      <c r="C50" t="s">
        <v>788</v>
      </c>
      <c r="D50" t="s">
        <v>20</v>
      </c>
      <c r="E50">
        <v>488</v>
      </c>
      <c r="F50">
        <v>1.5750000000000002</v>
      </c>
      <c r="G50">
        <v>44</v>
      </c>
      <c r="H50" t="str">
        <f>+_xlfn.XLOOKUP(REG_STOCK[[#This Row],[CODIGO]],PRODUCTOS[CODIGO],PRODUCTOS[DESC CORTA],"",0)</f>
        <v>PINO 3X8X320</v>
      </c>
      <c r="I50">
        <f>SUMIFS(DETALLE_GD_1[CANTIDAD RECEPCIONADA],DETALLE_GD_1[CODIGO],REG_STOCK[[#This Row],[CODIGO]],DETALLE_GD_1[FECHA SOLICITUD],"&lt;="&amp;REG_STOCK[[#This Row],[FECHA STOCK ]])</f>
        <v>528</v>
      </c>
      <c r="J50">
        <f>+REG_STOCK[[#This Row],[SOLICITADO A TF]]-REG_STOCK[[#This Row],[STOCK FISICO]]</f>
        <v>484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76.825396825396822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83.809523809523796</v>
      </c>
      <c r="O50" s="3">
        <f>IF($V$2-REG_STOCK[[#This Row],[ALCANCE FISICO]]&gt;0,"",($V$2-REG_STOCK[[#This Row],[ALCANCE FISICO]]/REG_STOCK[[#This Row],[CUBICACION PPTO.]]))</f>
        <v>50.696900982615276</v>
      </c>
      <c r="P50" s="3">
        <f>+_xlfn.XLOOKUP(REG_STOCK[[#This Row],[CODIGO]],PRODUCTOS[CODIGO],PRODUCTOS[PRECIO COMPRA UNITARIO],"",0)</f>
        <v>15461.939560439561</v>
      </c>
      <c r="Q50" s="3">
        <f>IFERROR(REG_STOCK[[#This Row],[VALOR UNITARIO]]*REG_STOCK[[#This Row],[PERDIDA O EN PROCESO]],"")</f>
        <v>783872.41889478639</v>
      </c>
      <c r="R50" s="3">
        <f>+REG_STOCK[[#This Row],[VALOR UNITARIO]]*REG_STOCK[[#This Row],[STOCK FISICO]]</f>
        <v>680325.34065934073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</v>
      </c>
      <c r="G51">
        <v>20</v>
      </c>
      <c r="H51" t="str">
        <f>+_xlfn.XLOOKUP(REG_STOCK[[#This Row],[CODIGO]],PRODUCTOS[CODIGO],PRODUCTOS[DESC CORTA],"",0)</f>
        <v>FIBROCEMENTO BALCON</v>
      </c>
      <c r="I51">
        <f>SUMIFS(DETALLE_GD_1[CANTIDAD RECEPCIONADA],DETALLE_GD_1[CODIGO],REG_STOCK[[#This Row],[CODIGO]],DETALLE_GD_1[FECHA SOLICITUD],"&lt;="&amp;REG_STOCK[[#This Row],[FECHA STOCK ]])</f>
        <v>52</v>
      </c>
      <c r="J51">
        <f>+REG_STOCK[[#This Row],[SOLICITADO A TF]]-REG_STOCK[[#This Row],[STOCK FISICO]]</f>
        <v>32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45.828857858933041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74.4718940207662</v>
      </c>
      <c r="O51" s="3">
        <f>IF($V$2-REG_STOCK[[#This Row],[ALCANCE FISICO]]&gt;0,"",($V$2-REG_STOCK[[#This Row],[ALCANCE FISICO]]/REG_STOCK[[#This Row],[CUBICACION PPTO.]]))</f>
        <v>-42.655057673850621</v>
      </c>
      <c r="P51" s="3">
        <f>+_xlfn.XLOOKUP(REG_STOCK[[#This Row],[CODIGO]],PRODUCTOS[CODIGO],PRODUCTOS[PRECIO COMPRA UNITARIO],"",0)</f>
        <v>39170.619565217392</v>
      </c>
      <c r="Q51" s="3">
        <f>IFERROR(REG_STOCK[[#This Row],[VALOR UNITARIO]]*REG_STOCK[[#This Row],[PERDIDA O EN PROCESO]],"")</f>
        <v>-1670825.0366748094</v>
      </c>
      <c r="R51" s="3">
        <f>+REG_STOCK[[#This Row],[VALOR UNITARIO]]*REG_STOCK[[#This Row],[STOCK FISICO]]</f>
        <v>783412.3913043479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0.52500000000000002</v>
      </c>
      <c r="G52">
        <v>200</v>
      </c>
      <c r="H52">
        <f>+_xlfn.XLOOKUP(REG_STOCK[[#This Row],[CODIGO]],PRODUCTOS[CODIGO],PRODUCTOS[DESC CORTA],"",0)</f>
        <v>0</v>
      </c>
      <c r="I52">
        <f>SUMIFS(DETALLE_GD_1[CANTIDAD RECEPCIONADA],DETALLE_GD_1[CODIGO],REG_STOCK[[#This Row],[CODIGO]],DETALLE_GD_1[FECHA SOLICITUD],"&lt;="&amp;REG_STOCK[[#This Row],[FECHA STOCK ]])</f>
        <v>2300</v>
      </c>
      <c r="J52">
        <f>+REG_STOCK[[#This Row],[SOLICITADO A TF]]-REG_STOCK[[#This Row],[STOCK FISICO]]</f>
        <v>2100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60.606060606060623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66.378066378066393</v>
      </c>
      <c r="O52" s="3">
        <f>IF($V$2-REG_STOCK[[#This Row],[ALCANCE FISICO]]&gt;0,"",($V$2-REG_STOCK[[#This Row],[ALCANCE FISICO]]/REG_STOCK[[#This Row],[CUBICACION PPTO.]]))</f>
        <v>62.084327088656089</v>
      </c>
      <c r="P52" s="3">
        <f>+_xlfn.XLOOKUP(REG_STOCK[[#This Row],[CODIGO]],PRODUCTOS[CODIGO],PRODUCTOS[PRECIO COMPRA UNITARIO],"",0)</f>
        <v>706.42250000000001</v>
      </c>
      <c r="Q52" s="3">
        <f>IFERROR(REG_STOCK[[#This Row],[VALOR UNITARIO]]*REG_STOCK[[#This Row],[PERDIDA O EN PROCESO]],"")</f>
        <v>43857.765552786157</v>
      </c>
      <c r="R52" s="3">
        <f>+REG_STOCK[[#This Row],[VALOR UNITARIO]]*REG_STOCK[[#This Row],[STOCK FISICO]]</f>
        <v>141284.5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0.91874999999999996</v>
      </c>
      <c r="G53">
        <v>92</v>
      </c>
      <c r="H53" t="str">
        <f>+_xlfn.XLOOKUP(REG_STOCK[[#This Row],[CODIGO]],PRODUCTOS[CODIGO],PRODUCTOS[DESC CORTA],"",0)</f>
        <v>VOLCOGLASS</v>
      </c>
      <c r="I53">
        <f>SUMIFS(DETALLE_GD_1[CANTIDAD RECEPCIONADA],DETALLE_GD_1[CODIGO],REG_STOCK[[#This Row],[CODIGO]],DETALLE_GD_1[FECHA SOLICITUD],"&lt;="&amp;REG_STOCK[[#This Row],[FECHA STOCK ]])</f>
        <v>360</v>
      </c>
      <c r="J53">
        <f>+REG_STOCK[[#This Row],[SOLICITADO A TF]]-REG_STOCK[[#This Row],[STOCK FISICO]]</f>
        <v>268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48.616780045351476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65.306122448979593</v>
      </c>
      <c r="O53" s="3">
        <f>IF($V$2-REG_STOCK[[#This Row],[ALCANCE FISICO]]&gt;0,"",($V$2-REG_STOCK[[#This Row],[ALCANCE FISICO]]/REG_STOCK[[#This Row],[CUBICACION PPTO.]]))</f>
        <v>52.1530843629969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1554149.2769237889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1.378125</v>
      </c>
      <c r="G54">
        <v>168</v>
      </c>
      <c r="H54" t="str">
        <f>+_xlfn.XLOOKUP(REG_STOCK[[#This Row],[CODIGO]],PRODUCTOS[CODIGO],PRODUCTOS[DESC CORTA],"",0)</f>
        <v>OSB 11MM</v>
      </c>
      <c r="I54">
        <f>SUMIFS(DETALLE_GD_1[CANTIDAD RECEPCIONADA],DETALLE_GD_1[CODIGO],REG_STOCK[[#This Row],[CODIGO]],DETALLE_GD_1[FECHA SOLICITUD],"&lt;="&amp;REG_STOCK[[#This Row],[FECHA STOCK ]])</f>
        <v>972</v>
      </c>
      <c r="J54">
        <f>+REG_STOCK[[#This Row],[SOLICITADO A TF]]-REG_STOCK[[#This Row],[STOCK FISICO]]</f>
        <v>804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92.813852813852805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112.2077922077922</v>
      </c>
      <c r="O54" s="3">
        <f>IF($V$2-REG_STOCK[[#This Row],[ALCANCE FISICO]]&gt;0,"",($V$2-REG_STOCK[[#This Row],[ALCANCE FISICO]]/REG_STOCK[[#This Row],[CUBICACION PPTO.]]))</f>
        <v>51.046719514251983</v>
      </c>
      <c r="P54" s="3">
        <f>+_xlfn.XLOOKUP(REG_STOCK[[#This Row],[CODIGO]],PRODUCTOS[CODIGO],PRODUCTOS[PRECIO COMPRA UNITARIO],"",0)</f>
        <v>11557.16697761194</v>
      </c>
      <c r="Q54" s="3">
        <f>IFERROR(REG_STOCK[[#This Row],[VALOR UNITARIO]]*REG_STOCK[[#This Row],[PERDIDA O EN PROCESO]],"")</f>
        <v>589955.46108553198</v>
      </c>
      <c r="R54" s="3">
        <f>+REG_STOCK[[#This Row],[VALOR UNITARIO]]*REG_STOCK[[#This Row],[STOCK FISICO]]</f>
        <v>1941604.0522388059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699</v>
      </c>
      <c r="E55">
        <v>716</v>
      </c>
      <c r="F55">
        <v>0</v>
      </c>
      <c r="G55">
        <v>110</v>
      </c>
      <c r="H55" t="str">
        <f>+_xlfn.XLOOKUP(REG_STOCK[[#This Row],[CODIGO]],PRODUCTOS[CODIGO],PRODUCTOS[DESC CORTA],"",0)</f>
        <v>VOLCANITA EMPAPELADA CIELO</v>
      </c>
      <c r="I55">
        <f>SUMIFS(DETALLE_GD_1[CANTIDAD RECEPCIONADA],DETALLE_GD_1[CODIGO],REG_STOCK[[#This Row],[CODIGO]],DETALLE_GD_1[FECHA SOLICITUD],"&lt;="&amp;REG_STOCK[[#This Row],[FECHA STOCK ]])</f>
        <v>716</v>
      </c>
      <c r="J55">
        <f>+REG_STOCK[[#This Row],[SOLICITADO A TF]]-REG_STOCK[[#This Row],[STOCK FISICO]]</f>
        <v>606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85.502645502645493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101.02292768959434</v>
      </c>
      <c r="O55" s="3">
        <f>IF($V$2-REG_STOCK[[#This Row],[ALCANCE FISICO]]&gt;0,"",($V$2-REG_STOCK[[#This Row],[ALCANCE FISICO]]/REG_STOCK[[#This Row],[CUBICACION PPTO.]]))</f>
        <v>49.746324135506974</v>
      </c>
      <c r="P55" s="3">
        <f>+_xlfn.XLOOKUP(REG_STOCK[[#This Row],[CODIGO]],PRODUCTOS[CODIGO],PRODUCTOS[PRECIO COMPRA UNITARIO],"",0)</f>
        <v>22491.247607655503</v>
      </c>
      <c r="Q55" s="3">
        <f>IFERROR(REG_STOCK[[#This Row],[VALOR UNITARIO]]*REG_STOCK[[#This Row],[PERDIDA O EN PROCESO]],"")</f>
        <v>1118856.8937023764</v>
      </c>
      <c r="R55" s="3">
        <f>+REG_STOCK[[#This Row],[VALOR UNITARIO]]*REG_STOCK[[#This Row],[STOCK FISICO]]</f>
        <v>2474037.2368421052</v>
      </c>
    </row>
    <row r="56" spans="1:18" hidden="1" x14ac:dyDescent="0.25">
      <c r="A56" s="1">
        <v>46160</v>
      </c>
      <c r="B56">
        <v>302046</v>
      </c>
      <c r="C56" t="s">
        <v>519</v>
      </c>
      <c r="D56" t="s">
        <v>20</v>
      </c>
      <c r="E56">
        <v>3181</v>
      </c>
      <c r="F56">
        <v>0</v>
      </c>
      <c r="G56">
        <v>0</v>
      </c>
      <c r="H56" t="str">
        <f>+_xlfn.XLOOKUP(REG_STOCK[[#This Row],[CODIGO]],PRODUCTOS[CODIGO],PRODUCTOS[DESC CORTA],"",0)</f>
        <v>PINO 2X6X400</v>
      </c>
      <c r="I56">
        <f>SUMIFS(DETALLE_GD_1[CANTIDAD RECEPCIONADA],DETALLE_GD_1[CODIGO],REG_STOCK[[#This Row],[CODIGO]],DETALLE_GD_1[FECHA SOLICITUD],"&lt;="&amp;REG_STOCK[[#This Row],[FECHA STOCK ]])</f>
        <v>3181</v>
      </c>
      <c r="J56">
        <f>+REG_STOCK[[#This Row],[SOLICITADO A TF]]-REG_STOCK[[#This Row],[STOCK FISICO]]</f>
        <v>3181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91.803751803751808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91.803751803751808</v>
      </c>
      <c r="O56" s="3">
        <f>IF($V$2-REG_STOCK[[#This Row],[ALCANCE FISICO]]&gt;0,"",($V$2-REG_STOCK[[#This Row],[ALCANCE FISICO]]/REG_STOCK[[#This Row],[CUBICACION PPTO.]]))</f>
        <v>61.350541073484798</v>
      </c>
      <c r="P56" s="3">
        <f>+_xlfn.XLOOKUP(REG_STOCK[[#This Row],[CODIGO]],PRODUCTOS[CODIGO],PRODUCTOS[PRECIO COMPRA UNITARIO],"",0)</f>
        <v>10297.102302397341</v>
      </c>
      <c r="Q56" s="3">
        <f>IFERROR(REG_STOCK[[#This Row],[VALOR UNITARIO]]*REG_STOCK[[#This Row],[PERDIDA O EN PROCESO]],"")</f>
        <v>631732.79774110299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514</v>
      </c>
      <c r="D57" t="s">
        <v>20</v>
      </c>
      <c r="E57">
        <v>2184</v>
      </c>
      <c r="F57">
        <v>47.25</v>
      </c>
      <c r="G57">
        <v>168</v>
      </c>
      <c r="H57" t="str">
        <f>+_xlfn.XLOOKUP(REG_STOCK[[#This Row],[CODIGO]],PRODUCTOS[CODIGO],PRODUCTOS[DESC CORTA],"",0)</f>
        <v>PINO 2X6X320</v>
      </c>
      <c r="I57">
        <f>SUMIFS(DETALLE_GD_1[CANTIDAD RECEPCIONADA],DETALLE_GD_1[CODIGO],REG_STOCK[[#This Row],[CODIGO]],DETALLE_GD_1[FECHA SOLICITUD],"&lt;="&amp;REG_STOCK[[#This Row],[FECHA STOCK ]])</f>
        <v>2184</v>
      </c>
      <c r="J57">
        <f>+REG_STOCK[[#This Row],[SOLICITADO A TF]]-REG_STOCK[[#This Row],[STOCK FISICO]]</f>
        <v>2016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57.7443609022556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62.55639097744357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5566.8590808416393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935232.32558139542</v>
      </c>
    </row>
    <row r="58" spans="1:18" hidden="1" x14ac:dyDescent="0.25">
      <c r="A58" s="1">
        <v>46160</v>
      </c>
      <c r="B58">
        <v>1901008</v>
      </c>
      <c r="C58" t="s">
        <v>750</v>
      </c>
      <c r="D58" t="s">
        <v>26</v>
      </c>
      <c r="E58">
        <v>4641</v>
      </c>
      <c r="F58">
        <v>22.05</v>
      </c>
      <c r="G58">
        <v>0</v>
      </c>
      <c r="H58" t="str">
        <f>+_xlfn.XLOOKUP(REG_STOCK[[#This Row],[CODIGO]],PRODUCTOS[CODIGO],PRODUCTOS[DESC CORTA],"",0)</f>
        <v>AISLAN GLASS 90MM</v>
      </c>
      <c r="I58">
        <f>SUMIFS(DETALLE_GD_1[CANTIDAD RECEPCIONADA],DETALLE_GD_1[CODIGO],REG_STOCK[[#This Row],[CODIGO]],DETALLE_GD_1[FECHA SOLICITUD],"&lt;="&amp;REG_STOCK[[#This Row],[FECHA STOCK ]])</f>
        <v>4641</v>
      </c>
      <c r="J58">
        <f>+REG_STOCK[[#This Row],[SOLICITADO A TF]]-REG_STOCK[[#This Row],[STOCK FISICO]]</f>
        <v>4641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74.338872201606065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74.338872201606065</v>
      </c>
      <c r="O58" s="3">
        <f>IF($V$2-REG_STOCK[[#This Row],[ALCANCE FISICO]]&gt;0,"",($V$2-REG_STOCK[[#This Row],[ALCANCE FISICO]]/REG_STOCK[[#This Row],[CUBICACION PPTO.]]))</f>
        <v>62.80925060973783</v>
      </c>
      <c r="P58" s="3">
        <f>+_xlfn.XLOOKUP(REG_STOCK[[#This Row],[CODIGO]],PRODUCTOS[CODIGO],PRODUCTOS[PRECIO COMPRA UNITARIO],"",0)</f>
        <v>2059.785564685033</v>
      </c>
      <c r="Q58" s="3">
        <f>IFERROR(REG_STOCK[[#This Row],[VALOR UNITARIO]]*REG_STOCK[[#This Row],[PERDIDA O EN PROCESO]],"")</f>
        <v>129373.58773462259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F59">
        <v>0</v>
      </c>
      <c r="G59">
        <v>546</v>
      </c>
      <c r="H59" t="str">
        <f>+_xlfn.XLOOKUP(REG_STOCK[[#This Row],[CODIGO]],PRODUCTOS[CODIGO],PRODUCTOS[DESC CORTA],"",0)</f>
        <v>SMARTPANEL</v>
      </c>
      <c r="I59">
        <f>SUMIFS(DETALLE_GD_1[CANTIDAD RECEPCIONADA],DETALLE_GD_1[CODIGO],REG_STOCK[[#This Row],[CODIGO]],DETALLE_GD_1[FECHA SOLICITUD],"&lt;="&amp;REG_STOCK[[#This Row],[FECHA STOCK ]])</f>
        <v>1895</v>
      </c>
      <c r="J59">
        <f>+REG_STOCK[[#This Row],[SOLICITADO A TF]]-REG_STOCK[[#This Row],[STOCK FISICO]]</f>
        <v>1349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57.904761904761912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81.341381623071783</v>
      </c>
      <c r="O59" s="3">
        <f>IF($V$2-REG_STOCK[[#This Row],[ALCANCE FISICO]]&gt;0,"",($V$2-REG_STOCK[[#This Row],[ALCANCE FISICO]]/REG_STOCK[[#This Row],[CUBICACION PPTO.]]))</f>
        <v>60.508485295857412</v>
      </c>
      <c r="P59" s="3">
        <f>+_xlfn.XLOOKUP(REG_STOCK[[#This Row],[CODIGO]],PRODUCTOS[CODIGO],PRODUCTOS[PRECIO COMPRA UNITARIO],"",0)</f>
        <v>21579.067512460355</v>
      </c>
      <c r="Q59" s="3">
        <f>IFERROR(REG_STOCK[[#This Row],[VALOR UNITARIO]]*REG_STOCK[[#This Row],[PERDIDA O EN PROCESO]],"")</f>
        <v>1305716.6892760217</v>
      </c>
      <c r="R59" s="3">
        <f>+REG_STOCK[[#This Row],[VALOR UNITARIO]]*REG_STOCK[[#This Row],[STOCK FISICO]]</f>
        <v>11782170.861803355</v>
      </c>
    </row>
    <row r="60" spans="1:18" hidden="1" x14ac:dyDescent="0.25">
      <c r="A60" s="1">
        <v>46160</v>
      </c>
      <c r="B60">
        <v>304101</v>
      </c>
      <c r="C60" t="s">
        <v>698</v>
      </c>
      <c r="D60" t="s">
        <v>18</v>
      </c>
      <c r="E60">
        <v>3337</v>
      </c>
      <c r="F60">
        <v>47.25</v>
      </c>
      <c r="G60">
        <v>179</v>
      </c>
      <c r="H60" t="str">
        <f>+_xlfn.XLOOKUP(REG_STOCK[[#This Row],[CODIGO]],PRODUCTOS[CODIGO],PRODUCTOS[DESC CORTA],"",0)</f>
        <v>OSB 9.5</v>
      </c>
      <c r="I60">
        <f>SUMIFS(DETALLE_GD_1[CANTIDAD RECEPCIONADA],DETALLE_GD_1[CODIGO],REG_STOCK[[#This Row],[CODIGO]],DETALLE_GD_1[FECHA SOLICITUD],"&lt;="&amp;REG_STOCK[[#This Row],[FECHA STOCK ]])</f>
        <v>3589</v>
      </c>
      <c r="J60">
        <f>+REG_STOCK[[#This Row],[SOLICITADO A TF]]-REG_STOCK[[#This Row],[STOCK FISICO]]</f>
        <v>3410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71.572871572871605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75.329922602649916</v>
      </c>
      <c r="O60" s="3">
        <f>IF($V$2-REG_STOCK[[#This Row],[ALCANCE FISICO]]&gt;0,"",($V$2-REG_STOCK[[#This Row],[ALCANCE FISICO]]/REG_STOCK[[#This Row],[CUBICACION PPTO.]]))</f>
        <v>62.418891825210025</v>
      </c>
      <c r="P60" s="3">
        <f>+_xlfn.XLOOKUP(REG_STOCK[[#This Row],[CODIGO]],PRODUCTOS[CODIGO],PRODUCTOS[PRECIO COMPRA UNITARIO],"",0)</f>
        <v>9652.5142678608627</v>
      </c>
      <c r="Q60" s="3">
        <f>IFERROR(REG_STOCK[[#This Row],[VALOR UNITARIO]]*REG_STOCK[[#This Row],[PERDIDA O EN PROCESO]],"")</f>
        <v>602499.24392690358</v>
      </c>
      <c r="R60" s="3">
        <f>+REG_STOCK[[#This Row],[VALOR UNITARIO]]*REG_STOCK[[#This Row],[STOCK FISICO]]</f>
        <v>1727800.0539470944</v>
      </c>
    </row>
    <row r="61" spans="1:18" hidden="1" x14ac:dyDescent="0.25">
      <c r="A61" s="1">
        <v>46160</v>
      </c>
      <c r="B61">
        <v>302028</v>
      </c>
      <c r="C61" t="s">
        <v>515</v>
      </c>
      <c r="D61" t="s">
        <v>20</v>
      </c>
      <c r="E61">
        <v>8641</v>
      </c>
      <c r="F61">
        <v>3.9375</v>
      </c>
      <c r="G61">
        <v>0</v>
      </c>
      <c r="H61" t="str">
        <f>+_xlfn.XLOOKUP(REG_STOCK[[#This Row],[CODIGO]],PRODUCTOS[CODIGO],PRODUCTOS[DESC CORTA],"",0)</f>
        <v>PINO 2X4X320</v>
      </c>
      <c r="I61">
        <f>SUMIFS(DETALLE_GD_1[CANTIDAD RECEPCIONADA],DETALLE_GD_1[CODIGO],REG_STOCK[[#This Row],[CODIGO]],DETALLE_GD_1[FECHA SOLICITUD],"&lt;="&amp;REG_STOCK[[#This Row],[FECHA STOCK ]])</f>
        <v>8641</v>
      </c>
      <c r="J61">
        <f>+REG_STOCK[[#This Row],[SOLICITADO A TF]]-REG_STOCK[[#This Row],[STOCK FISICO]]</f>
        <v>8641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50.027500361846883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50.027500361846883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4760.4046547265589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7.875</v>
      </c>
      <c r="G62">
        <v>172</v>
      </c>
      <c r="H62" t="str">
        <f>+_xlfn.XLOOKUP(REG_STOCK[[#This Row],[CODIGO]],PRODUCTOS[CODIGO],PRODUCTOS[DESC CORTA],"",0)</f>
        <v>TERCIADO FENOLICO</v>
      </c>
      <c r="I62">
        <f>SUMIFS(DETALLE_GD_1[CANTIDAD RECEPCIONADA],DETALLE_GD_1[CODIGO],REG_STOCK[[#This Row],[CODIGO]],DETALLE_GD_1[FECHA SOLICITUD],"&lt;="&amp;REG_STOCK[[#This Row],[FECHA STOCK ]])</f>
        <v>1560</v>
      </c>
      <c r="J62">
        <f>+REG_STOCK[[#This Row],[SOLICITADO A TF]]-REG_STOCK[[#This Row],[STOCK FISICO]]</f>
        <v>1388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59.639285445737038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67.029744449099269</v>
      </c>
      <c r="O62" s="3">
        <f>IF($V$2-REG_STOCK[[#This Row],[ALCANCE FISICO]]&gt;0,"",($V$2-REG_STOCK[[#This Row],[ALCANCE FISICO]]/REG_STOCK[[#This Row],[CUBICACION PPTO.]]))</f>
        <v>61.119880358390027</v>
      </c>
      <c r="P62" s="3">
        <f>+_xlfn.XLOOKUP(REG_STOCK[[#This Row],[CODIGO]],PRODUCTOS[CODIGO],PRODUCTOS[PRECIO COMPRA UNITARIO],"",0)</f>
        <v>14981.247597254005</v>
      </c>
      <c r="Q62" s="3">
        <f>IFERROR(REG_STOCK[[#This Row],[VALOR UNITARIO]]*REG_STOCK[[#This Row],[PERDIDA O EN PROCESO]],"")</f>
        <v>915652.06076358282</v>
      </c>
      <c r="R62" s="3">
        <f>+REG_STOCK[[#This Row],[VALOR UNITARIO]]*REG_STOCK[[#This Row],[STOCK FISICO]]</f>
        <v>2576774.586727689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</v>
      </c>
      <c r="G63">
        <v>42</v>
      </c>
      <c r="H63" t="str">
        <f>+_xlfn.XLOOKUP(REG_STOCK[[#This Row],[CODIGO]],PRODUCTOS[CODIGO],PRODUCTOS[DESC CORTA],"",0)</f>
        <v>VOCANITA EMPAPELADA MURO</v>
      </c>
      <c r="I63">
        <f>SUMIFS(DETALLE_GD_1[CANTIDAD RECEPCIONADA],DETALLE_GD_1[CODIGO],REG_STOCK[[#This Row],[CODIGO]],DETALLE_GD_1[FECHA SOLICITUD],"&lt;="&amp;REG_STOCK[[#This Row],[FECHA STOCK ]])</f>
        <v>1820</v>
      </c>
      <c r="J63">
        <f>+REG_STOCK[[#This Row],[SOLICITADO A TF]]-REG_STOCK[[#This Row],[STOCK FISICO]]</f>
        <v>1778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56.918767507002805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58.263305322128858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16251.106175972927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682546.45939086296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</v>
      </c>
      <c r="G64">
        <v>156</v>
      </c>
      <c r="H64" t="str">
        <f>+_xlfn.XLOOKUP(REG_STOCK[[#This Row],[CODIGO]],PRODUCTOS[CODIGO],PRODUCTOS[DESC CORTA],"",0)</f>
        <v>VOLCANITA RF</v>
      </c>
      <c r="I64">
        <f>SUMIFS(DETALLE_GD_1[CANTIDAD RECEPCIONADA],DETALLE_GD_1[CODIGO],REG_STOCK[[#This Row],[CODIGO]],DETALLE_GD_1[FECHA SOLICITUD],"&lt;="&amp;REG_STOCK[[#This Row],[FECHA STOCK ]])</f>
        <v>895</v>
      </c>
      <c r="J64">
        <f>+REG_STOCK[[#This Row],[SOLICITADO A TF]]-REG_STOCK[[#This Row],[STOCK FISICO]]</f>
        <v>739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172.50233426704011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208.91690009337066</v>
      </c>
      <c r="O64" s="3">
        <f>IF($V$2-REG_STOCK[[#This Row],[ALCANCE FISICO]]&gt;0,"",($V$2-REG_STOCK[[#This Row],[ALCANCE FISICO]]/REG_STOCK[[#This Row],[CUBICACION PPTO.]]))</f>
        <v>15.233216598186132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115514.925370832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1.05</v>
      </c>
      <c r="G65">
        <v>33</v>
      </c>
      <c r="H65">
        <f>+_xlfn.XLOOKUP(REG_STOCK[[#This Row],[CODIGO]],PRODUCTOS[CODIGO],PRODUCTOS[DESC CORTA],"",0)</f>
        <v>0</v>
      </c>
      <c r="I65">
        <f>SUMIFS(DETALLE_GD_1[CANTIDAD RECEPCIONADA],DETALLE_GD_1[CODIGO],REG_STOCK[[#This Row],[CODIGO]],DETALLE_GD_1[FECHA SOLICITUD],"&lt;="&amp;REG_STOCK[[#This Row],[FECHA STOCK ]])</f>
        <v>64</v>
      </c>
      <c r="J65">
        <f>+REG_STOCK[[#This Row],[SOLICITADO A TF]]-REG_STOCK[[#This Row],[STOCK FISICO]]</f>
        <v>31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74.758962634988137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154.34108414965294</v>
      </c>
      <c r="O65" s="3">
        <f>IF($V$2-REG_STOCK[[#This Row],[ALCANCE FISICO]]&gt;0,"",($V$2-REG_STOCK[[#This Row],[ALCANCE FISICO]]/REG_STOCK[[#This Row],[CUBICACION PPTO.]]))</f>
        <v>-308.20578525766018</v>
      </c>
      <c r="P65" s="3">
        <f>+_xlfn.XLOOKUP(REG_STOCK[[#This Row],[CODIGO]],PRODUCTOS[CODIGO],PRODUCTOS[PRECIO COMPRA UNITARIO],"",0)</f>
        <v>150732.2183908046</v>
      </c>
      <c r="Q65" s="3">
        <f>IFERROR(REG_STOCK[[#This Row],[VALOR UNITARIO]]*REG_STOCK[[#This Row],[PERDIDA O EN PROCESO]],"")</f>
        <v>-46456541.73276706</v>
      </c>
      <c r="R65" s="3">
        <f>+REG_STOCK[[#This Row],[VALOR UNITARIO]]*REG_STOCK[[#This Row],[STOCK FISICO]]</f>
        <v>4974163.2068965519</v>
      </c>
    </row>
    <row r="66" spans="1:18" hidden="1" x14ac:dyDescent="0.25">
      <c r="A66" s="1">
        <v>46160</v>
      </c>
      <c r="B66" t="s">
        <v>21</v>
      </c>
      <c r="C66" t="s">
        <v>788</v>
      </c>
      <c r="D66" t="s">
        <v>20</v>
      </c>
      <c r="E66">
        <v>488</v>
      </c>
      <c r="F66">
        <v>0.31171874999999999</v>
      </c>
      <c r="G66">
        <v>0</v>
      </c>
      <c r="H66" t="str">
        <f>+_xlfn.XLOOKUP(REG_STOCK[[#This Row],[CODIGO]],PRODUCTOS[CODIGO],PRODUCTOS[DESC CORTA],"",0)</f>
        <v>PINO 3X8X320</v>
      </c>
      <c r="I66">
        <f>SUMIFS(DETALLE_GD_1[CANTIDAD RECEPCIONADA],DETALLE_GD_1[CODIGO],REG_STOCK[[#This Row],[CODIGO]],DETALLE_GD_1[FECHA SOLICITUD],"&lt;="&amp;REG_STOCK[[#This Row],[FECHA STOCK ]])</f>
        <v>568</v>
      </c>
      <c r="J66">
        <f>+REG_STOCK[[#This Row],[SOLICITADO A TF]]-REG_STOCK[[#This Row],[STOCK FISICO]]</f>
        <v>568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90.158730158730151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90.158730158730151</v>
      </c>
      <c r="O66" s="3">
        <f>IF($V$2-REG_STOCK[[#This Row],[ALCANCE FISICO]]&gt;0,"",($V$2-REG_STOCK[[#This Row],[ALCANCE FISICO]]/REG_STOCK[[#This Row],[CUBICACION PPTO.]]))</f>
        <v>49.689090450995216</v>
      </c>
      <c r="P66" s="3">
        <f>+_xlfn.XLOOKUP(REG_STOCK[[#This Row],[CODIGO]],PRODUCTOS[CODIGO],PRODUCTOS[PRECIO COMPRA UNITARIO],"",0)</f>
        <v>15461.939560439561</v>
      </c>
      <c r="Q66" s="3">
        <f>IFERROR(REG_STOCK[[#This Row],[VALOR UNITARIO]]*REG_STOCK[[#This Row],[PERDIDA O EN PROCESO]],"")</f>
        <v>768289.71336650255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0</v>
      </c>
      <c r="G67">
        <v>0</v>
      </c>
      <c r="H67" t="str">
        <f>+_xlfn.XLOOKUP(REG_STOCK[[#This Row],[CODIGO]],PRODUCTOS[CODIGO],PRODUCTOS[DESC CORTA],"",0)</f>
        <v>FIBROCEMENTO BALCON</v>
      </c>
      <c r="I67">
        <f>SUMIFS(DETALLE_GD_1[CANTIDAD RECEPCIONADA],DETALLE_GD_1[CODIGO],REG_STOCK[[#This Row],[CODIGO]],DETALLE_GD_1[FECHA SOLICITUD],"&lt;="&amp;REG_STOCK[[#This Row],[FECHA STOCK ]])</f>
        <v>52</v>
      </c>
      <c r="J67">
        <f>+REG_STOCK[[#This Row],[SOLICITADO A TF]]-REG_STOCK[[#This Row],[STOCK FISICO]]</f>
        <v>52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74.4718940207662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74.4718940207662</v>
      </c>
      <c r="O67" s="3">
        <f>IF($V$2-REG_STOCK[[#This Row],[ALCANCE FISICO]]&gt;0,"",($V$2-REG_STOCK[[#This Row],[ALCANCE FISICO]]/REG_STOCK[[#This Row],[CUBICACION PPTO.]]))</f>
        <v>-42.655057673850621</v>
      </c>
      <c r="P67" s="3">
        <f>+_xlfn.XLOOKUP(REG_STOCK[[#This Row],[CODIGO]],PRODUCTOS[CODIGO],PRODUCTOS[PRECIO COMPRA UNITARIO],"",0)</f>
        <v>39170.619565217392</v>
      </c>
      <c r="Q67" s="3">
        <f>IFERROR(REG_STOCK[[#This Row],[VALOR UNITARIO]]*REG_STOCK[[#This Row],[PERDIDA O EN PROCESO]],"")</f>
        <v>-1670825.0366748094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1.378125</v>
      </c>
      <c r="G68">
        <v>5</v>
      </c>
      <c r="H68">
        <f>+_xlfn.XLOOKUP(REG_STOCK[[#This Row],[CODIGO]],PRODUCTOS[CODIGO],PRODUCTOS[DESC CORTA],"",0)</f>
        <v>0</v>
      </c>
      <c r="I68">
        <f>SUMIFS(DETALLE_GD_1[CANTIDAD RECEPCIONADA],DETALLE_GD_1[CODIGO],REG_STOCK[[#This Row],[CODIGO]],DETALLE_GD_1[FECHA SOLICITUD],"&lt;="&amp;REG_STOCK[[#This Row],[FECHA STOCK ]])</f>
        <v>2600</v>
      </c>
      <c r="J68">
        <f>+REG_STOCK[[#This Row],[SOLICITADO A TF]]-REG_STOCK[[#This Row],[STOCK FISICO]]</f>
        <v>2595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74.891774891774915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75.036075036075061</v>
      </c>
      <c r="O68" s="3">
        <f>IF($V$2-REG_STOCK[[#This Row],[ALCANCE FISICO]]&gt;0,"",($V$2-REG_STOCK[[#This Row],[ALCANCE FISICO]]/REG_STOCK[[#This Row],[CUBICACION PPTO.]]))</f>
        <v>61.834456708915582</v>
      </c>
      <c r="P68" s="3">
        <f>+_xlfn.XLOOKUP(REG_STOCK[[#This Row],[CODIGO]],PRODUCTOS[CODIGO],PRODUCTOS[PRECIO COMPRA UNITARIO],"",0)</f>
        <v>706.42250000000001</v>
      </c>
      <c r="Q68" s="3">
        <f>IFERROR(REG_STOCK[[#This Row],[VALOR UNITARIO]]*REG_STOCK[[#This Row],[PERDIDA O EN PROCESO]],"")</f>
        <v>43681.251494453922</v>
      </c>
      <c r="R68" s="3">
        <f>+REG_STOCK[[#This Row],[VALOR UNITARIO]]*REG_STOCK[[#This Row],[STOCK FISICO]]</f>
        <v>3532.1125000000002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52.5</v>
      </c>
      <c r="G69">
        <v>16</v>
      </c>
      <c r="H69" t="str">
        <f>+_xlfn.XLOOKUP(REG_STOCK[[#This Row],[CODIGO]],PRODUCTOS[CODIGO],PRODUCTOS[DESC CORTA],"",0)</f>
        <v>VOLCOGLASS</v>
      </c>
      <c r="I69">
        <f>SUMIFS(DETALLE_GD_1[CANTIDAD RECEPCIONADA],DETALLE_GD_1[CODIGO],REG_STOCK[[#This Row],[CODIGO]],DETALLE_GD_1[FECHA SOLICITUD],"&lt;="&amp;REG_STOCK[[#This Row],[FECHA STOCK ]])</f>
        <v>360</v>
      </c>
      <c r="J69">
        <f>+REG_STOCK[[#This Row],[SOLICITADO A TF]]-REG_STOCK[[#This Row],[STOCK FISICO]]</f>
        <v>344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62.403628117913833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65.306122448979593</v>
      </c>
      <c r="O69" s="3">
        <f>IF($V$2-REG_STOCK[[#This Row],[ALCANCE FISICO]]&gt;0,"",($V$2-REG_STOCK[[#This Row],[ALCANCE FISICO]]/REG_STOCK[[#This Row],[CUBICACION PPTO.]]))</f>
        <v>52.1530843629969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1554149.2769237889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</v>
      </c>
      <c r="G70">
        <v>256</v>
      </c>
      <c r="H70" t="str">
        <f>+_xlfn.XLOOKUP(REG_STOCK[[#This Row],[CODIGO]],PRODUCTOS[CODIGO],PRODUCTOS[DESC CORTA],"",0)</f>
        <v>OSB 11MM</v>
      </c>
      <c r="I70">
        <f>SUMIFS(DETALLE_GD_1[CANTIDAD RECEPCIONADA],DETALLE_GD_1[CODIGO],REG_STOCK[[#This Row],[CODIGO]],DETALLE_GD_1[FECHA SOLICITUD],"&lt;="&amp;REG_STOCK[[#This Row],[FECHA STOCK ]])</f>
        <v>972</v>
      </c>
      <c r="J70">
        <f>+REG_STOCK[[#This Row],[SOLICITADO A TF]]-REG_STOCK[[#This Row],[STOCK FISICO]]</f>
        <v>716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82.655122655122639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112.2077922077922</v>
      </c>
      <c r="O70" s="3">
        <f>IF($V$2-REG_STOCK[[#This Row],[ALCANCE FISICO]]&gt;0,"",($V$2-REG_STOCK[[#This Row],[ALCANCE FISICO]]/REG_STOCK[[#This Row],[CUBICACION PPTO.]]))</f>
        <v>51.046719514251983</v>
      </c>
      <c r="P70" s="3">
        <f>+_xlfn.XLOOKUP(REG_STOCK[[#This Row],[CODIGO]],PRODUCTOS[CODIGO],PRODUCTOS[PRECIO COMPRA UNITARIO],"",0)</f>
        <v>11557.16697761194</v>
      </c>
      <c r="Q70" s="3">
        <f>IFERROR(REG_STOCK[[#This Row],[VALOR UNITARIO]]*REG_STOCK[[#This Row],[PERDIDA O EN PROCESO]],"")</f>
        <v>589955.46108553198</v>
      </c>
      <c r="R70" s="3">
        <f>+REG_STOCK[[#This Row],[VALOR UNITARIO]]*REG_STOCK[[#This Row],[STOCK FISICO]]</f>
        <v>2958634.7462686566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699</v>
      </c>
      <c r="E71">
        <v>716</v>
      </c>
      <c r="F71">
        <v>0</v>
      </c>
      <c r="G71">
        <v>90</v>
      </c>
      <c r="H71" t="str">
        <f>+_xlfn.XLOOKUP(REG_STOCK[[#This Row],[CODIGO]],PRODUCTOS[CODIGO],PRODUCTOS[DESC CORTA],"",0)</f>
        <v>VOLCANITA EMPAPELADA CIELO</v>
      </c>
      <c r="I71">
        <f>SUMIFS(DETALLE_GD_1[CANTIDAD RECEPCIONADA],DETALLE_GD_1[CODIGO],REG_STOCK[[#This Row],[CODIGO]],DETALLE_GD_1[FECHA SOLICITUD],"&lt;="&amp;REG_STOCK[[#This Row],[FECHA STOCK ]])</f>
        <v>716</v>
      </c>
      <c r="J71">
        <f>+REG_STOCK[[#This Row],[SOLICITADO A TF]]-REG_STOCK[[#This Row],[STOCK FISICO]]</f>
        <v>626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88.324514991181644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101.02292768959434</v>
      </c>
      <c r="O71" s="3">
        <f>IF($V$2-REG_STOCK[[#This Row],[ALCANCE FISICO]]&gt;0,"",($V$2-REG_STOCK[[#This Row],[ALCANCE FISICO]]/REG_STOCK[[#This Row],[CUBICACION PPTO.]]))</f>
        <v>49.746324135506974</v>
      </c>
      <c r="P71" s="3">
        <f>+_xlfn.XLOOKUP(REG_STOCK[[#This Row],[CODIGO]],PRODUCTOS[CODIGO],PRODUCTOS[PRECIO COMPRA UNITARIO],"",0)</f>
        <v>22491.247607655503</v>
      </c>
      <c r="Q71" s="3">
        <f>IFERROR(REG_STOCK[[#This Row],[VALOR UNITARIO]]*REG_STOCK[[#This Row],[PERDIDA O EN PROCESO]],"")</f>
        <v>1118856.8937023764</v>
      </c>
      <c r="R71" s="3">
        <f>+REG_STOCK[[#This Row],[VALOR UNITARIO]]*REG_STOCK[[#This Row],[STOCK FISICO]]</f>
        <v>2024212.2846889952</v>
      </c>
    </row>
    <row r="72" spans="1:18" hidden="1" x14ac:dyDescent="0.25">
      <c r="A72" s="1">
        <v>46167</v>
      </c>
      <c r="B72">
        <v>302046</v>
      </c>
      <c r="C72" t="s">
        <v>519</v>
      </c>
      <c r="D72" t="s">
        <v>20</v>
      </c>
      <c r="E72">
        <v>3469</v>
      </c>
      <c r="F72">
        <v>0</v>
      </c>
      <c r="G72">
        <v>148</v>
      </c>
      <c r="H72" t="str">
        <f>+_xlfn.XLOOKUP(REG_STOCK[[#This Row],[CODIGO]],PRODUCTOS[CODIGO],PRODUCTOS[DESC CORTA],"",0)</f>
        <v>PINO 2X6X400</v>
      </c>
      <c r="I72">
        <f>SUMIFS(DETALLE_GD_1[CANTIDAD RECEPCIONADA],DETALLE_GD_1[CODIGO],REG_STOCK[[#This Row],[CODIGO]],DETALLE_GD_1[FECHA SOLICITUD],"&lt;="&amp;REG_STOCK[[#This Row],[FECHA STOCK ]])</f>
        <v>3469</v>
      </c>
      <c r="J72">
        <f>+REG_STOCK[[#This Row],[SOLICITADO A TF]]-REG_STOCK[[#This Row],[STOCK FISICO]]</f>
        <v>3321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95.84415584415585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100.11544011544012</v>
      </c>
      <c r="O72" s="3">
        <f>IF($V$2-REG_STOCK[[#This Row],[ALCANCE FISICO]]&gt;0,"",($V$2-REG_STOCK[[#This Row],[ALCANCE FISICO]]/REG_STOCK[[#This Row],[CUBICACION PPTO.]]))</f>
        <v>61.110665508933906</v>
      </c>
      <c r="P72" s="3">
        <f>+_xlfn.XLOOKUP(REG_STOCK[[#This Row],[CODIGO]],PRODUCTOS[CODIGO],PRODUCTOS[PRECIO COMPRA UNITARIO],"",0)</f>
        <v>10297.102302397341</v>
      </c>
      <c r="Q72" s="3">
        <f>IFERROR(REG_STOCK[[#This Row],[VALOR UNITARIO]]*REG_STOCK[[#This Row],[PERDIDA O EN PROCESO]],"")</f>
        <v>629262.77451307711</v>
      </c>
      <c r="R72" s="3">
        <f>+REG_STOCK[[#This Row],[VALOR UNITARIO]]*REG_STOCK[[#This Row],[STOCK FISICO]]</f>
        <v>1523971.1407548066</v>
      </c>
    </row>
    <row r="73" spans="1:18" hidden="1" x14ac:dyDescent="0.25">
      <c r="A73" s="1">
        <v>46167</v>
      </c>
      <c r="B73">
        <v>302010</v>
      </c>
      <c r="C73" t="s">
        <v>514</v>
      </c>
      <c r="D73" t="s">
        <v>20</v>
      </c>
      <c r="E73">
        <v>2184</v>
      </c>
      <c r="F73">
        <v>0</v>
      </c>
      <c r="G73">
        <v>0</v>
      </c>
      <c r="H73" t="str">
        <f>+_xlfn.XLOOKUP(REG_STOCK[[#This Row],[CODIGO]],PRODUCTOS[CODIGO],PRODUCTOS[DESC CORTA],"",0)</f>
        <v>PINO 2X6X320</v>
      </c>
      <c r="I73">
        <f>SUMIFS(DETALLE_GD_1[CANTIDAD RECEPCIONADA],DETALLE_GD_1[CODIGO],REG_STOCK[[#This Row],[CODIGO]],DETALLE_GD_1[FECHA SOLICITUD],"&lt;="&amp;REG_STOCK[[#This Row],[FECHA STOCK ]])</f>
        <v>2352</v>
      </c>
      <c r="J73">
        <f>+REG_STOCK[[#This Row],[SOLICITADO A TF]]-REG_STOCK[[#This Row],[STOCK FISICO]]</f>
        <v>2352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67.368421052631533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67.368421052631533</v>
      </c>
      <c r="O73" s="3">
        <f>IF($V$2-REG_STOCK[[#This Row],[ALCANCE FISICO]]&gt;0,"",($V$2-REG_STOCK[[#This Row],[ALCANCE FISICO]]/REG_STOCK[[#This Row],[CUBICACION PPTO.]]))</f>
        <v>62.070363879623876</v>
      </c>
      <c r="P73" s="3">
        <f>+_xlfn.XLOOKUP(REG_STOCK[[#This Row],[CODIGO]],PRODUCTOS[CODIGO],PRODUCTOS[PRECIO COMPRA UNITARIO],"",0)</f>
        <v>5566.8590808416393</v>
      </c>
      <c r="Q73" s="3">
        <f>IFERROR(REG_STOCK[[#This Row],[VALOR UNITARIO]]*REG_STOCK[[#This Row],[PERDIDA O EN PROCESO]],"")</f>
        <v>345536.96881442907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750</v>
      </c>
      <c r="D74" t="s">
        <v>26</v>
      </c>
      <c r="E74">
        <v>5181</v>
      </c>
      <c r="F74">
        <v>0</v>
      </c>
      <c r="G74">
        <v>33</v>
      </c>
      <c r="H74" t="str">
        <f>+_xlfn.XLOOKUP(REG_STOCK[[#This Row],[CODIGO]],PRODUCTOS[CODIGO],PRODUCTOS[DESC CORTA],"",0)</f>
        <v>AISLAN GLASS 90MM</v>
      </c>
      <c r="I74">
        <f>SUMIFS(DETALLE_GD_1[CANTIDAD RECEPCIONADA],DETALLE_GD_1[CODIGO],REG_STOCK[[#This Row],[CODIGO]],DETALLE_GD_1[FECHA SOLICITUD],"&lt;="&amp;REG_STOCK[[#This Row],[FECHA STOCK ]])</f>
        <v>5181</v>
      </c>
      <c r="J74">
        <f>+REG_STOCK[[#This Row],[SOLICITADO A TF]]-REG_STOCK[[#This Row],[STOCK FISICO]]</f>
        <v>5148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82.459925467327736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82.988514733143944</v>
      </c>
      <c r="O74" s="3">
        <f>IF($V$2-REG_STOCK[[#This Row],[ALCANCE FISICO]]&gt;0,"",($V$2-REG_STOCK[[#This Row],[ALCANCE FISICO]]/REG_STOCK[[#This Row],[CUBICACION PPTO.]]))</f>
        <v>62.670701876546374</v>
      </c>
      <c r="P74" s="3">
        <f>+_xlfn.XLOOKUP(REG_STOCK[[#This Row],[CODIGO]],PRODUCTOS[CODIGO],PRODUCTOS[PRECIO COMPRA UNITARIO],"",0)</f>
        <v>2059.785564685033</v>
      </c>
      <c r="Q74" s="3">
        <f>IFERROR(REG_STOCK[[#This Row],[VALOR UNITARIO]]*REG_STOCK[[#This Row],[PERDIDA O EN PROCESO]],"")</f>
        <v>129088.20705398943</v>
      </c>
      <c r="R74" s="3">
        <f>+REG_STOCK[[#This Row],[VALOR UNITARIO]]*REG_STOCK[[#This Row],[STOCK FISICO]]</f>
        <v>67972.923634606093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F75">
        <v>0</v>
      </c>
      <c r="G75">
        <v>447</v>
      </c>
      <c r="H75" t="str">
        <f>+_xlfn.XLOOKUP(REG_STOCK[[#This Row],[CODIGO]],PRODUCTOS[CODIGO],PRODUCTOS[DESC CORTA],"",0)</f>
        <v>SMARTPANEL</v>
      </c>
      <c r="I75">
        <f>SUMIFS(DETALLE_GD_1[CANTIDAD RECEPCIONADA],DETALLE_GD_1[CODIGO],REG_STOCK[[#This Row],[CODIGO]],DETALLE_GD_1[FECHA SOLICITUD],"&lt;="&amp;REG_STOCK[[#This Row],[FECHA STOCK ]])</f>
        <v>1895</v>
      </c>
      <c r="J75">
        <f>+REG_STOCK[[#This Row],[SOLICITADO A TF]]-REG_STOCK[[#This Row],[STOCK FISICO]]</f>
        <v>1448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62.15425888665326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81.341381623071783</v>
      </c>
      <c r="O75" s="3">
        <f>IF($V$2-REG_STOCK[[#This Row],[ALCANCE FISICO]]&gt;0,"",($V$2-REG_STOCK[[#This Row],[ALCANCE FISICO]]/REG_STOCK[[#This Row],[CUBICACION PPTO.]]))</f>
        <v>60.508485295857412</v>
      </c>
      <c r="P75" s="3">
        <f>+_xlfn.XLOOKUP(REG_STOCK[[#This Row],[CODIGO]],PRODUCTOS[CODIGO],PRODUCTOS[PRECIO COMPRA UNITARIO],"",0)</f>
        <v>21579.067512460355</v>
      </c>
      <c r="Q75" s="3">
        <f>IFERROR(REG_STOCK[[#This Row],[VALOR UNITARIO]]*REG_STOCK[[#This Row],[PERDIDA O EN PROCESO]],"")</f>
        <v>1305716.6892760217</v>
      </c>
      <c r="R75" s="3">
        <f>+REG_STOCK[[#This Row],[VALOR UNITARIO]]*REG_STOCK[[#This Row],[STOCK FISICO]]</f>
        <v>9645843.1780697778</v>
      </c>
    </row>
    <row r="76" spans="1:18" hidden="1" x14ac:dyDescent="0.25">
      <c r="A76" s="1">
        <v>46167</v>
      </c>
      <c r="B76">
        <v>304101</v>
      </c>
      <c r="C76" t="s">
        <v>698</v>
      </c>
      <c r="D76" t="s">
        <v>18</v>
      </c>
      <c r="E76">
        <v>3589</v>
      </c>
      <c r="F76">
        <v>0</v>
      </c>
      <c r="G76">
        <v>130</v>
      </c>
      <c r="H76" t="str">
        <f>+_xlfn.XLOOKUP(REG_STOCK[[#This Row],[CODIGO]],PRODUCTOS[CODIGO],PRODUCTOS[DESC CORTA],"",0)</f>
        <v>OSB 9.5</v>
      </c>
      <c r="I76">
        <f>SUMIFS(DETALLE_GD_1[CANTIDAD RECEPCIONADA],DETALLE_GD_1[CODIGO],REG_STOCK[[#This Row],[CODIGO]],DETALLE_GD_1[FECHA SOLICITUD],"&lt;="&amp;REG_STOCK[[#This Row],[FECHA STOCK ]])</f>
        <v>3673</v>
      </c>
      <c r="J76">
        <f>+REG_STOCK[[#This Row],[SOLICITADO A TF]]-REG_STOCK[[#This Row],[STOCK FISICO]]</f>
        <v>3543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74.364423455332584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77.093008002098955</v>
      </c>
      <c r="O76" s="3">
        <f>IF($V$2-REG_STOCK[[#This Row],[ALCANCE FISICO]]&gt;0,"",($V$2-REG_STOCK[[#This Row],[ALCANCE FISICO]]/REG_STOCK[[#This Row],[CUBICACION PPTO.]]))</f>
        <v>62.381886228474897</v>
      </c>
      <c r="P76" s="3">
        <f>+_xlfn.XLOOKUP(REG_STOCK[[#This Row],[CODIGO]],PRODUCTOS[CODIGO],PRODUCTOS[PRECIO COMPRA UNITARIO],"",0)</f>
        <v>9652.5142678608627</v>
      </c>
      <c r="Q76" s="3">
        <f>IFERROR(REG_STOCK[[#This Row],[VALOR UNITARIO]]*REG_STOCK[[#This Row],[PERDIDA O EN PROCESO]],"")</f>
        <v>602142.04687642702</v>
      </c>
      <c r="R76" s="3">
        <f>+REG_STOCK[[#This Row],[VALOR UNITARIO]]*REG_STOCK[[#This Row],[STOCK FISICO]]</f>
        <v>1254826.8548219122</v>
      </c>
    </row>
    <row r="77" spans="1:18" hidden="1" x14ac:dyDescent="0.25">
      <c r="A77" s="1">
        <v>46167</v>
      </c>
      <c r="B77">
        <v>302028</v>
      </c>
      <c r="C77" t="s">
        <v>515</v>
      </c>
      <c r="D77" t="s">
        <v>20</v>
      </c>
      <c r="E77">
        <v>8641</v>
      </c>
      <c r="F77">
        <v>0</v>
      </c>
      <c r="G77">
        <v>0</v>
      </c>
      <c r="H77" t="str">
        <f>+_xlfn.XLOOKUP(REG_STOCK[[#This Row],[CODIGO]],PRODUCTOS[CODIGO],PRODUCTOS[DESC CORTA],"",0)</f>
        <v>PINO 2X4X320</v>
      </c>
      <c r="I77">
        <f>SUMIFS(DETALLE_GD_1[CANTIDAD RECEPCIONADA],DETALLE_GD_1[CODIGO],REG_STOCK[[#This Row],[CODIGO]],DETALLE_GD_1[FECHA SOLICITUD],"&lt;="&amp;REG_STOCK[[#This Row],[FECHA STOCK ]])</f>
        <v>8881</v>
      </c>
      <c r="J77">
        <f>+REG_STOCK[[#This Row],[SOLICITADO A TF]]-REG_STOCK[[#This Row],[STOCK FISICO]]</f>
        <v>8881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51.416992328846447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51.416992328846447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4760.4046547265589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0</v>
      </c>
      <c r="G78">
        <v>195</v>
      </c>
      <c r="H78" t="str">
        <f>+_xlfn.XLOOKUP(REG_STOCK[[#This Row],[CODIGO]],PRODUCTOS[CODIGO],PRODUCTOS[DESC CORTA],"",0)</f>
        <v>TERCIADO FENOLICO</v>
      </c>
      <c r="I78">
        <f>SUMIFS(DETALLE_GD_1[CANTIDAD RECEPCIONADA],DETALLE_GD_1[CODIGO],REG_STOCK[[#This Row],[CODIGO]],DETALLE_GD_1[FECHA SOLICITUD],"&lt;="&amp;REG_STOCK[[#This Row],[FECHA STOCK ]])</f>
        <v>1690</v>
      </c>
      <c r="J78">
        <f>+REG_STOCK[[#This Row],[SOLICITADO A TF]]-REG_STOCK[[#This Row],[STOCK FISICO]]</f>
        <v>1495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64.236838430386797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72.615556486524198</v>
      </c>
      <c r="O78" s="3">
        <f>IF($V$2-REG_STOCK[[#This Row],[ALCANCE FISICO]]&gt;0,"",($V$2-REG_STOCK[[#This Row],[ALCANCE FISICO]]/REG_STOCK[[#This Row],[CUBICACION PPTO.]]))</f>
        <v>60.879870388255867</v>
      </c>
      <c r="P78" s="3">
        <f>+_xlfn.XLOOKUP(REG_STOCK[[#This Row],[CODIGO]],PRODUCTOS[CODIGO],PRODUCTOS[PRECIO COMPRA UNITARIO],"",0)</f>
        <v>14981.247597254005</v>
      </c>
      <c r="Q78" s="3">
        <f>IFERROR(REG_STOCK[[#This Row],[VALOR UNITARIO]]*REG_STOCK[[#This Row],[PERDIDA O EN PROCESO]],"")</f>
        <v>912056.41197519342</v>
      </c>
      <c r="R78" s="3">
        <f>+REG_STOCK[[#This Row],[VALOR UNITARIO]]*REG_STOCK[[#This Row],[STOCK FISICO]]</f>
        <v>2921343.2814645311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</v>
      </c>
      <c r="G79">
        <v>178</v>
      </c>
      <c r="H79" t="str">
        <f>+_xlfn.XLOOKUP(REG_STOCK[[#This Row],[CODIGO]],PRODUCTOS[CODIGO],PRODUCTOS[DESC CORTA],"",0)</f>
        <v>VOCANITA EMPAPELADA MURO</v>
      </c>
      <c r="I79">
        <f>SUMIFS(DETALLE_GD_1[CANTIDAD RECEPCIONADA],DETALLE_GD_1[CODIGO],REG_STOCK[[#This Row],[CODIGO]],DETALLE_GD_1[FECHA SOLICITUD],"&lt;="&amp;REG_STOCK[[#This Row],[FECHA STOCK ]])</f>
        <v>1820</v>
      </c>
      <c r="J79">
        <f>+REG_STOCK[[#This Row],[SOLICITADO A TF]]-REG_STOCK[[#This Row],[STOCK FISICO]]</f>
        <v>1642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52.565026010404168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58.263305322128858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16251.106175972927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2892696.8993231812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</v>
      </c>
      <c r="G80">
        <v>140</v>
      </c>
      <c r="H80" t="str">
        <f>+_xlfn.XLOOKUP(REG_STOCK[[#This Row],[CODIGO]],PRODUCTOS[CODIGO],PRODUCTOS[DESC CORTA],"",0)</f>
        <v>VOLCANITA RF</v>
      </c>
      <c r="I80">
        <f>SUMIFS(DETALLE_GD_1[CANTIDAD RECEPCIONADA],DETALLE_GD_1[CODIGO],REG_STOCK[[#This Row],[CODIGO]],DETALLE_GD_1[FECHA SOLICITUD],"&lt;="&amp;REG_STOCK[[#This Row],[FECHA STOCK ]])</f>
        <v>895</v>
      </c>
      <c r="J80">
        <f>+REG_STOCK[[#This Row],[SOLICITADO A TF]]-REG_STOCK[[#This Row],[STOCK FISICO]]</f>
        <v>755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176.23716153127916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208.91690009337066</v>
      </c>
      <c r="O80" s="3">
        <f>IF($V$2-REG_STOCK[[#This Row],[ALCANCE FISICO]]&gt;0,"",($V$2-REG_STOCK[[#This Row],[ALCANCE FISICO]]/REG_STOCK[[#This Row],[CUBICACION PPTO.]]))</f>
        <v>15.233216598186132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115514.925370832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0</v>
      </c>
      <c r="G81">
        <v>31</v>
      </c>
      <c r="H81">
        <f>+_xlfn.XLOOKUP(REG_STOCK[[#This Row],[CODIGO]],PRODUCTOS[CODIGO],PRODUCTOS[DESC CORTA],"",0)</f>
        <v>0</v>
      </c>
      <c r="I81">
        <f>SUMIFS(DETALLE_GD_1[CANTIDAD RECEPCIONADA],DETALLE_GD_1[CODIGO],REG_STOCK[[#This Row],[CODIGO]],DETALLE_GD_1[FECHA SOLICITUD],"&lt;="&amp;REG_STOCK[[#This Row],[FECHA STOCK ]])</f>
        <v>74</v>
      </c>
      <c r="J81">
        <f>+REG_STOCK[[#This Row],[SOLICITADO A TF]]-REG_STOCK[[#This Row],[STOCK FISICO]]</f>
        <v>43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103.69791591304806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178.4568785480362</v>
      </c>
      <c r="O81" s="3">
        <f>IF($V$2-REG_STOCK[[#This Row],[ALCANCE FISICO]]&gt;0,"",($V$2-REG_STOCK[[#This Row],[ALCANCE FISICO]]/REG_STOCK[[#This Row],[CUBICACION PPTO.]]))</f>
        <v>-366.36293920416955</v>
      </c>
      <c r="P81" s="3">
        <f>+_xlfn.XLOOKUP(REG_STOCK[[#This Row],[CODIGO]],PRODUCTOS[CODIGO],PRODUCTOS[PRECIO COMPRA UNITARIO],"",0)</f>
        <v>150732.2183908046</v>
      </c>
      <c r="Q81" s="3">
        <f>IFERROR(REG_STOCK[[#This Row],[VALOR UNITARIO]]*REG_STOCK[[#This Row],[PERDIDA O EN PROCESO]],"")</f>
        <v>-55222698.562419951</v>
      </c>
      <c r="R81" s="3">
        <f>+REG_STOCK[[#This Row],[VALOR UNITARIO]]*REG_STOCK[[#This Row],[STOCK FISICO]]</f>
        <v>4672698.7701149425</v>
      </c>
    </row>
    <row r="82" spans="1:18" hidden="1" x14ac:dyDescent="0.25">
      <c r="A82" s="1">
        <v>46167</v>
      </c>
      <c r="B82" t="s">
        <v>21</v>
      </c>
      <c r="C82" t="s">
        <v>788</v>
      </c>
      <c r="D82" t="s">
        <v>20</v>
      </c>
      <c r="E82">
        <v>488</v>
      </c>
      <c r="F82">
        <v>8.1375000000000003E-2</v>
      </c>
      <c r="G82">
        <v>45</v>
      </c>
      <c r="H82" t="str">
        <f>+_xlfn.XLOOKUP(REG_STOCK[[#This Row],[CODIGO]],PRODUCTOS[CODIGO],PRODUCTOS[DESC CORTA],"",0)</f>
        <v>PINO 3X8X320</v>
      </c>
      <c r="I82">
        <f>SUMIFS(DETALLE_GD_1[CANTIDAD RECEPCIONADA],DETALLE_GD_1[CODIGO],REG_STOCK[[#This Row],[CODIGO]],DETALLE_GD_1[FECHA SOLICITUD],"&lt;="&amp;REG_STOCK[[#This Row],[FECHA STOCK ]])</f>
        <v>608</v>
      </c>
      <c r="J82">
        <f>+REG_STOCK[[#This Row],[SOLICITADO A TF]]-REG_STOCK[[#This Row],[STOCK FISICO]]</f>
        <v>563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89.365079365079353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96.507936507936492</v>
      </c>
      <c r="O82" s="3">
        <f>IF($V$2-REG_STOCK[[#This Row],[ALCANCE FISICO]]&gt;0,"",($V$2-REG_STOCK[[#This Row],[ALCANCE FISICO]]/REG_STOCK[[#This Row],[CUBICACION PPTO.]]))</f>
        <v>48.681279919375157</v>
      </c>
      <c r="P82" s="3">
        <f>+_xlfn.XLOOKUP(REG_STOCK[[#This Row],[CODIGO]],PRODUCTOS[CODIGO],PRODUCTOS[PRECIO COMPRA UNITARIO],"",0)</f>
        <v>15461.939560439561</v>
      </c>
      <c r="Q82" s="3">
        <f>IFERROR(REG_STOCK[[#This Row],[VALOR UNITARIO]]*REG_STOCK[[#This Row],[PERDIDA O EN PROCESO]],"")</f>
        <v>752707.00783821871</v>
      </c>
      <c r="R82" s="3">
        <f>+REG_STOCK[[#This Row],[VALOR UNITARIO]]*REG_STOCK[[#This Row],[STOCK FISICO]]</f>
        <v>695787.28021978028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0</v>
      </c>
      <c r="G83">
        <v>40</v>
      </c>
      <c r="H83" t="str">
        <f>+_xlfn.XLOOKUP(REG_STOCK[[#This Row],[CODIGO]],PRODUCTOS[CODIGO],PRODUCTOS[DESC CORTA],"",0)</f>
        <v>FIBROCEMENTO BALCON</v>
      </c>
      <c r="I83">
        <f>SUMIFS(DETALLE_GD_1[CANTIDAD RECEPCIONADA],DETALLE_GD_1[CODIGO],REG_STOCK[[#This Row],[CODIGO]],DETALLE_GD_1[FECHA SOLICITUD],"&lt;="&amp;REG_STOCK[[#This Row],[FECHA STOCK ]])</f>
        <v>72</v>
      </c>
      <c r="J83">
        <f>+REG_STOCK[[#This Row],[SOLICITADO A TF]]-REG_STOCK[[#This Row],[STOCK FISICO]]</f>
        <v>32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45.828857858933041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103.11493018259935</v>
      </c>
      <c r="O83" s="3">
        <f>IF($V$2-REG_STOCK[[#This Row],[ALCANCE FISICO]]&gt;0,"",($V$2-REG_STOCK[[#This Row],[ALCANCE FISICO]]/REG_STOCK[[#This Row],[CUBICACION PPTO.]]))</f>
        <v>-83.676233702254706</v>
      </c>
      <c r="P83" s="3">
        <f>+_xlfn.XLOOKUP(REG_STOCK[[#This Row],[CODIGO]],PRODUCTOS[CODIGO],PRODUCTOS[PRECIO COMPRA UNITARIO],"",0)</f>
        <v>39170.619565217392</v>
      </c>
      <c r="Q83" s="3">
        <f>IFERROR(REG_STOCK[[#This Row],[VALOR UNITARIO]]*REG_STOCK[[#This Row],[PERDIDA O EN PROCESO]],"")</f>
        <v>-3277649.9170012409</v>
      </c>
      <c r="R83" s="3">
        <f>+REG_STOCK[[#This Row],[VALOR UNITARIO]]*REG_STOCK[[#This Row],[STOCK FISICO]]</f>
        <v>1566824.7826086958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</v>
      </c>
      <c r="G84">
        <v>4</v>
      </c>
      <c r="H84">
        <f>+_xlfn.XLOOKUP(REG_STOCK[[#This Row],[CODIGO]],PRODUCTOS[CODIGO],PRODUCTOS[DESC CORTA],"",0)</f>
        <v>0</v>
      </c>
      <c r="I84">
        <f>SUMIFS(DETALLE_GD_1[CANTIDAD RECEPCIONADA],DETALLE_GD_1[CODIGO],REG_STOCK[[#This Row],[CODIGO]],DETALLE_GD_1[FECHA SOLICITUD],"&lt;="&amp;REG_STOCK[[#This Row],[FECHA STOCK ]])</f>
        <v>2600</v>
      </c>
      <c r="J84">
        <f>+REG_STOCK[[#This Row],[SOLICITADO A TF]]-REG_STOCK[[#This Row],[STOCK FISICO]]</f>
        <v>2596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74.920634920634939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75.036075036075061</v>
      </c>
      <c r="O84" s="3">
        <f>IF($V$2-REG_STOCK[[#This Row],[ALCANCE FISICO]]&gt;0,"",($V$2-REG_STOCK[[#This Row],[ALCANCE FISICO]]/REG_STOCK[[#This Row],[CUBICACION PPTO.]]))</f>
        <v>61.834456708915582</v>
      </c>
      <c r="P84" s="3">
        <f>+_xlfn.XLOOKUP(REG_STOCK[[#This Row],[CODIGO]],PRODUCTOS[CODIGO],PRODUCTOS[PRECIO COMPRA UNITARIO],"",0)</f>
        <v>706.42250000000001</v>
      </c>
      <c r="Q84" s="3">
        <f>IFERROR(REG_STOCK[[#This Row],[VALOR UNITARIO]]*REG_STOCK[[#This Row],[PERDIDA O EN PROCESO]],"")</f>
        <v>43681.251494453922</v>
      </c>
      <c r="R84" s="3">
        <f>+REG_STOCK[[#This Row],[VALOR UNITARIO]]*REG_STOCK[[#This Row],[STOCK FISICO]]</f>
        <v>2825.69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</v>
      </c>
      <c r="G85">
        <v>12</v>
      </c>
      <c r="H85" t="str">
        <f>+_xlfn.XLOOKUP(REG_STOCK[[#This Row],[CODIGO]],PRODUCTOS[CODIGO],PRODUCTOS[DESC CORTA],"",0)</f>
        <v>VOLCOGLASS</v>
      </c>
      <c r="I85">
        <f>SUMIFS(DETALLE_GD_1[CANTIDAD RECEPCIONADA],DETALLE_GD_1[CODIGO],REG_STOCK[[#This Row],[CODIGO]],DETALLE_GD_1[FECHA SOLICITUD],"&lt;="&amp;REG_STOCK[[#This Row],[FECHA STOCK ]])</f>
        <v>360</v>
      </c>
      <c r="J85">
        <f>+REG_STOCK[[#This Row],[SOLICITADO A TF]]-REG_STOCK[[#This Row],[STOCK FISICO]]</f>
        <v>348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63.129251700680271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65.306122448979593</v>
      </c>
      <c r="O85" s="3">
        <f>IF($V$2-REG_STOCK[[#This Row],[ALCANCE FISICO]]&gt;0,"",($V$2-REG_STOCK[[#This Row],[ALCANCE FISICO]]/REG_STOCK[[#This Row],[CUBICACION PPTO.]]))</f>
        <v>52.1530843629969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1554149.2769237889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</v>
      </c>
      <c r="G86">
        <v>76</v>
      </c>
      <c r="H86" t="str">
        <f>+_xlfn.XLOOKUP(REG_STOCK[[#This Row],[CODIGO]],PRODUCTOS[CODIGO],PRODUCTOS[DESC CORTA],"",0)</f>
        <v>OSB 11MM</v>
      </c>
      <c r="I86">
        <f>SUMIFS(DETALLE_GD_1[CANTIDAD RECEPCIONADA],DETALLE_GD_1[CODIGO],REG_STOCK[[#This Row],[CODIGO]],DETALLE_GD_1[FECHA SOLICITUD],"&lt;="&amp;REG_STOCK[[#This Row],[FECHA STOCK ]])</f>
        <v>1000</v>
      </c>
      <c r="J86">
        <f>+REG_STOCK[[#This Row],[SOLICITADO A TF]]-REG_STOCK[[#This Row],[STOCK FISICO]]</f>
        <v>924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106.66666666666664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115.44011544011542</v>
      </c>
      <c r="O86" s="3">
        <f>IF($V$2-REG_STOCK[[#This Row],[ALCANCE FISICO]]&gt;0,"",($V$2-REG_STOCK[[#This Row],[ALCANCE FISICO]]/REG_STOCK[[#This Row],[CUBICACION PPTO.]]))</f>
        <v>50.673579747172823</v>
      </c>
      <c r="P86" s="3">
        <f>+_xlfn.XLOOKUP(REG_STOCK[[#This Row],[CODIGO]],PRODUCTOS[CODIGO],PRODUCTOS[PRECIO COMPRA UNITARIO],"",0)</f>
        <v>11557.16697761194</v>
      </c>
      <c r="Q86" s="3">
        <f>IFERROR(REG_STOCK[[#This Row],[VALOR UNITARIO]]*REG_STOCK[[#This Row],[PERDIDA O EN PROCESO]],"")</f>
        <v>585643.02249141096</v>
      </c>
      <c r="R86" s="3">
        <f>+REG_STOCK[[#This Row],[VALOR UNITARIO]]*REG_STOCK[[#This Row],[STOCK FISICO]]</f>
        <v>878344.69029850746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699</v>
      </c>
      <c r="E87">
        <v>836</v>
      </c>
      <c r="F87">
        <v>0</v>
      </c>
      <c r="G87">
        <v>135</v>
      </c>
      <c r="H87" t="str">
        <f>+_xlfn.XLOOKUP(REG_STOCK[[#This Row],[CODIGO]],PRODUCTOS[CODIGO],PRODUCTOS[DESC CORTA],"",0)</f>
        <v>VOLCANITA EMPAPELADA CIELO</v>
      </c>
      <c r="I87">
        <f>SUMIFS(DETALLE_GD_1[CANTIDAD RECEPCIONADA],DETALLE_GD_1[CODIGO],REG_STOCK[[#This Row],[CODIGO]],DETALLE_GD_1[FECHA SOLICITUD],"&lt;="&amp;REG_STOCK[[#This Row],[FECHA STOCK ]])</f>
        <v>836</v>
      </c>
      <c r="J87">
        <f>+REG_STOCK[[#This Row],[SOLICITADO A TF]]-REG_STOCK[[#This Row],[STOCK FISICO]]</f>
        <v>701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98.906525573192226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117.95414462081126</v>
      </c>
      <c r="O87" s="3">
        <f>IF($V$2-REG_STOCK[[#This Row],[ALCANCE FISICO]]&gt;0,"",($V$2-REG_STOCK[[#This Row],[ALCANCE FISICO]]/REG_STOCK[[#This Row],[CUBICACION PPTO.]]))</f>
        <v>47.357439912407585</v>
      </c>
      <c r="P87" s="3">
        <f>+_xlfn.XLOOKUP(REG_STOCK[[#This Row],[CODIGO]],PRODUCTOS[CODIGO],PRODUCTOS[PRECIO COMPRA UNITARIO],"",0)</f>
        <v>22491.247607655503</v>
      </c>
      <c r="Q87" s="3">
        <f>IFERROR(REG_STOCK[[#This Row],[VALOR UNITARIO]]*REG_STOCK[[#This Row],[PERDIDA O EN PROCESO]],"")</f>
        <v>1065127.9071346263</v>
      </c>
      <c r="R87" s="3">
        <f>+REG_STOCK[[#This Row],[VALOR UNITARIO]]*REG_STOCK[[#This Row],[STOCK FISICO]]</f>
        <v>3036318.4270334928</v>
      </c>
    </row>
    <row r="88" spans="1:18" hidden="1" x14ac:dyDescent="0.25">
      <c r="A88" s="1">
        <v>46174</v>
      </c>
      <c r="B88">
        <v>302046</v>
      </c>
      <c r="C88" t="s">
        <v>519</v>
      </c>
      <c r="D88" t="s">
        <v>20</v>
      </c>
      <c r="E88">
        <v>3757</v>
      </c>
      <c r="F88">
        <v>0</v>
      </c>
      <c r="G88">
        <v>144</v>
      </c>
      <c r="H88" t="str">
        <f>+_xlfn.XLOOKUP(REG_STOCK[[#This Row],[CODIGO]],PRODUCTOS[CODIGO],PRODUCTOS[DESC CORTA],"",0)</f>
        <v>PINO 2X6X400</v>
      </c>
      <c r="I88">
        <f>SUMIFS(DETALLE_GD_1[CANTIDAD RECEPCIONADA],DETALLE_GD_1[CODIGO],REG_STOCK[[#This Row],[CODIGO]],DETALLE_GD_1[FECHA SOLICITUD],"&lt;="&amp;REG_STOCK[[#This Row],[FECHA STOCK ]])</f>
        <v>3757</v>
      </c>
      <c r="J88">
        <f>+REG_STOCK[[#This Row],[SOLICITADO A TF]]-REG_STOCK[[#This Row],[STOCK FISICO]]</f>
        <v>3613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104.27128427128427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108.42712842712844</v>
      </c>
      <c r="O88" s="3">
        <f>IF($V$2-REG_STOCK[[#This Row],[ALCANCE FISICO]]&gt;0,"",($V$2-REG_STOCK[[#This Row],[ALCANCE FISICO]]/REG_STOCK[[#This Row],[CUBICACION PPTO.]]))</f>
        <v>60.87078994438302</v>
      </c>
      <c r="P88" s="3">
        <f>+_xlfn.XLOOKUP(REG_STOCK[[#This Row],[CODIGO]],PRODUCTOS[CODIGO],PRODUCTOS[PRECIO COMPRA UNITARIO],"",0)</f>
        <v>10297.102302397341</v>
      </c>
      <c r="Q88" s="3">
        <f>IFERROR(REG_STOCK[[#This Row],[VALOR UNITARIO]]*REG_STOCK[[#This Row],[PERDIDA O EN PROCESO]],"")</f>
        <v>626792.75128505134</v>
      </c>
      <c r="R88" s="3">
        <f>+REG_STOCK[[#This Row],[VALOR UNITARIO]]*REG_STOCK[[#This Row],[STOCK FISICO]]</f>
        <v>1482782.7315452171</v>
      </c>
    </row>
    <row r="89" spans="1:18" hidden="1" x14ac:dyDescent="0.25">
      <c r="A89" s="1">
        <v>46174</v>
      </c>
      <c r="B89">
        <v>302010</v>
      </c>
      <c r="C89" t="s">
        <v>514</v>
      </c>
      <c r="D89" t="s">
        <v>20</v>
      </c>
      <c r="E89">
        <v>2856</v>
      </c>
      <c r="F89">
        <v>0</v>
      </c>
      <c r="G89">
        <v>420</v>
      </c>
      <c r="H89" t="str">
        <f>+_xlfn.XLOOKUP(REG_STOCK[[#This Row],[CODIGO]],PRODUCTOS[CODIGO],PRODUCTOS[DESC CORTA],"",0)</f>
        <v>PINO 2X6X320</v>
      </c>
      <c r="I89">
        <f>SUMIFS(DETALLE_GD_1[CANTIDAD RECEPCIONADA],DETALLE_GD_1[CODIGO],REG_STOCK[[#This Row],[CODIGO]],DETALLE_GD_1[FECHA SOLICITUD],"&lt;="&amp;REG_STOCK[[#This Row],[FECHA STOCK ]])</f>
        <v>2856</v>
      </c>
      <c r="J89">
        <f>+REG_STOCK[[#This Row],[SOLICITADO A TF]]-REG_STOCK[[#This Row],[STOCK FISICO]]</f>
        <v>2436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69.774436090225521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81.804511278195434</v>
      </c>
      <c r="O89" s="3">
        <f>IF($V$2-REG_STOCK[[#This Row],[ALCANCE FISICO]]&gt;0,"",($V$2-REG_STOCK[[#This Row],[ALCANCE FISICO]]/REG_STOCK[[#This Row],[CUBICACION PPTO.]]))</f>
        <v>61.656870425257559</v>
      </c>
      <c r="P89" s="3">
        <f>+_xlfn.XLOOKUP(REG_STOCK[[#This Row],[CODIGO]],PRODUCTOS[CODIGO],PRODUCTOS[PRECIO COMPRA UNITARIO],"",0)</f>
        <v>5566.8590808416393</v>
      </c>
      <c r="Q89" s="3">
        <f>IFERROR(REG_STOCK[[#This Row],[VALOR UNITARIO]]*REG_STOCK[[#This Row],[PERDIDA O EN PROCESO]],"")</f>
        <v>343235.10902312136</v>
      </c>
      <c r="R89" s="3">
        <f>+REG_STOCK[[#This Row],[VALOR UNITARIO]]*REG_STOCK[[#This Row],[STOCK FISICO]]</f>
        <v>2338080.8139534886</v>
      </c>
    </row>
    <row r="90" spans="1:18" hidden="1" x14ac:dyDescent="0.25">
      <c r="A90" s="1">
        <v>46174</v>
      </c>
      <c r="B90">
        <v>1901008</v>
      </c>
      <c r="C90" t="s">
        <v>750</v>
      </c>
      <c r="D90" t="s">
        <v>26</v>
      </c>
      <c r="E90">
        <v>5721</v>
      </c>
      <c r="F90">
        <v>0</v>
      </c>
      <c r="G90">
        <v>50</v>
      </c>
      <c r="H90" t="str">
        <f>+_xlfn.XLOOKUP(REG_STOCK[[#This Row],[CODIGO]],PRODUCTOS[CODIGO],PRODUCTOS[DESC CORTA],"",0)</f>
        <v>AISLAN GLASS 90MM</v>
      </c>
      <c r="I90">
        <f>SUMIFS(DETALLE_GD_1[CANTIDAD RECEPCIONADA],DETALLE_GD_1[CODIGO],REG_STOCK[[#This Row],[CODIGO]],DETALLE_GD_1[FECHA SOLICITUD],"&lt;="&amp;REG_STOCK[[#This Row],[FECHA STOCK ]])</f>
        <v>5937</v>
      </c>
      <c r="J90">
        <f>+REG_STOCK[[#This Row],[SOLICITADO A TF]]-REG_STOCK[[#This Row],[STOCK FISICO]]</f>
        <v>5887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94.297121450302726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95.098014277296969</v>
      </c>
      <c r="O90" s="3">
        <f>IF($V$2-REG_STOCK[[#This Row],[ALCANCE FISICO]]&gt;0,"",($V$2-REG_STOCK[[#This Row],[ALCANCE FISICO]]/REG_STOCK[[#This Row],[CUBICACION PPTO.]]))</f>
        <v>62.476733650078323</v>
      </c>
      <c r="P90" s="3">
        <f>+_xlfn.XLOOKUP(REG_STOCK[[#This Row],[CODIGO]],PRODUCTOS[CODIGO],PRODUCTOS[PRECIO COMPRA UNITARIO],"",0)</f>
        <v>2059.785564685033</v>
      </c>
      <c r="Q90" s="3">
        <f>IFERROR(REG_STOCK[[#This Row],[VALOR UNITARIO]]*REG_STOCK[[#This Row],[PERDIDA O EN PROCESO]],"")</f>
        <v>128688.67410110298</v>
      </c>
      <c r="R90" s="3">
        <f>+REG_STOCK[[#This Row],[VALOR UNITARIO]]*REG_STOCK[[#This Row],[STOCK FISICO]]</f>
        <v>102989.27823425166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F91">
        <v>0</v>
      </c>
      <c r="G91">
        <v>201</v>
      </c>
      <c r="H91" t="str">
        <f>+_xlfn.XLOOKUP(REG_STOCK[[#This Row],[CODIGO]],PRODUCTOS[CODIGO],PRODUCTOS[DESC CORTA],"",0)</f>
        <v>SMARTPANEL</v>
      </c>
      <c r="I91">
        <f>SUMIFS(DETALLE_GD_1[CANTIDAD RECEPCIONADA],DETALLE_GD_1[CODIGO],REG_STOCK[[#This Row],[CODIGO]],DETALLE_GD_1[FECHA SOLICITUD],"&lt;="&amp;REG_STOCK[[#This Row],[FECHA STOCK ]])</f>
        <v>2135</v>
      </c>
      <c r="J91">
        <f>+REG_STOCK[[#This Row],[SOLICITADO A TF]]-REG_STOCK[[#This Row],[STOCK FISICO]]</f>
        <v>1934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83.015425888665334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91.643192488262926</v>
      </c>
      <c r="O91" s="3">
        <f>IF($V$2-REG_STOCK[[#This Row],[ALCANCE FISICO]]&gt;0,"",($V$2-REG_STOCK[[#This Row],[ALCANCE FISICO]]/REG_STOCK[[#This Row],[CUBICACION PPTO.]]))</f>
        <v>60.066288182931707</v>
      </c>
      <c r="P91" s="3">
        <f>+_xlfn.XLOOKUP(REG_STOCK[[#This Row],[CODIGO]],PRODUCTOS[CODIGO],PRODUCTOS[PRECIO COMPRA UNITARIO],"",0)</f>
        <v>21579.067512460355</v>
      </c>
      <c r="Q91" s="3">
        <f>IFERROR(REG_STOCK[[#This Row],[VALOR UNITARIO]]*REG_STOCK[[#This Row],[PERDIDA O EN PROCESO]],"")</f>
        <v>1296174.487922383</v>
      </c>
      <c r="R91" s="3">
        <f>+REG_STOCK[[#This Row],[VALOR UNITARIO]]*REG_STOCK[[#This Row],[STOCK FISICO]]</f>
        <v>4337392.5700045312</v>
      </c>
    </row>
    <row r="92" spans="1:18" hidden="1" x14ac:dyDescent="0.25">
      <c r="A92" s="1">
        <v>46174</v>
      </c>
      <c r="B92">
        <v>304101</v>
      </c>
      <c r="C92" t="s">
        <v>698</v>
      </c>
      <c r="D92" t="s">
        <v>18</v>
      </c>
      <c r="E92">
        <v>4261</v>
      </c>
      <c r="F92">
        <v>0</v>
      </c>
      <c r="G92">
        <v>232</v>
      </c>
      <c r="H92" t="str">
        <f>+_xlfn.XLOOKUP(REG_STOCK[[#This Row],[CODIGO]],PRODUCTOS[CODIGO],PRODUCTOS[DESC CORTA],"",0)</f>
        <v>OSB 9.5</v>
      </c>
      <c r="I92">
        <f>SUMIFS(DETALLE_GD_1[CANTIDAD RECEPCIONADA],DETALLE_GD_1[CODIGO],REG_STOCK[[#This Row],[CODIGO]],DETALLE_GD_1[FECHA SOLICITUD],"&lt;="&amp;REG_STOCK[[#This Row],[FECHA STOCK ]])</f>
        <v>4297</v>
      </c>
      <c r="J92">
        <f>+REG_STOCK[[#This Row],[SOLICITADO A TF]]-REG_STOCK[[#This Row],[STOCK FISICO]]</f>
        <v>4065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85.320739866194458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90.190213826577505</v>
      </c>
      <c r="O92" s="3">
        <f>IF($V$2-REG_STOCK[[#This Row],[ALCANCE FISICO]]&gt;0,"",($V$2-REG_STOCK[[#This Row],[ALCANCE FISICO]]/REG_STOCK[[#This Row],[CUBICACION PPTO.]]))</f>
        <v>62.106987509871125</v>
      </c>
      <c r="P92" s="3">
        <f>+_xlfn.XLOOKUP(REG_STOCK[[#This Row],[CODIGO]],PRODUCTOS[CODIGO],PRODUCTOS[PRECIO COMPRA UNITARIO],"",0)</f>
        <v>9652.5142678608627</v>
      </c>
      <c r="Q92" s="3">
        <f>IFERROR(REG_STOCK[[#This Row],[VALOR UNITARIO]]*REG_STOCK[[#This Row],[PERDIDA O EN PROCESO]],"")</f>
        <v>599488.58307288738</v>
      </c>
      <c r="R92" s="3">
        <f>+REG_STOCK[[#This Row],[VALOR UNITARIO]]*REG_STOCK[[#This Row],[STOCK FISICO]]</f>
        <v>2239383.3101437204</v>
      </c>
    </row>
    <row r="93" spans="1:18" hidden="1" x14ac:dyDescent="0.25">
      <c r="A93" s="1">
        <v>46174</v>
      </c>
      <c r="B93">
        <v>302028</v>
      </c>
      <c r="C93" t="s">
        <v>515</v>
      </c>
      <c r="D93" t="s">
        <v>20</v>
      </c>
      <c r="E93">
        <v>9601</v>
      </c>
      <c r="F93">
        <v>0</v>
      </c>
      <c r="G93">
        <v>583</v>
      </c>
      <c r="H93" t="str">
        <f>+_xlfn.XLOOKUP(REG_STOCK[[#This Row],[CODIGO]],PRODUCTOS[CODIGO],PRODUCTOS[DESC CORTA],"",0)</f>
        <v>PINO 2X4X320</v>
      </c>
      <c r="I93">
        <f>SUMIFS(DETALLE_GD_1[CANTIDAD RECEPCIONADA],DETALLE_GD_1[CODIGO],REG_STOCK[[#This Row],[CODIGO]],DETALLE_GD_1[FECHA SOLICITUD],"&lt;="&amp;REG_STOCK[[#This Row],[FECHA STOCK ]])</f>
        <v>9601</v>
      </c>
      <c r="J93">
        <f>+REG_STOCK[[#This Row],[SOLICITADO A TF]]-REG_STOCK[[#This Row],[STOCK FISICO]]</f>
        <v>9018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52.210160660008704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55.585468229845148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4760.4046547265589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2775315.9137055837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</v>
      </c>
      <c r="G94">
        <v>134</v>
      </c>
      <c r="H94" t="str">
        <f>+_xlfn.XLOOKUP(REG_STOCK[[#This Row],[CODIGO]],PRODUCTOS[CODIGO],PRODUCTOS[DESC CORTA],"",0)</f>
        <v>TERCIADO FENOLICO</v>
      </c>
      <c r="I94">
        <f>SUMIFS(DETALLE_GD_1[CANTIDAD RECEPCIONADA],DETALLE_GD_1[CODIGO],REG_STOCK[[#This Row],[CODIGO]],DETALLE_GD_1[FECHA SOLICITUD],"&lt;="&amp;REG_STOCK[[#This Row],[FECHA STOCK ]])</f>
        <v>2055</v>
      </c>
      <c r="J94">
        <f>+REG_STOCK[[#This Row],[SOLICITADO A TF]]-REG_STOCK[[#This Row],[STOCK FISICO]]</f>
        <v>1921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82.541114799179283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88.298797976217301</v>
      </c>
      <c r="O94" s="3">
        <f>IF($V$2-REG_STOCK[[#This Row],[ALCANCE FISICO]]&gt;0,"",($V$2-REG_STOCK[[#This Row],[ALCANCE FISICO]]/REG_STOCK[[#This Row],[CUBICACION PPTO.]]))</f>
        <v>60.205996241340713</v>
      </c>
      <c r="P94" s="3">
        <f>+_xlfn.XLOOKUP(REG_STOCK[[#This Row],[CODIGO]],PRODUCTOS[CODIGO],PRODUCTOS[PRECIO COMPRA UNITARIO],"",0)</f>
        <v>14981.247597254005</v>
      </c>
      <c r="Q94" s="3">
        <f>IFERROR(REG_STOCK[[#This Row],[VALOR UNITARIO]]*REG_STOCK[[#This Row],[PERDIDA O EN PROCESO]],"")</f>
        <v>901960.93653086922</v>
      </c>
      <c r="R94" s="3">
        <f>+REG_STOCK[[#This Row],[VALOR UNITARIO]]*REG_STOCK[[#This Row],[STOCK FISICO]]</f>
        <v>2007487.1780320366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</v>
      </c>
      <c r="G95">
        <v>218</v>
      </c>
      <c r="H95" t="str">
        <f>+_xlfn.XLOOKUP(REG_STOCK[[#This Row],[CODIGO]],PRODUCTOS[CODIGO],PRODUCTOS[DESC CORTA],"",0)</f>
        <v>VOCANITA EMPAPELADA MURO</v>
      </c>
      <c r="I95">
        <f>SUMIFS(DETALLE_GD_1[CANTIDAD RECEPCIONADA],DETALLE_GD_1[CODIGO],REG_STOCK[[#This Row],[CODIGO]],DETALLE_GD_1[FECHA SOLICITUD],"&lt;="&amp;REG_STOCK[[#This Row],[FECHA STOCK ]])</f>
        <v>2224</v>
      </c>
      <c r="J95">
        <f>+REG_STOCK[[#This Row],[SOLICITADO A TF]]-REG_STOCK[[#This Row],[STOCK FISICO]]</f>
        <v>2006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64.217687074829939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71.196478591436588</v>
      </c>
      <c r="O95" s="3">
        <f>IF($V$2-REG_STOCK[[#This Row],[ALCANCE FISICO]]&gt;0,"",($V$2-REG_STOCK[[#This Row],[ALCANCE FISICO]]/REG_STOCK[[#This Row],[CUBICACION PPTO.]]))</f>
        <v>61.720801005476218</v>
      </c>
      <c r="P95" s="3">
        <f>+_xlfn.XLOOKUP(REG_STOCK[[#This Row],[CODIGO]],PRODUCTOS[CODIGO],PRODUCTOS[PRECIO COMPRA UNITARIO],"",0)</f>
        <v>16251.106175972927</v>
      </c>
      <c r="Q95" s="3">
        <f>IFERROR(REG_STOCK[[#This Row],[VALOR UNITARIO]]*REG_STOCK[[#This Row],[PERDIDA O EN PROCESO]],"")</f>
        <v>1003031.2904060907</v>
      </c>
      <c r="R95" s="3">
        <f>+REG_STOCK[[#This Row],[VALOR UNITARIO]]*REG_STOCK[[#This Row],[STOCK FISICO]]</f>
        <v>3542741.1463620979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</v>
      </c>
      <c r="G96">
        <v>227</v>
      </c>
      <c r="H96" t="str">
        <f>+_xlfn.XLOOKUP(REG_STOCK[[#This Row],[CODIGO]],PRODUCTOS[CODIGO],PRODUCTOS[DESC CORTA],"",0)</f>
        <v>VOLCANITA RF</v>
      </c>
      <c r="I96">
        <f>SUMIFS(DETALLE_GD_1[CANTIDAD RECEPCIONADA],DETALLE_GD_1[CODIGO],REG_STOCK[[#This Row],[CODIGO]],DETALLE_GD_1[FECHA SOLICITUD],"&lt;="&amp;REG_STOCK[[#This Row],[FECHA STOCK ]])</f>
        <v>1055</v>
      </c>
      <c r="J96">
        <f>+REG_STOCK[[#This Row],[SOLICITADO A TF]]-REG_STOCK[[#This Row],[STOCK FISICO]]</f>
        <v>828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193.27731092436971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246.26517273576093</v>
      </c>
      <c r="O96" s="3">
        <f>IF($V$2-REG_STOCK[[#This Row],[ALCANCE FISICO]]&gt;0,"",($V$2-REG_STOCK[[#This Row],[ALCANCE FISICO]]/REG_STOCK[[#This Row],[CUBICACION PPTO.]]))</f>
        <v>6.5151324146216396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49404.866648172072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0</v>
      </c>
      <c r="G97">
        <v>7</v>
      </c>
      <c r="H97">
        <f>+_xlfn.XLOOKUP(REG_STOCK[[#This Row],[CODIGO]],PRODUCTOS[CODIGO],PRODUCTOS[DESC CORTA],"",0)</f>
        <v>0</v>
      </c>
      <c r="I97">
        <f>SUMIFS(DETALLE_GD_1[CANTIDAD RECEPCIONADA],DETALLE_GD_1[CODIGO],REG_STOCK[[#This Row],[CODIGO]],DETALLE_GD_1[FECHA SOLICITUD],"&lt;="&amp;REG_STOCK[[#This Row],[FECHA STOCK ]])</f>
        <v>80</v>
      </c>
      <c r="J97">
        <f>+REG_STOCK[[#This Row],[SOLICITADO A TF]]-REG_STOCK[[#This Row],[STOCK FISICO]]</f>
        <v>73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176.0452991081979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192.92635518706618</v>
      </c>
      <c r="O97" s="3">
        <f>IF($V$2-REG_STOCK[[#This Row],[ALCANCE FISICO]]&gt;0,"",($V$2-REG_STOCK[[#This Row],[ALCANCE FISICO]]/REG_STOCK[[#This Row],[CUBICACION PPTO.]]))</f>
        <v>-401.25723157207523</v>
      </c>
      <c r="P97" s="3">
        <f>+_xlfn.XLOOKUP(REG_STOCK[[#This Row],[CODIGO]],PRODUCTOS[CODIGO],PRODUCTOS[PRECIO COMPRA UNITARIO],"",0)</f>
        <v>150732.2183908046</v>
      </c>
      <c r="Q97" s="3">
        <f>IFERROR(REG_STOCK[[#This Row],[VALOR UNITARIO]]*REG_STOCK[[#This Row],[PERDIDA O EN PROCESO]],"")</f>
        <v>-60482392.660211697</v>
      </c>
      <c r="R97" s="3">
        <f>+REG_STOCK[[#This Row],[VALOR UNITARIO]]*REG_STOCK[[#This Row],[STOCK FISICO]]</f>
        <v>1055125.5287356321</v>
      </c>
    </row>
    <row r="98" spans="1:18" hidden="1" x14ac:dyDescent="0.25">
      <c r="A98" s="1">
        <v>46174</v>
      </c>
      <c r="B98" t="s">
        <v>21</v>
      </c>
      <c r="C98" t="s">
        <v>788</v>
      </c>
      <c r="D98" t="s">
        <v>20</v>
      </c>
      <c r="E98">
        <v>528</v>
      </c>
      <c r="F98">
        <v>4.2840000000000007</v>
      </c>
      <c r="G98">
        <v>28</v>
      </c>
      <c r="H98" t="str">
        <f>+_xlfn.XLOOKUP(REG_STOCK[[#This Row],[CODIGO]],PRODUCTOS[CODIGO],PRODUCTOS[DESC CORTA],"",0)</f>
        <v>PINO 3X8X320</v>
      </c>
      <c r="I98">
        <f>SUMIFS(DETALLE_GD_1[CANTIDAD RECEPCIONADA],DETALLE_GD_1[CODIGO],REG_STOCK[[#This Row],[CODIGO]],DETALLE_GD_1[FECHA SOLICITUD],"&lt;="&amp;REG_STOCK[[#This Row],[FECHA STOCK ]])</f>
        <v>648</v>
      </c>
      <c r="J98">
        <f>+REG_STOCK[[#This Row],[SOLICITADO A TF]]-REG_STOCK[[#This Row],[STOCK FISICO]]</f>
        <v>620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98.412698412698404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102.85714285714285</v>
      </c>
      <c r="O98" s="3">
        <f>IF($V$2-REG_STOCK[[#This Row],[ALCANCE FISICO]]&gt;0,"",($V$2-REG_STOCK[[#This Row],[ALCANCE FISICO]]/REG_STOCK[[#This Row],[CUBICACION PPTO.]]))</f>
        <v>47.673469387755105</v>
      </c>
      <c r="P98" s="3">
        <f>+_xlfn.XLOOKUP(REG_STOCK[[#This Row],[CODIGO]],PRODUCTOS[CODIGO],PRODUCTOS[PRECIO COMPRA UNITARIO],"",0)</f>
        <v>15461.939560439561</v>
      </c>
      <c r="Q98" s="3">
        <f>IFERROR(REG_STOCK[[#This Row],[VALOR UNITARIO]]*REG_STOCK[[#This Row],[PERDIDA O EN PROCESO]],"")</f>
        <v>737124.3023099351</v>
      </c>
      <c r="R98" s="3">
        <f>+REG_STOCK[[#This Row],[VALOR UNITARIO]]*REG_STOCK[[#This Row],[STOCK FISICO]]</f>
        <v>432934.30769230775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0</v>
      </c>
      <c r="G99">
        <v>29</v>
      </c>
      <c r="H99" t="str">
        <f>+_xlfn.XLOOKUP(REG_STOCK[[#This Row],[CODIGO]],PRODUCTOS[CODIGO],PRODUCTOS[DESC CORTA],"",0)</f>
        <v>FIBROCEMENTO BALCON</v>
      </c>
      <c r="I99">
        <f>SUMIFS(DETALLE_GD_1[CANTIDAD RECEPCIONADA],DETALLE_GD_1[CODIGO],REG_STOCK[[#This Row],[CODIGO]],DETALLE_GD_1[FECHA SOLICITUD],"&lt;="&amp;REG_STOCK[[#This Row],[FECHA STOCK ]])</f>
        <v>72</v>
      </c>
      <c r="J99">
        <f>+REG_STOCK[[#This Row],[SOLICITADO A TF]]-REG_STOCK[[#This Row],[STOCK FISICO]]</f>
        <v>43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61.582527747941278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103.11493018259935</v>
      </c>
      <c r="O99" s="3">
        <f>IF($V$2-REG_STOCK[[#This Row],[ALCANCE FISICO]]&gt;0,"",($V$2-REG_STOCK[[#This Row],[ALCANCE FISICO]]/REG_STOCK[[#This Row],[CUBICACION PPTO.]]))</f>
        <v>-83.676233702254706</v>
      </c>
      <c r="P99" s="3">
        <f>+_xlfn.XLOOKUP(REG_STOCK[[#This Row],[CODIGO]],PRODUCTOS[CODIGO],PRODUCTOS[PRECIO COMPRA UNITARIO],"",0)</f>
        <v>39170.619565217392</v>
      </c>
      <c r="Q99" s="3">
        <f>IFERROR(REG_STOCK[[#This Row],[VALOR UNITARIO]]*REG_STOCK[[#This Row],[PERDIDA O EN PROCESO]],"")</f>
        <v>-3277649.9170012409</v>
      </c>
      <c r="R99" s="3">
        <f>+REG_STOCK[[#This Row],[VALOR UNITARIO]]*REG_STOCK[[#This Row],[STOCK FISICO]]</f>
        <v>1135947.9673913044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</v>
      </c>
      <c r="G100">
        <v>5</v>
      </c>
      <c r="H100">
        <f>+_xlfn.XLOOKUP(REG_STOCK[[#This Row],[CODIGO]],PRODUCTOS[CODIGO],PRODUCTOS[DESC CORTA],"",0)</f>
        <v>0</v>
      </c>
      <c r="I100">
        <f>SUMIFS(DETALLE_GD_1[CANTIDAD RECEPCIONADA],DETALLE_GD_1[CODIGO],REG_STOCK[[#This Row],[CODIGO]],DETALLE_GD_1[FECHA SOLICITUD],"&lt;="&amp;REG_STOCK[[#This Row],[FECHA STOCK ]])</f>
        <v>3200</v>
      </c>
      <c r="J100">
        <f>+REG_STOCK[[#This Row],[SOLICITADO A TF]]-REG_STOCK[[#This Row],[STOCK FISICO]]</f>
        <v>3195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92.207792207792224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92.35209235209237</v>
      </c>
      <c r="O100" s="3">
        <f>IF($V$2-REG_STOCK[[#This Row],[ALCANCE FISICO]]&gt;0,"",($V$2-REG_STOCK[[#This Row],[ALCANCE FISICO]]/REG_STOCK[[#This Row],[CUBICACION PPTO.]]))</f>
        <v>61.33471594943456</v>
      </c>
      <c r="P100" s="3">
        <f>+_xlfn.XLOOKUP(REG_STOCK[[#This Row],[CODIGO]],PRODUCTOS[CODIGO],PRODUCTOS[PRECIO COMPRA UNITARIO],"",0)</f>
        <v>706.42250000000001</v>
      </c>
      <c r="Q100" s="3">
        <f>IFERROR(REG_STOCK[[#This Row],[VALOR UNITARIO]]*REG_STOCK[[#This Row],[PERDIDA O EN PROCESO]],"")</f>
        <v>43328.223377789436</v>
      </c>
      <c r="R100" s="3">
        <f>+REG_STOCK[[#This Row],[VALOR UNITARIO]]*REG_STOCK[[#This Row],[STOCK FISICO]]</f>
        <v>3532.1125000000002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</v>
      </c>
      <c r="G101">
        <v>12</v>
      </c>
      <c r="H101" t="str">
        <f>+_xlfn.XLOOKUP(REG_STOCK[[#This Row],[CODIGO]],PRODUCTOS[CODIGO],PRODUCTOS[DESC CORTA],"",0)</f>
        <v>VOLCOGLASS</v>
      </c>
      <c r="I101">
        <f>SUMIFS(DETALLE_GD_1[CANTIDAD RECEPCIONADA],DETALLE_GD_1[CODIGO],REG_STOCK[[#This Row],[CODIGO]],DETALLE_GD_1[FECHA SOLICITUD],"&lt;="&amp;REG_STOCK[[#This Row],[FECHA STOCK ]])</f>
        <v>360</v>
      </c>
      <c r="J101">
        <f>+REG_STOCK[[#This Row],[SOLICITADO A TF]]-REG_STOCK[[#This Row],[STOCK FISICO]]</f>
        <v>348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63.129251700680271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65.306122448979593</v>
      </c>
      <c r="O101" s="3">
        <f>IF($V$2-REG_STOCK[[#This Row],[ALCANCE FISICO]]&gt;0,"",($V$2-REG_STOCK[[#This Row],[ALCANCE FISICO]]/REG_STOCK[[#This Row],[CUBICACION PPTO.]]))</f>
        <v>52.1530843629969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1554149.2769237889</v>
      </c>
      <c r="R101" s="3">
        <f>+REG_STOCK[[#This Row],[VALOR UNITARIO]]*REG_STOCK[[#This Row],[STOCK FISICO]]</f>
        <v>357597.09230769228</v>
      </c>
    </row>
    <row r="102" spans="1:18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</v>
      </c>
      <c r="G102">
        <v>114</v>
      </c>
      <c r="H102" t="str">
        <f>+_xlfn.XLOOKUP(REG_STOCK[[#This Row],[CODIGO]],PRODUCTOS[CODIGO],PRODUCTOS[DESC CORTA],"",0)</f>
        <v>OSB 11MM</v>
      </c>
      <c r="I102">
        <f>SUMIFS(DETALLE_GD_1[CANTIDAD RECEPCIONADA],DETALLE_GD_1[CODIGO],REG_STOCK[[#This Row],[CODIGO]],DETALLE_GD_1[FECHA SOLICITUD],"&lt;="&amp;REG_STOCK[[#This Row],[FECHA STOCK ]])</f>
        <v>1072</v>
      </c>
      <c r="J102">
        <f>+REG_STOCK[[#This Row],[SOLICITADO A TF]]-REG_STOCK[[#This Row],[STOCK FISICO]]</f>
        <v>958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110.59163059163058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123.75180375180373</v>
      </c>
      <c r="O102" s="3">
        <f>IF($V$2-REG_STOCK[[#This Row],[ALCANCE FISICO]]&gt;0,"",($V$2-REG_STOCK[[#This Row],[ALCANCE FISICO]]/REG_STOCK[[#This Row],[CUBICACION PPTO.]]))</f>
        <v>49.714077488969266</v>
      </c>
      <c r="P102" s="3">
        <f>+_xlfn.XLOOKUP(REG_STOCK[[#This Row],[CODIGO]],PRODUCTOS[CODIGO],PRODUCTOS[PRECIO COMPRA UNITARIO],"",0)</f>
        <v>11557.16697761194</v>
      </c>
      <c r="Q102" s="3">
        <f>IFERROR(REG_STOCK[[#This Row],[VALOR UNITARIO]]*REG_STOCK[[#This Row],[PERDIDA O EN PROCESO]],"")</f>
        <v>574553.8946779567</v>
      </c>
      <c r="R102" s="3">
        <f>+REG_STOCK[[#This Row],[VALOR UNITARIO]]*REG_STOCK[[#This Row],[STOCK FISICO]]</f>
        <v>1317517.0354477612</v>
      </c>
    </row>
    <row r="103" spans="1:18" x14ac:dyDescent="0.25">
      <c r="A103" s="1">
        <v>46181</v>
      </c>
      <c r="B103">
        <v>701043</v>
      </c>
      <c r="C103" t="s">
        <v>197</v>
      </c>
      <c r="D103" t="s">
        <v>699</v>
      </c>
      <c r="E103">
        <v>836</v>
      </c>
      <c r="F103">
        <v>0</v>
      </c>
      <c r="G103">
        <v>100</v>
      </c>
      <c r="H103" t="str">
        <f>+_xlfn.XLOOKUP(REG_STOCK[[#This Row],[CODIGO]],PRODUCTOS[CODIGO],PRODUCTOS[DESC CORTA],"",0)</f>
        <v>VOLCANITA EMPAPELADA CIELO</v>
      </c>
      <c r="I103">
        <f>SUMIFS(DETALLE_GD_1[CANTIDAD RECEPCIONADA],DETALLE_GD_1[CODIGO],REG_STOCK[[#This Row],[CODIGO]],DETALLE_GD_1[FECHA SOLICITUD],"&lt;="&amp;REG_STOCK[[#This Row],[FECHA STOCK ]])</f>
        <v>836</v>
      </c>
      <c r="J103">
        <f>+REG_STOCK[[#This Row],[SOLICITADO A TF]]-REG_STOCK[[#This Row],[STOCK FISICO]]</f>
        <v>736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103.84479717813049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117.95414462081126</v>
      </c>
      <c r="O103" s="3">
        <f>IF($V$2-REG_STOCK[[#This Row],[ALCANCE FISICO]]&gt;0,"",($V$2-REG_STOCK[[#This Row],[ALCANCE FISICO]]/REG_STOCK[[#This Row],[CUBICACION PPTO.]]))</f>
        <v>47.357439912407585</v>
      </c>
      <c r="P103" s="3">
        <f>+_xlfn.XLOOKUP(REG_STOCK[[#This Row],[CODIGO]],PRODUCTOS[CODIGO],PRODUCTOS[PRECIO COMPRA UNITARIO],"",0)</f>
        <v>22491.247607655503</v>
      </c>
      <c r="Q103" s="3">
        <f>IFERROR(REG_STOCK[[#This Row],[VALOR UNITARIO]]*REG_STOCK[[#This Row],[PERDIDA O EN PROCESO]],"")</f>
        <v>1065127.9071346263</v>
      </c>
      <c r="R103" s="3">
        <f>+REG_STOCK[[#This Row],[VALOR UNITARIO]]*REG_STOCK[[#This Row],[STOCK FISICO]]</f>
        <v>2249124.7607655502</v>
      </c>
    </row>
    <row r="104" spans="1:18" x14ac:dyDescent="0.25">
      <c r="A104" s="1">
        <v>46181</v>
      </c>
      <c r="B104">
        <v>302046</v>
      </c>
      <c r="C104" t="s">
        <v>519</v>
      </c>
      <c r="D104" t="s">
        <v>20</v>
      </c>
      <c r="E104">
        <v>4045</v>
      </c>
      <c r="F104">
        <v>0</v>
      </c>
      <c r="G104">
        <v>144</v>
      </c>
      <c r="H104" t="str">
        <f>+_xlfn.XLOOKUP(REG_STOCK[[#This Row],[CODIGO]],PRODUCTOS[CODIGO],PRODUCTOS[DESC CORTA],"",0)</f>
        <v>PINO 2X6X400</v>
      </c>
      <c r="I104">
        <f>SUMIFS(DETALLE_GD_1[CANTIDAD RECEPCIONADA],DETALLE_GD_1[CODIGO],REG_STOCK[[#This Row],[CODIGO]],DETALLE_GD_1[FECHA SOLICITUD],"&lt;="&amp;REG_STOCK[[#This Row],[FECHA STOCK ]])</f>
        <v>4213</v>
      </c>
      <c r="J104">
        <f>+REG_STOCK[[#This Row],[SOLICITADO A TF]]-REG_STOCK[[#This Row],[STOCK FISICO]]</f>
        <v>4069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117.43145743145743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121.5873015873016</v>
      </c>
      <c r="O104" s="3">
        <f>IF($V$2-REG_STOCK[[#This Row],[ALCANCE FISICO]]&gt;0,"",($V$2-REG_STOCK[[#This Row],[ALCANCE FISICO]]/REG_STOCK[[#This Row],[CUBICACION PPTO.]]))</f>
        <v>60.490986967177442</v>
      </c>
      <c r="P104" s="3">
        <f>+_xlfn.XLOOKUP(REG_STOCK[[#This Row],[CODIGO]],PRODUCTOS[CODIGO],PRODUCTOS[PRECIO COMPRA UNITARIO],"",0)</f>
        <v>10297.102302397341</v>
      </c>
      <c r="Q104" s="3">
        <f>IFERROR(REG_STOCK[[#This Row],[VALOR UNITARIO]]*REG_STOCK[[#This Row],[PERDIDA O EN PROCESO]],"")</f>
        <v>622881.88117401034</v>
      </c>
      <c r="R104" s="3">
        <f>+REG_STOCK[[#This Row],[VALOR UNITARIO]]*REG_STOCK[[#This Row],[STOCK FISICO]]</f>
        <v>1482782.7315452171</v>
      </c>
    </row>
    <row r="105" spans="1:18" x14ac:dyDescent="0.25">
      <c r="A105" s="1">
        <v>46181</v>
      </c>
      <c r="B105">
        <v>302010</v>
      </c>
      <c r="C105" t="s">
        <v>514</v>
      </c>
      <c r="D105" t="s">
        <v>20</v>
      </c>
      <c r="E105">
        <v>3024</v>
      </c>
      <c r="F105">
        <v>0</v>
      </c>
      <c r="G105">
        <v>336</v>
      </c>
      <c r="H105" t="str">
        <f>+_xlfn.XLOOKUP(REG_STOCK[[#This Row],[CODIGO]],PRODUCTOS[CODIGO],PRODUCTOS[DESC CORTA],"",0)</f>
        <v>PINO 2X6X320</v>
      </c>
      <c r="I105">
        <f>SUMIFS(DETALLE_GD_1[CANTIDAD RECEPCIONADA],DETALLE_GD_1[CODIGO],REG_STOCK[[#This Row],[CODIGO]],DETALLE_GD_1[FECHA SOLICITUD],"&lt;="&amp;REG_STOCK[[#This Row],[FECHA STOCK ]])</f>
        <v>3024</v>
      </c>
      <c r="J105">
        <f>+REG_STOCK[[#This Row],[SOLICITADO A TF]]-REG_STOCK[[#This Row],[STOCK FISICO]]</f>
        <v>2688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76.992481203007472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86.616541353383397</v>
      </c>
      <c r="O105" s="3">
        <f>IF($V$2-REG_STOCK[[#This Row],[ALCANCE FISICO]]&gt;0,"",($V$2-REG_STOCK[[#This Row],[ALCANCE FISICO]]/REG_STOCK[[#This Row],[CUBICACION PPTO.]]))</f>
        <v>61.519039273802122</v>
      </c>
      <c r="P105" s="3">
        <f>+_xlfn.XLOOKUP(REG_STOCK[[#This Row],[CODIGO]],PRODUCTOS[CODIGO],PRODUCTOS[PRECIO COMPRA UNITARIO],"",0)</f>
        <v>5566.8590808416393</v>
      </c>
      <c r="Q105" s="3">
        <f>IFERROR(REG_STOCK[[#This Row],[VALOR UNITARIO]]*REG_STOCK[[#This Row],[PERDIDA O EN PROCESO]],"")</f>
        <v>342467.82242601877</v>
      </c>
      <c r="R105" s="3">
        <f>+REG_STOCK[[#This Row],[VALOR UNITARIO]]*REG_STOCK[[#This Row],[STOCK FISICO]]</f>
        <v>1870464.6511627908</v>
      </c>
    </row>
    <row r="106" spans="1:18" x14ac:dyDescent="0.25">
      <c r="A106" s="1">
        <v>46181</v>
      </c>
      <c r="B106">
        <v>1901008</v>
      </c>
      <c r="C106" t="s">
        <v>750</v>
      </c>
      <c r="D106" t="s">
        <v>26</v>
      </c>
      <c r="E106">
        <v>6207</v>
      </c>
      <c r="F106">
        <v>0</v>
      </c>
      <c r="G106">
        <v>51</v>
      </c>
      <c r="H106" t="str">
        <f>+_xlfn.XLOOKUP(REG_STOCK[[#This Row],[CODIGO]],PRODUCTOS[CODIGO],PRODUCTOS[DESC CORTA],"",0)</f>
        <v>AISLAN GLASS 90MM</v>
      </c>
      <c r="I106">
        <f>SUMIFS(DETALLE_GD_1[CANTIDAD RECEPCIONADA],DETALLE_GD_1[CODIGO],REG_STOCK[[#This Row],[CODIGO]],DETALLE_GD_1[FECHA SOLICITUD],"&lt;="&amp;REG_STOCK[[#This Row],[FECHA STOCK ]])</f>
        <v>6207</v>
      </c>
      <c r="J106">
        <f>+REG_STOCK[[#This Row],[SOLICITADO A TF]]-REG_STOCK[[#This Row],[STOCK FISICO]]</f>
        <v>6156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98.605924859531783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99.422835543065915</v>
      </c>
      <c r="O106" s="3">
        <f>IF($V$2-REG_STOCK[[#This Row],[ALCANCE FISICO]]&gt;0,"",($V$2-REG_STOCK[[#This Row],[ALCANCE FISICO]]/REG_STOCK[[#This Row],[CUBICACION PPTO.]]))</f>
        <v>62.407459283482595</v>
      </c>
      <c r="P106" s="3">
        <f>+_xlfn.XLOOKUP(REG_STOCK[[#This Row],[CODIGO]],PRODUCTOS[CODIGO],PRODUCTOS[PRECIO COMPRA UNITARIO],"",0)</f>
        <v>2059.785564685033</v>
      </c>
      <c r="Q106" s="3">
        <f>IFERROR(REG_STOCK[[#This Row],[VALOR UNITARIO]]*REG_STOCK[[#This Row],[PERDIDA O EN PROCESO]],"")</f>
        <v>128545.9837607864</v>
      </c>
      <c r="R106" s="3">
        <f>+REG_STOCK[[#This Row],[VALOR UNITARIO]]*REG_STOCK[[#This Row],[STOCK FISICO]]</f>
        <v>105049.06379893668</v>
      </c>
    </row>
    <row r="107" spans="1:18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F107">
        <v>0</v>
      </c>
      <c r="G107">
        <v>209</v>
      </c>
      <c r="H107" t="str">
        <f>+_xlfn.XLOOKUP(REG_STOCK[[#This Row],[CODIGO]],PRODUCTOS[CODIGO],PRODUCTOS[DESC CORTA],"",0)</f>
        <v>SMARTPANEL</v>
      </c>
      <c r="I107">
        <f>SUMIFS(DETALLE_GD_1[CANTIDAD RECEPCIONADA],DETALLE_GD_1[CODIGO],REG_STOCK[[#This Row],[CODIGO]],DETALLE_GD_1[FECHA SOLICITUD],"&lt;="&amp;REG_STOCK[[#This Row],[FECHA STOCK ]])</f>
        <v>2207</v>
      </c>
      <c r="J107">
        <f>+REG_STOCK[[#This Row],[SOLICITADO A TF]]-REG_STOCK[[#This Row],[STOCK FISICO]]</f>
        <v>1998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85.762575452716305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94.733735747820276</v>
      </c>
      <c r="O107" s="3">
        <f>IF($V$2-REG_STOCK[[#This Row],[ALCANCE FISICO]]&gt;0,"",($V$2-REG_STOCK[[#This Row],[ALCANCE FISICO]]/REG_STOCK[[#This Row],[CUBICACION PPTO.]]))</f>
        <v>59.933629049053991</v>
      </c>
      <c r="P107" s="3">
        <f>+_xlfn.XLOOKUP(REG_STOCK[[#This Row],[CODIGO]],PRODUCTOS[CODIGO],PRODUCTOS[PRECIO COMPRA UNITARIO],"",0)</f>
        <v>21579.067512460355</v>
      </c>
      <c r="Q107" s="3">
        <f>IFERROR(REG_STOCK[[#This Row],[VALOR UNITARIO]]*REG_STOCK[[#This Row],[PERDIDA O EN PROCESO]],"")</f>
        <v>1293311.8275162911</v>
      </c>
      <c r="R107" s="3">
        <f>+REG_STOCK[[#This Row],[VALOR UNITARIO]]*REG_STOCK[[#This Row],[STOCK FISICO]]</f>
        <v>4510025.1101042144</v>
      </c>
    </row>
    <row r="108" spans="1:18" x14ac:dyDescent="0.25">
      <c r="A108" s="1">
        <v>46181</v>
      </c>
      <c r="B108">
        <v>304101</v>
      </c>
      <c r="C108" t="s">
        <v>698</v>
      </c>
      <c r="D108" t="s">
        <v>18</v>
      </c>
      <c r="E108">
        <v>4633</v>
      </c>
      <c r="F108">
        <v>0</v>
      </c>
      <c r="G108">
        <v>379</v>
      </c>
      <c r="H108" t="str">
        <f>+_xlfn.XLOOKUP(REG_STOCK[[#This Row],[CODIGO]],PRODUCTOS[CODIGO],PRODUCTOS[DESC CORTA],"",0)</f>
        <v>OSB 9.5</v>
      </c>
      <c r="I108">
        <f>SUMIFS(DETALLE_GD_1[CANTIDAD RECEPCIONADA],DETALLE_GD_1[CODIGO],REG_STOCK[[#This Row],[CODIGO]],DETALLE_GD_1[FECHA SOLICITUD],"&lt;="&amp;REG_STOCK[[#This Row],[FECHA STOCK ]])</f>
        <v>4801</v>
      </c>
      <c r="J108">
        <f>+REG_STOCK[[#This Row],[SOLICITADO A TF]]-REG_STOCK[[#This Row],[STOCK FISICO]]</f>
        <v>4422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92.813852813852861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100.76872622327173</v>
      </c>
      <c r="O108" s="3">
        <f>IF($V$2-REG_STOCK[[#This Row],[ALCANCE FISICO]]&gt;0,"",($V$2-REG_STOCK[[#This Row],[ALCANCE FISICO]]/REG_STOCK[[#This Row],[CUBICACION PPTO.]]))</f>
        <v>61.884953929460387</v>
      </c>
      <c r="P108" s="3">
        <f>+_xlfn.XLOOKUP(REG_STOCK[[#This Row],[CODIGO]],PRODUCTOS[CODIGO],PRODUCTOS[PRECIO COMPRA UNITARIO],"",0)</f>
        <v>9652.5142678608627</v>
      </c>
      <c r="Q108" s="3">
        <f>IFERROR(REG_STOCK[[#This Row],[VALOR UNITARIO]]*REG_STOCK[[#This Row],[PERDIDA O EN PROCESO]],"")</f>
        <v>597345.40077002859</v>
      </c>
      <c r="R108" s="3">
        <f>+REG_STOCK[[#This Row],[VALOR UNITARIO]]*REG_STOCK[[#This Row],[STOCK FISICO]]</f>
        <v>3658302.9075192669</v>
      </c>
    </row>
    <row r="109" spans="1:18" x14ac:dyDescent="0.25">
      <c r="A109" s="1">
        <v>46181</v>
      </c>
      <c r="B109">
        <v>302028</v>
      </c>
      <c r="C109" t="s">
        <v>515</v>
      </c>
      <c r="D109" t="s">
        <v>20</v>
      </c>
      <c r="E109">
        <v>9841</v>
      </c>
      <c r="F109">
        <v>0</v>
      </c>
      <c r="G109">
        <v>382</v>
      </c>
      <c r="H109" t="str">
        <f>+_xlfn.XLOOKUP(REG_STOCK[[#This Row],[CODIGO]],PRODUCTOS[CODIGO],PRODUCTOS[DESC CORTA],"",0)</f>
        <v>PINO 2X4X320</v>
      </c>
      <c r="I109">
        <f>SUMIFS(DETALLE_GD_1[CANTIDAD RECEPCIONADA],DETALLE_GD_1[CODIGO],REG_STOCK[[#This Row],[CODIGO]],DETALLE_GD_1[FECHA SOLICITUD],"&lt;="&amp;REG_STOCK[[#This Row],[FECHA STOCK ]])</f>
        <v>9841</v>
      </c>
      <c r="J109">
        <f>+REG_STOCK[[#This Row],[SOLICITADO A TF]]-REG_STOCK[[#This Row],[STOCK FISICO]]</f>
        <v>9459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54.763352149370405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56.974960196844719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4760.4046547265589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1818474.5781055456</v>
      </c>
    </row>
    <row r="110" spans="1:18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</v>
      </c>
      <c r="G110">
        <v>242</v>
      </c>
      <c r="H110" t="str">
        <f>+_xlfn.XLOOKUP(REG_STOCK[[#This Row],[CODIGO]],PRODUCTOS[CODIGO],PRODUCTOS[DESC CORTA],"",0)</f>
        <v>TERCIADO FENOLICO</v>
      </c>
      <c r="I110">
        <f>SUMIFS(DETALLE_GD_1[CANTIDAD RECEPCIONADA],DETALLE_GD_1[CODIGO],REG_STOCK[[#This Row],[CODIGO]],DETALLE_GD_1[FECHA SOLICITUD],"&lt;="&amp;REG_STOCK[[#This Row],[FECHA STOCK ]])</f>
        <v>2185</v>
      </c>
      <c r="J110">
        <f>+REG_STOCK[[#This Row],[SOLICITADO A TF]]-REG_STOCK[[#This Row],[STOCK FISICO]]</f>
        <v>1943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83.486406067051206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93.884610013642245</v>
      </c>
      <c r="O110" s="3">
        <f>IF($V$2-REG_STOCK[[#This Row],[ALCANCE FISICO]]&gt;0,"",($V$2-REG_STOCK[[#This Row],[ALCANCE FISICO]]/REG_STOCK[[#This Row],[CUBICACION PPTO.]]))</f>
        <v>59.965986271206546</v>
      </c>
      <c r="P110" s="3">
        <f>+_xlfn.XLOOKUP(REG_STOCK[[#This Row],[CODIGO]],PRODUCTOS[CODIGO],PRODUCTOS[PRECIO COMPRA UNITARIO],"",0)</f>
        <v>14981.247597254005</v>
      </c>
      <c r="Q110" s="3">
        <f>IFERROR(REG_STOCK[[#This Row],[VALOR UNITARIO]]*REG_STOCK[[#This Row],[PERDIDA O EN PROCESO]],"")</f>
        <v>898365.2877424797</v>
      </c>
      <c r="R110" s="3">
        <f>+REG_STOCK[[#This Row],[VALOR UNITARIO]]*REG_STOCK[[#This Row],[STOCK FISICO]]</f>
        <v>3625461.9185354691</v>
      </c>
    </row>
    <row r="111" spans="1:18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</v>
      </c>
      <c r="G111">
        <v>227</v>
      </c>
      <c r="H111" t="str">
        <f>+_xlfn.XLOOKUP(REG_STOCK[[#This Row],[CODIGO]],PRODUCTOS[CODIGO],PRODUCTOS[DESC CORTA],"",0)</f>
        <v>VOCANITA EMPAPELADA MURO</v>
      </c>
      <c r="I111">
        <f>SUMIFS(DETALLE_GD_1[CANTIDAD RECEPCIONADA],DETALLE_GD_1[CODIGO],REG_STOCK[[#This Row],[CODIGO]],DETALLE_GD_1[FECHA SOLICITUD],"&lt;="&amp;REG_STOCK[[#This Row],[FECHA STOCK ]])</f>
        <v>2364</v>
      </c>
      <c r="J111">
        <f>+REG_STOCK[[#This Row],[SOLICITADO A TF]]-REG_STOCK[[#This Row],[STOCK FISICO]]</f>
        <v>2137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68.41136454581833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75.678271308523421</v>
      </c>
      <c r="O111" s="3">
        <f>IF($V$2-REG_STOCK[[#This Row],[ALCANCE FISICO]]&gt;0,"",($V$2-REG_STOCK[[#This Row],[ALCANCE FISICO]]/REG_STOCK[[#This Row],[CUBICACION PPTO.]]))</f>
        <v>61.577326248626704</v>
      </c>
      <c r="P111" s="3">
        <f>+_xlfn.XLOOKUP(REG_STOCK[[#This Row],[CODIGO]],PRODUCTOS[CODIGO],PRODUCTOS[PRECIO COMPRA UNITARIO],"",0)</f>
        <v>16251.106175972927</v>
      </c>
      <c r="Q111" s="3">
        <f>IFERROR(REG_STOCK[[#This Row],[VALOR UNITARIO]]*REG_STOCK[[#This Row],[PERDIDA O EN PROCESO]],"")</f>
        <v>1000699.6668989573</v>
      </c>
      <c r="R111" s="3">
        <f>+REG_STOCK[[#This Row],[VALOR UNITARIO]]*REG_STOCK[[#This Row],[STOCK FISICO]]</f>
        <v>3689001.1019458547</v>
      </c>
    </row>
    <row r="112" spans="1:18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</v>
      </c>
      <c r="G112">
        <v>186</v>
      </c>
      <c r="H112" t="str">
        <f>+_xlfn.XLOOKUP(REG_STOCK[[#This Row],[CODIGO]],PRODUCTOS[CODIGO],PRODUCTOS[DESC CORTA],"",0)</f>
        <v>VOLCANITA RF</v>
      </c>
      <c r="I112">
        <f>SUMIFS(DETALLE_GD_1[CANTIDAD RECEPCIONADA],DETALLE_GD_1[CODIGO],REG_STOCK[[#This Row],[CODIGO]],DETALLE_GD_1[FECHA SOLICITUD],"&lt;="&amp;REG_STOCK[[#This Row],[FECHA STOCK ]])</f>
        <v>1055</v>
      </c>
      <c r="J112">
        <f>+REG_STOCK[[#This Row],[SOLICITADO A TF]]-REG_STOCK[[#This Row],[STOCK FISICO]]</f>
        <v>869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202.84780578898221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246.26517273576093</v>
      </c>
      <c r="O112" s="3">
        <f>IF($V$2-REG_STOCK[[#This Row],[ALCANCE FISICO]]&gt;0,"",($V$2-REG_STOCK[[#This Row],[ALCANCE FISICO]]/REG_STOCK[[#This Row],[CUBICACION PPTO.]]))</f>
        <v>6.5151324146216396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49404.866648172072</v>
      </c>
      <c r="R112" s="3">
        <f>+REG_STOCK[[#This Row],[VALOR UNITARIO]]*REG_STOCK[[#This Row],[STOCK FISICO]]</f>
        <v>1410455.6303317535</v>
      </c>
    </row>
    <row r="113" spans="1:18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</v>
      </c>
      <c r="G113">
        <v>5</v>
      </c>
      <c r="H113">
        <f>+_xlfn.XLOOKUP(REG_STOCK[[#This Row],[CODIGO]],PRODUCTOS[CODIGO],PRODUCTOS[DESC CORTA],"",0)</f>
        <v>0</v>
      </c>
      <c r="I113">
        <f>SUMIFS(DETALLE_GD_1[CANTIDAD RECEPCIONADA],DETALLE_GD_1[CODIGO],REG_STOCK[[#This Row],[CODIGO]],DETALLE_GD_1[FECHA SOLICITUD],"&lt;="&amp;REG_STOCK[[#This Row],[FECHA STOCK ]])</f>
        <v>87</v>
      </c>
      <c r="J113">
        <f>+REG_STOCK[[#This Row],[SOLICITADO A TF]]-REG_STOCK[[#This Row],[STOCK FISICO]]</f>
        <v>82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197.74951406674282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209.80741126593446</v>
      </c>
      <c r="O113" s="3">
        <f>IF($V$2-REG_STOCK[[#This Row],[ALCANCE FISICO]]&gt;0,"",($V$2-REG_STOCK[[#This Row],[ALCANCE FISICO]]/REG_STOCK[[#This Row],[CUBICACION PPTO.]]))</f>
        <v>-441.96723933463176</v>
      </c>
      <c r="P113" s="3">
        <f>+_xlfn.XLOOKUP(REG_STOCK[[#This Row],[CODIGO]],PRODUCTOS[CODIGO],PRODUCTOS[PRECIO COMPRA UNITARIO],"",0)</f>
        <v>150732.2183908046</v>
      </c>
      <c r="Q113" s="3">
        <f>IFERROR(REG_STOCK[[#This Row],[VALOR UNITARIO]]*REG_STOCK[[#This Row],[PERDIDA O EN PROCESO]],"")</f>
        <v>-66618702.440968722</v>
      </c>
      <c r="R113" s="3">
        <f>+REG_STOCK[[#This Row],[VALOR UNITARIO]]*REG_STOCK[[#This Row],[STOCK FISICO]]</f>
        <v>753661.091954023</v>
      </c>
    </row>
    <row r="114" spans="1:18" x14ac:dyDescent="0.25">
      <c r="A114" s="1">
        <v>46181</v>
      </c>
      <c r="B114" t="s">
        <v>21</v>
      </c>
      <c r="C114" t="s">
        <v>788</v>
      </c>
      <c r="D114" t="s">
        <v>20</v>
      </c>
      <c r="E114">
        <v>728</v>
      </c>
      <c r="F114">
        <v>0.7111632270168855</v>
      </c>
      <c r="G114">
        <v>7</v>
      </c>
      <c r="H114" t="str">
        <f>+_xlfn.XLOOKUP(REG_STOCK[[#This Row],[CODIGO]],PRODUCTOS[CODIGO],PRODUCTOS[DESC CORTA],"",0)</f>
        <v>PINO 3X8X320</v>
      </c>
      <c r="I114">
        <f>SUMIFS(DETALLE_GD_1[CANTIDAD RECEPCIONADA],DETALLE_GD_1[CODIGO],REG_STOCK[[#This Row],[CODIGO]],DETALLE_GD_1[FECHA SOLICITUD],"&lt;="&amp;REG_STOCK[[#This Row],[FECHA STOCK ]])</f>
        <v>728</v>
      </c>
      <c r="J114">
        <f>+REG_STOCK[[#This Row],[SOLICITADO A TF]]-REG_STOCK[[#This Row],[STOCK FISICO]]</f>
        <v>721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114.44444444444443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115.55555555555554</v>
      </c>
      <c r="O114" s="3">
        <f>IF($V$2-REG_STOCK[[#This Row],[ALCANCE FISICO]]&gt;0,"",($V$2-REG_STOCK[[#This Row],[ALCANCE FISICO]]/REG_STOCK[[#This Row],[CUBICACION PPTO.]]))</f>
        <v>45.657848324514994</v>
      </c>
      <c r="P114" s="3">
        <f>+_xlfn.XLOOKUP(REG_STOCK[[#This Row],[CODIGO]],PRODUCTOS[CODIGO],PRODUCTOS[PRECIO COMPRA UNITARIO],"",0)</f>
        <v>15461.939560439561</v>
      </c>
      <c r="Q114" s="3">
        <f>IFERROR(REG_STOCK[[#This Row],[VALOR UNITARIO]]*REG_STOCK[[#This Row],[PERDIDA O EN PROCESO]],"")</f>
        <v>705958.89125336753</v>
      </c>
      <c r="R114" s="3">
        <f>+REG_STOCK[[#This Row],[VALOR UNITARIO]]*REG_STOCK[[#This Row],[STOCK FISICO]]</f>
        <v>108233.57692307694</v>
      </c>
    </row>
    <row r="115" spans="1:18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</v>
      </c>
      <c r="G115">
        <v>41</v>
      </c>
      <c r="H115" t="str">
        <f>+_xlfn.XLOOKUP(REG_STOCK[[#This Row],[CODIGO]],PRODUCTOS[CODIGO],PRODUCTOS[DESC CORTA],"",0)</f>
        <v>FIBROCEMENTO BALCON</v>
      </c>
      <c r="I115">
        <f>SUMIFS(DETALLE_GD_1[CANTIDAD RECEPCIONADA],DETALLE_GD_1[CODIGO],REG_STOCK[[#This Row],[CODIGO]],DETALLE_GD_1[FECHA SOLICITUD],"&lt;="&amp;REG_STOCK[[#This Row],[FECHA STOCK ]])</f>
        <v>92</v>
      </c>
      <c r="J115">
        <f>+REG_STOCK[[#This Row],[SOLICITADO A TF]]-REG_STOCK[[#This Row],[STOCK FISICO]]</f>
        <v>51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73.03974221267454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131.7579663444325</v>
      </c>
      <c r="O115" s="3">
        <f>IF($V$2-REG_STOCK[[#This Row],[ALCANCE FISICO]]&gt;0,"",($V$2-REG_STOCK[[#This Row],[ALCANCE FISICO]]/REG_STOCK[[#This Row],[CUBICACION PPTO.]]))</f>
        <v>-124.69740973065879</v>
      </c>
      <c r="P115" s="3">
        <f>+_xlfn.XLOOKUP(REG_STOCK[[#This Row],[CODIGO]],PRODUCTOS[CODIGO],PRODUCTOS[PRECIO COMPRA UNITARIO],"",0)</f>
        <v>39170.619565217392</v>
      </c>
      <c r="Q115" s="3">
        <f>IFERROR(REG_STOCK[[#This Row],[VALOR UNITARIO]]*REG_STOCK[[#This Row],[PERDIDA O EN PROCESO]],"")</f>
        <v>-4884474.7973276731</v>
      </c>
      <c r="R115" s="3">
        <f>+REG_STOCK[[#This Row],[VALOR UNITARIO]]*REG_STOCK[[#This Row],[STOCK FISICO]]</f>
        <v>1605995.4021739131</v>
      </c>
    </row>
    <row r="116" spans="1:18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</v>
      </c>
      <c r="G116">
        <v>4</v>
      </c>
      <c r="H116">
        <f>+_xlfn.XLOOKUP(REG_STOCK[[#This Row],[CODIGO]],PRODUCTOS[CODIGO],PRODUCTOS[DESC CORTA],"",0)</f>
        <v>0</v>
      </c>
      <c r="I116">
        <f>SUMIFS(DETALLE_GD_1[CANTIDAD RECEPCIONADA],DETALLE_GD_1[CODIGO],REG_STOCK[[#This Row],[CODIGO]],DETALLE_GD_1[FECHA SOLICITUD],"&lt;="&amp;REG_STOCK[[#This Row],[FECHA STOCK ]])</f>
        <v>3200</v>
      </c>
      <c r="J116">
        <f>+REG_STOCK[[#This Row],[SOLICITADO A TF]]-REG_STOCK[[#This Row],[STOCK FISICO]]</f>
        <v>3196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92.236652236652262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92.35209235209237</v>
      </c>
      <c r="O116" s="3">
        <f>IF($V$2-REG_STOCK[[#This Row],[ALCANCE FISICO]]&gt;0,"",($V$2-REG_STOCK[[#This Row],[ALCANCE FISICO]]/REG_STOCK[[#This Row],[CUBICACION PPTO.]]))</f>
        <v>61.33471594943456</v>
      </c>
      <c r="P116" s="3">
        <f>+_xlfn.XLOOKUP(REG_STOCK[[#This Row],[CODIGO]],PRODUCTOS[CODIGO],PRODUCTOS[PRECIO COMPRA UNITARIO],"",0)</f>
        <v>706.42250000000001</v>
      </c>
      <c r="Q116" s="3">
        <f>IFERROR(REG_STOCK[[#This Row],[VALOR UNITARIO]]*REG_STOCK[[#This Row],[PERDIDA O EN PROCESO]],"")</f>
        <v>43328.223377789436</v>
      </c>
      <c r="R116" s="3">
        <f>+REG_STOCK[[#This Row],[VALOR UNITARIO]]*REG_STOCK[[#This Row],[STOCK FISICO]]</f>
        <v>2825.69</v>
      </c>
    </row>
    <row r="117" spans="1:18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0</v>
      </c>
      <c r="G117">
        <v>140</v>
      </c>
      <c r="H117" t="str">
        <f>+_xlfn.XLOOKUP(REG_STOCK[[#This Row],[CODIGO]],PRODUCTOS[CODIGO],PRODUCTOS[DESC CORTA],"",0)</f>
        <v>VOLCOGLASS</v>
      </c>
      <c r="I117">
        <f>SUMIFS(DETALLE_GD_1[CANTIDAD RECEPCIONADA],DETALLE_GD_1[CODIGO],REG_STOCK[[#This Row],[CODIGO]],DETALLE_GD_1[FECHA SOLICITUD],"&lt;="&amp;REG_STOCK[[#This Row],[FECHA STOCK ]])</f>
        <v>520</v>
      </c>
      <c r="J117">
        <f>+REG_STOCK[[#This Row],[SOLICITADO A TF]]-REG_STOCK[[#This Row],[STOCK FISICO]]</f>
        <v>380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68.934240362811792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94.331065759637184</v>
      </c>
      <c r="O117" s="3">
        <f>IF($V$2-REG_STOCK[[#This Row],[ALCANCE FISICO]]&gt;0,"",($V$2-REG_STOCK[[#This Row],[ALCANCE FISICO]]/REG_STOCK[[#This Row],[CUBICACION PPTO.]]))</f>
        <v>46.887788524328855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1397244.736753165</v>
      </c>
      <c r="R117" s="3">
        <f>+REG_STOCK[[#This Row],[VALOR UNITARIO]]*REG_STOCK[[#This Row],[STOCK FISICO]]</f>
        <v>4171966.076923077</v>
      </c>
    </row>
    <row r="118" spans="1:18" x14ac:dyDescent="0.25">
      <c r="A118" s="1"/>
      <c r="K118" s="3"/>
      <c r="O118" s="3"/>
      <c r="P118" s="3"/>
      <c r="Q118" s="3"/>
      <c r="R118" s="3"/>
    </row>
    <row r="119" spans="1:18" x14ac:dyDescent="0.25">
      <c r="A119" s="1"/>
      <c r="K119" s="3"/>
      <c r="O119" s="3"/>
      <c r="P119" s="3"/>
      <c r="Q119" s="3"/>
      <c r="R119" s="3"/>
    </row>
    <row r="120" spans="1:18" x14ac:dyDescent="0.25">
      <c r="A120" s="1"/>
      <c r="K120" s="3"/>
      <c r="O120" s="3"/>
      <c r="P120" s="3"/>
      <c r="Q120" s="3"/>
      <c r="R120" s="3"/>
    </row>
    <row r="121" spans="1:18" x14ac:dyDescent="0.25">
      <c r="A121" s="1"/>
      <c r="K121" s="3"/>
      <c r="O121" s="3"/>
      <c r="P121" s="3"/>
      <c r="Q121" s="3"/>
      <c r="R121" s="3"/>
    </row>
    <row r="122" spans="1:18" x14ac:dyDescent="0.25">
      <c r="A122" s="1"/>
      <c r="K122" s="3">
        <f>+I30/K30</f>
        <v>72.409812409812417</v>
      </c>
      <c r="O122" s="3"/>
      <c r="P122" s="3"/>
      <c r="Q122" s="3"/>
      <c r="R122" s="3"/>
    </row>
    <row r="123" spans="1:18" x14ac:dyDescent="0.25">
      <c r="A123" s="1"/>
      <c r="K123" s="3"/>
      <c r="O123" s="3"/>
      <c r="P123" s="3"/>
      <c r="Q123" s="3"/>
      <c r="R123" s="3"/>
    </row>
    <row r="124" spans="1:18" x14ac:dyDescent="0.25">
      <c r="A124" s="1"/>
      <c r="K124" s="3"/>
      <c r="O124" s="3"/>
      <c r="P124" s="3"/>
      <c r="Q124" s="3"/>
      <c r="R124" s="3"/>
    </row>
    <row r="125" spans="1:18" x14ac:dyDescent="0.25">
      <c r="A125" s="1"/>
      <c r="K125" s="3"/>
      <c r="O125" s="3"/>
      <c r="P125" s="3"/>
      <c r="Q125" s="3"/>
      <c r="R125" s="3"/>
    </row>
    <row r="127" spans="1:18" x14ac:dyDescent="0.25">
      <c r="K127">
        <v>684</v>
      </c>
      <c r="L127" s="3">
        <v>252</v>
      </c>
      <c r="Q127" s="14"/>
      <c r="R127" s="14"/>
    </row>
    <row r="128" spans="1:18" x14ac:dyDescent="0.25">
      <c r="L128" s="3">
        <v>16</v>
      </c>
    </row>
    <row r="129" spans="12:12" x14ac:dyDescent="0.25">
      <c r="L12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H2145"/>
  <sheetViews>
    <sheetView workbookViewId="0">
      <selection activeCell="E1991" sqref="E199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13.42578125" bestFit="1" customWidth="1"/>
    <col min="22" max="22" width="6.140625" bestFit="1" customWidth="1"/>
    <col min="23" max="23" width="16.42578125" bestFit="1" customWidth="1"/>
    <col min="24" max="24" width="21" style="38" bestFit="1" customWidth="1"/>
    <col min="25" max="25" width="13" style="38" bestFit="1" customWidth="1"/>
    <col min="26" max="26" width="24.42578125" bestFit="1" customWidth="1"/>
    <col min="27" max="27" width="33.85546875" bestFit="1" customWidth="1"/>
    <col min="28" max="28" width="19.85546875" bestFit="1" customWidth="1"/>
    <col min="29" max="29" width="23.7109375" bestFit="1" customWidth="1"/>
    <col min="30" max="30" width="64.5703125" bestFit="1" customWidth="1"/>
    <col min="31" max="31" width="23.7109375" style="4" bestFit="1" customWidth="1"/>
    <col min="32" max="32" width="19.85546875" bestFit="1" customWidth="1"/>
    <col min="33" max="33" width="23.7109375" bestFit="1" customWidth="1"/>
    <col min="34" max="34" width="23.7109375" style="3" bestFit="1" customWidth="1"/>
  </cols>
  <sheetData>
    <row r="1" spans="1:34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415</v>
      </c>
      <c r="X1" t="s">
        <v>754</v>
      </c>
      <c r="Y1" s="38" t="s">
        <v>758</v>
      </c>
      <c r="Z1" s="4" t="s">
        <v>397</v>
      </c>
      <c r="AA1" t="s">
        <v>413</v>
      </c>
      <c r="AB1" t="s">
        <v>416</v>
      </c>
      <c r="AC1" s="3" t="s">
        <v>701</v>
      </c>
      <c r="AD1" t="s">
        <v>716</v>
      </c>
      <c r="AE1"/>
      <c r="AH1"/>
    </row>
    <row r="2" spans="1:34" hidden="1" x14ac:dyDescent="0.25">
      <c r="A2" s="1">
        <v>45944</v>
      </c>
      <c r="B2" s="1">
        <v>45944</v>
      </c>
      <c r="C2" s="80" t="s">
        <v>15</v>
      </c>
      <c r="D2" s="38">
        <v>10</v>
      </c>
      <c r="E2" s="80" t="s">
        <v>16</v>
      </c>
      <c r="F2">
        <v>304101</v>
      </c>
      <c r="G2" s="80" t="s">
        <v>17</v>
      </c>
      <c r="H2" s="80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">
        <v>1420957</v>
      </c>
      <c r="V2">
        <v>5284</v>
      </c>
      <c r="W2" s="2">
        <v>6579000000</v>
      </c>
      <c r="X2" s="6">
        <v>96575.879500000039</v>
      </c>
      <c r="Y2" s="38">
        <v>10010</v>
      </c>
      <c r="Z2" s="81">
        <f>+((DETALLE_GD_1[[#This Row],[VALOR X UN (GD)]]-DETALLE_GD_1[[#This Row],[VALOR PPTO]])/DETALLE_GD_1[[#This Row],[VALOR PPTO]])</f>
        <v>0.10651852201605613</v>
      </c>
      <c r="AA2" s="2">
        <f>+DETALLE_GD_1[[#This Row],[VALOR PPTO]]*DETALLE_GD_1[[#This Row],[CANTIDAD RECIBIDA]]</f>
        <v>96575.88</v>
      </c>
      <c r="AB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" s="3">
        <f>+DETALLE_GD_1[[#This Row],[CANTIDAD SOLICITADA]]-DETALLE_GD_1[[#This Row],[DEVOLUCIÓN]]</f>
        <v>10</v>
      </c>
      <c r="AD2" s="38" t="str">
        <f>+_xlfn.XLOOKUP(DETALLE_GD_1[[#This Row],[CODIGO]],PRODUCTOS[CODIGO],PRODUCTOS[DESC CORTA],"",0)</f>
        <v>OSB 9.5</v>
      </c>
      <c r="AE2"/>
      <c r="AH2"/>
    </row>
    <row r="3" spans="1:34" hidden="1" x14ac:dyDescent="0.25">
      <c r="A3" s="1">
        <v>45944</v>
      </c>
      <c r="B3" s="1">
        <v>45944</v>
      </c>
      <c r="C3" s="80" t="s">
        <v>15</v>
      </c>
      <c r="D3" s="38">
        <v>10</v>
      </c>
      <c r="E3" s="80" t="s">
        <v>16</v>
      </c>
      <c r="F3">
        <v>701040</v>
      </c>
      <c r="G3" s="80" t="s">
        <v>19</v>
      </c>
      <c r="H3" s="80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"/>
      <c r="V3">
        <v>5284</v>
      </c>
      <c r="W3" s="2">
        <v>6579000000</v>
      </c>
      <c r="X3" s="6">
        <v>156714.51907999994</v>
      </c>
      <c r="Y3" s="38">
        <v>10010</v>
      </c>
      <c r="Z3" s="81">
        <f>+((DETALLE_GD_1[[#This Row],[VALOR X UN (GD)]]-DETALLE_GD_1[[#This Row],[VALOR PPTO]])/DETALLE_GD_1[[#This Row],[VALOR PPTO]])</f>
        <v>-1.3607673366832799E-2</v>
      </c>
      <c r="AA3" s="2">
        <f>+DETALLE_GD_1[[#This Row],[VALOR PPTO]]*DETALLE_GD_1[[#This Row],[CANTIDAD RECIBIDA]]</f>
        <v>156714.51999999999</v>
      </c>
      <c r="AB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" s="3">
        <f>+DETALLE_GD_1[[#This Row],[CANTIDAD SOLICITADA]]-DETALLE_GD_1[[#This Row],[DEVOLUCIÓN]]</f>
        <v>20</v>
      </c>
      <c r="AD3" s="38" t="str">
        <f>+_xlfn.XLOOKUP(DETALLE_GD_1[[#This Row],[CODIGO]],PRODUCTOS[CODIGO],PRODUCTOS[DESC CORTA],"",0)</f>
        <v>VOLCANITA RF</v>
      </c>
      <c r="AE3"/>
      <c r="AH3"/>
    </row>
    <row r="4" spans="1:34" hidden="1" x14ac:dyDescent="0.25">
      <c r="A4" s="1">
        <v>45944</v>
      </c>
      <c r="B4" s="1">
        <v>45944</v>
      </c>
      <c r="C4" s="80" t="s">
        <v>15</v>
      </c>
      <c r="D4" s="38">
        <v>10</v>
      </c>
      <c r="E4" s="80" t="s">
        <v>16</v>
      </c>
      <c r="F4">
        <v>302044</v>
      </c>
      <c r="G4" s="80" t="s">
        <v>247</v>
      </c>
      <c r="H4" s="80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"/>
      <c r="V4">
        <v>5284</v>
      </c>
      <c r="W4" s="2">
        <v>6579000000</v>
      </c>
      <c r="X4" s="6">
        <v>425504.83855400002</v>
      </c>
      <c r="Y4" s="38">
        <v>10010</v>
      </c>
      <c r="Z4" s="81">
        <f>+((DETALLE_GD_1[[#This Row],[VALOR X UN (GD)]]-DETALLE_GD_1[[#This Row],[VALOR PPTO]])/DETALLE_GD_1[[#This Row],[VALOR PPTO]])</f>
        <v>1.5184698340826757E-2</v>
      </c>
      <c r="AA4" s="2">
        <f>+DETALLE_GD_1[[#This Row],[VALOR PPTO]]*DETALLE_GD_1[[#This Row],[CANTIDAD RECIBIDA]]</f>
        <v>425504.83749999997</v>
      </c>
      <c r="AB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" s="3">
        <f>+DETALLE_GD_1[[#This Row],[CANTIDAD SOLICITADA]]-DETALLE_GD_1[[#This Row],[DEVOLUCIÓN]]</f>
        <v>31</v>
      </c>
      <c r="AD4" s="38" t="str">
        <f>+_xlfn.XLOOKUP(DETALLE_GD_1[[#This Row],[CODIGO]],PRODUCTOS[CODIGO],PRODUCTOS[DESC CORTA],"",0)</f>
        <v>PINO 2X8X4</v>
      </c>
      <c r="AE4"/>
      <c r="AH4"/>
    </row>
    <row r="5" spans="1:34" hidden="1" x14ac:dyDescent="0.25">
      <c r="A5" s="1">
        <v>45944</v>
      </c>
      <c r="B5" s="1">
        <v>45944</v>
      </c>
      <c r="C5" s="80" t="s">
        <v>15</v>
      </c>
      <c r="D5" s="38">
        <v>10</v>
      </c>
      <c r="E5" s="80" t="s">
        <v>16</v>
      </c>
      <c r="F5" t="s">
        <v>21</v>
      </c>
      <c r="G5" s="80" t="s">
        <v>22</v>
      </c>
      <c r="H5" s="80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"/>
      <c r="V5">
        <v>5284</v>
      </c>
      <c r="W5" s="2">
        <v>6579000000</v>
      </c>
      <c r="X5" s="6">
        <v>92158.216710000022</v>
      </c>
      <c r="Y5" s="38">
        <v>10010</v>
      </c>
      <c r="Z5" s="81">
        <f>+((DETALLE_GD_1[[#This Row],[VALOR X UN (GD)]]-DETALLE_GD_1[[#This Row],[VALOR PPTO]])/DETALLE_GD_1[[#This Row],[VALOR PPTO]])</f>
        <v>2.1461287649394267E-3</v>
      </c>
      <c r="AA5" s="2">
        <f>+DETALLE_GD_1[[#This Row],[VALOR PPTO]]*DETALLE_GD_1[[#This Row],[CANTIDAD RECIBIDA]]</f>
        <v>92158.216799999995</v>
      </c>
      <c r="AB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" s="3">
        <f>+DETALLE_GD_1[[#This Row],[CANTIDAD SOLICITADA]]-DETALLE_GD_1[[#This Row],[DEVOLUCIÓN]]</f>
        <v>6</v>
      </c>
      <c r="AD5" s="38" t="str">
        <f>+_xlfn.XLOOKUP(DETALLE_GD_1[[#This Row],[CODIGO]],PRODUCTOS[CODIGO],PRODUCTOS[DESC CORTA],"",0)</f>
        <v>PINO 3X8X320</v>
      </c>
      <c r="AE5"/>
      <c r="AH5"/>
    </row>
    <row r="6" spans="1:34" hidden="1" x14ac:dyDescent="0.25">
      <c r="A6" s="1">
        <v>45944</v>
      </c>
      <c r="B6" s="1">
        <v>45944</v>
      </c>
      <c r="C6" s="80" t="s">
        <v>15</v>
      </c>
      <c r="D6" s="38">
        <v>10</v>
      </c>
      <c r="E6" s="80" t="s">
        <v>16</v>
      </c>
      <c r="F6">
        <v>304014</v>
      </c>
      <c r="G6" s="80" t="s">
        <v>23</v>
      </c>
      <c r="H6" s="80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"/>
      <c r="V6">
        <v>5284</v>
      </c>
      <c r="W6" s="2">
        <v>6579000000</v>
      </c>
      <c r="X6" s="6">
        <v>459680.59026999999</v>
      </c>
      <c r="Y6" s="38">
        <v>10010</v>
      </c>
      <c r="Z6" s="81">
        <f>+((DETALLE_GD_1[[#This Row],[VALOR X UN (GD)]]-DETALLE_GD_1[[#This Row],[VALOR PPTO]])/DETALLE_GD_1[[#This Row],[VALOR PPTO]])</f>
        <v>-1.6415554962088629E-3</v>
      </c>
      <c r="AA6" s="2">
        <f>+DETALLE_GD_1[[#This Row],[VALOR PPTO]]*DETALLE_GD_1[[#This Row],[CANTIDAD RECIBIDA]]</f>
        <v>459680.5906</v>
      </c>
      <c r="AB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" s="3">
        <f>+DETALLE_GD_1[[#This Row],[CANTIDAD SOLICITADA]]-DETALLE_GD_1[[#This Row],[DEVOLUCIÓN]]</f>
        <v>22</v>
      </c>
      <c r="AD6" s="38">
        <f>+_xlfn.XLOOKUP(DETALLE_GD_1[[#This Row],[CODIGO]],PRODUCTOS[CODIGO],PRODUCTOS[DESC CORTA],"",0)</f>
        <v>0</v>
      </c>
      <c r="AE6"/>
      <c r="AH6"/>
    </row>
    <row r="7" spans="1:34" hidden="1" x14ac:dyDescent="0.25">
      <c r="A7" s="1">
        <v>45944</v>
      </c>
      <c r="B7" s="1">
        <v>45944</v>
      </c>
      <c r="C7" s="80" t="s">
        <v>15</v>
      </c>
      <c r="D7" s="38">
        <v>10</v>
      </c>
      <c r="E7" s="80" t="s">
        <v>16</v>
      </c>
      <c r="F7">
        <v>2302098</v>
      </c>
      <c r="G7" s="80" t="s">
        <v>24</v>
      </c>
      <c r="H7" s="80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"/>
      <c r="V7">
        <v>5284</v>
      </c>
      <c r="W7" s="2">
        <v>6579000000</v>
      </c>
      <c r="X7" s="6">
        <v>21212.999999999996</v>
      </c>
      <c r="Y7" s="38">
        <v>10010</v>
      </c>
      <c r="Z7" s="81">
        <f>+((DETALLE_GD_1[[#This Row],[VALOR X UN (GD)]]-DETALLE_GD_1[[#This Row],[VALOR PPTO]])/DETALLE_GD_1[[#This Row],[VALOR PPTO]])</f>
        <v>0</v>
      </c>
      <c r="AA7" s="2">
        <f>+DETALLE_GD_1[[#This Row],[VALOR PPTO]]*DETALLE_GD_1[[#This Row],[CANTIDAD RECIBIDA]]</f>
        <v>21213</v>
      </c>
      <c r="AB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" s="3">
        <f>+DETALLE_GD_1[[#This Row],[CANTIDAD SOLICITADA]]-DETALLE_GD_1[[#This Row],[DEVOLUCIÓN]]</f>
        <v>1</v>
      </c>
      <c r="AD7" s="38" t="str">
        <f>+_xlfn.XLOOKUP(DETALLE_GD_1[[#This Row],[CODIGO]],PRODUCTOS[CODIGO],PRODUCTOS[DESC CORTA],"",0)</f>
        <v>COLA FRIA</v>
      </c>
      <c r="AE7"/>
      <c r="AH7"/>
    </row>
    <row r="8" spans="1:34" hidden="1" x14ac:dyDescent="0.25">
      <c r="A8" s="1">
        <v>45944</v>
      </c>
      <c r="B8" s="1">
        <v>45944</v>
      </c>
      <c r="C8" s="80" t="s">
        <v>15</v>
      </c>
      <c r="D8" s="38">
        <v>10</v>
      </c>
      <c r="E8" s="80" t="s">
        <v>16</v>
      </c>
      <c r="F8">
        <v>1901008</v>
      </c>
      <c r="G8" s="80" t="s">
        <v>278</v>
      </c>
      <c r="H8" s="80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"/>
      <c r="V8">
        <v>5284</v>
      </c>
      <c r="W8" s="2">
        <v>6579000000</v>
      </c>
      <c r="X8" s="6">
        <v>141557.317193</v>
      </c>
      <c r="Y8" s="38">
        <v>10010</v>
      </c>
      <c r="Z8" s="81">
        <f>+((DETALLE_GD_1[[#This Row],[VALOR X UN (GD)]]-DETALLE_GD_1[[#This Row],[VALOR PPTO]])/DETALLE_GD_1[[#This Row],[VALOR PPTO]])</f>
        <v>-3.8544945990521176E-2</v>
      </c>
      <c r="AA8" s="2">
        <f>+DETALLE_GD_1[[#This Row],[VALOR PPTO]]*DETALLE_GD_1[[#This Row],[CANTIDAD RECIBIDA]]</f>
        <v>141557.3186</v>
      </c>
      <c r="AB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" s="3">
        <f>+DETALLE_GD_1[[#This Row],[CANTIDAD SOLICITADA]]-DETALLE_GD_1[[#This Row],[DEVOLUCIÓN]]</f>
        <v>67</v>
      </c>
      <c r="AD8" s="38" t="str">
        <f>+_xlfn.XLOOKUP(DETALLE_GD_1[[#This Row],[CODIGO]],PRODUCTOS[CODIGO],PRODUCTOS[DESC CORTA],"",0)</f>
        <v>AISLAN GLASS 90MM</v>
      </c>
      <c r="AE8"/>
      <c r="AH8"/>
    </row>
    <row r="9" spans="1:34" hidden="1" x14ac:dyDescent="0.25">
      <c r="A9" s="1">
        <v>45944</v>
      </c>
      <c r="B9" s="1">
        <v>45944</v>
      </c>
      <c r="C9" s="80" t="s">
        <v>15</v>
      </c>
      <c r="D9" s="38">
        <v>10</v>
      </c>
      <c r="E9" s="80" t="s">
        <v>16</v>
      </c>
      <c r="F9">
        <v>1901505</v>
      </c>
      <c r="G9" s="80" t="s">
        <v>27</v>
      </c>
      <c r="H9" s="80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"/>
      <c r="V9">
        <v>5284</v>
      </c>
      <c r="W9" s="2">
        <v>6579000000</v>
      </c>
      <c r="X9" s="6">
        <v>18950</v>
      </c>
      <c r="Y9" s="38">
        <v>10010</v>
      </c>
      <c r="Z9" s="81">
        <f>+((DETALLE_GD_1[[#This Row],[VALOR X UN (GD)]]-DETALLE_GD_1[[#This Row],[VALOR PPTO]])/DETALLE_GD_1[[#This Row],[VALOR PPTO]])</f>
        <v>0</v>
      </c>
      <c r="AA9" s="2">
        <f>+DETALLE_GD_1[[#This Row],[VALOR PPTO]]*DETALLE_GD_1[[#This Row],[CANTIDAD RECIBIDA]]</f>
        <v>18950</v>
      </c>
      <c r="AB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" s="3">
        <f>+DETALLE_GD_1[[#This Row],[CANTIDAD SOLICITADA]]-DETALLE_GD_1[[#This Row],[DEVOLUCIÓN]]</f>
        <v>10</v>
      </c>
      <c r="AD9" s="38" t="str">
        <f>+_xlfn.XLOOKUP(DETALLE_GD_1[[#This Row],[CODIGO]],PRODUCTOS[CODIGO],PRODUCTOS[DESC CORTA],"",0)</f>
        <v>POLIETILENO</v>
      </c>
      <c r="AE9"/>
      <c r="AH9"/>
    </row>
    <row r="10" spans="1:34" hidden="1" x14ac:dyDescent="0.25">
      <c r="A10" s="1">
        <v>45944</v>
      </c>
      <c r="B10" s="1">
        <v>45944</v>
      </c>
      <c r="C10" s="80" t="s">
        <v>15</v>
      </c>
      <c r="D10" s="38">
        <v>10</v>
      </c>
      <c r="E10" s="80" t="s">
        <v>29</v>
      </c>
      <c r="F10">
        <v>407011</v>
      </c>
      <c r="G10" s="80" t="s">
        <v>30</v>
      </c>
      <c r="H10" s="8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">
        <v>1003866</v>
      </c>
      <c r="V10">
        <v>5284</v>
      </c>
      <c r="W10" s="2">
        <v>6579000000</v>
      </c>
      <c r="X10" s="6">
        <v>473175.23999999993</v>
      </c>
      <c r="Y10" s="38">
        <v>10010</v>
      </c>
      <c r="Z10" s="81">
        <f>+((DETALLE_GD_1[[#This Row],[VALOR X UN (GD)]]-DETALLE_GD_1[[#This Row],[VALOR PPTO]])/DETALLE_GD_1[[#This Row],[VALOR PPTO]])</f>
        <v>1.7639977750313146E-2</v>
      </c>
      <c r="AA10" s="2">
        <f>+DETALLE_GD_1[[#This Row],[VALOR PPTO]]*DETALLE_GD_1[[#This Row],[CANTIDAD RECIBIDA]]</f>
        <v>473175.2</v>
      </c>
      <c r="AB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" s="3">
        <f>+DETALLE_GD_1[[#This Row],[CANTIDAD SOLICITADA]]-DETALLE_GD_1[[#This Row],[DEVOLUCIÓN]]</f>
        <v>1000</v>
      </c>
      <c r="AD10" s="38" t="str">
        <f>+_xlfn.XLOOKUP(DETALLE_GD_1[[#This Row],[CODIGO]],PRODUCTOS[CODIGO],PRODUCTOS[DESC CORTA],"",0)</f>
        <v>TORNILLO SIMPSON 6"</v>
      </c>
      <c r="AE10"/>
      <c r="AH10"/>
    </row>
    <row r="11" spans="1:34" hidden="1" x14ac:dyDescent="0.25">
      <c r="A11" s="1">
        <v>45944</v>
      </c>
      <c r="B11" s="1">
        <v>45944</v>
      </c>
      <c r="C11" s="80" t="s">
        <v>15</v>
      </c>
      <c r="D11" s="38">
        <v>10</v>
      </c>
      <c r="E11" s="80" t="s">
        <v>29</v>
      </c>
      <c r="F11">
        <v>407117</v>
      </c>
      <c r="G11" s="80" t="s">
        <v>32</v>
      </c>
      <c r="H11" s="80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"/>
      <c r="V11">
        <v>5284</v>
      </c>
      <c r="W11" s="2">
        <v>6579000000</v>
      </c>
      <c r="X11" s="6">
        <v>117014.4106</v>
      </c>
      <c r="Y11" s="38">
        <v>10010</v>
      </c>
      <c r="Z11" s="81">
        <f>+((DETALLE_GD_1[[#This Row],[VALOR X UN (GD)]]-DETALLE_GD_1[[#This Row],[VALOR PPTO]])/DETALLE_GD_1[[#This Row],[VALOR PPTO]])</f>
        <v>-3.589301215914422E-6</v>
      </c>
      <c r="AA11" s="2">
        <f>+DETALLE_GD_1[[#This Row],[VALOR PPTO]]*DETALLE_GD_1[[#This Row],[CANTIDAD RECIBIDA]]</f>
        <v>117014.42</v>
      </c>
      <c r="AB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" s="3">
        <f>+DETALLE_GD_1[[#This Row],[CANTIDAD SOLICITADA]]-DETALLE_GD_1[[#This Row],[DEVOLUCIÓN]]</f>
        <v>200</v>
      </c>
      <c r="AD11" s="38">
        <f>+_xlfn.XLOOKUP(DETALLE_GD_1[[#This Row],[CODIGO]],PRODUCTOS[CODIGO],PRODUCTOS[DESC CORTA],"",0)</f>
        <v>0</v>
      </c>
      <c r="AE11"/>
      <c r="AH11"/>
    </row>
    <row r="12" spans="1:34" hidden="1" x14ac:dyDescent="0.25">
      <c r="A12" s="1">
        <v>45944</v>
      </c>
      <c r="B12" s="1">
        <v>45944</v>
      </c>
      <c r="C12" s="80" t="s">
        <v>15</v>
      </c>
      <c r="D12" s="38">
        <v>10</v>
      </c>
      <c r="E12" s="80" t="s">
        <v>29</v>
      </c>
      <c r="F12">
        <v>412249</v>
      </c>
      <c r="G12" s="80" t="s">
        <v>33</v>
      </c>
      <c r="H12" s="80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"/>
      <c r="V12">
        <v>5284</v>
      </c>
      <c r="W12" s="2">
        <v>6579000000</v>
      </c>
      <c r="X12" s="6">
        <v>171971.90700000001</v>
      </c>
      <c r="Y12" s="38">
        <v>10010</v>
      </c>
      <c r="Z12" s="81">
        <f>+((DETALLE_GD_1[[#This Row],[VALOR X UN (GD)]]-DETALLE_GD_1[[#This Row],[VALOR PPTO]])/DETALLE_GD_1[[#This Row],[VALOR PPTO]])</f>
        <v>5.2334128288826658E-7</v>
      </c>
      <c r="AA12" s="2">
        <f>+DETALLE_GD_1[[#This Row],[VALOR PPTO]]*DETALLE_GD_1[[#This Row],[CANTIDAD RECIBIDA]]</f>
        <v>171971.91</v>
      </c>
      <c r="AB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" s="3">
        <f>+DETALLE_GD_1[[#This Row],[CANTIDAD SOLICITADA]]-DETALLE_GD_1[[#This Row],[DEVOLUCIÓN]]</f>
        <v>100</v>
      </c>
      <c r="AD12" s="38">
        <f>+_xlfn.XLOOKUP(DETALLE_GD_1[[#This Row],[CODIGO]],PRODUCTOS[CODIGO],PRODUCTOS[DESC CORTA],"",0)</f>
        <v>0</v>
      </c>
      <c r="AE12"/>
      <c r="AH12"/>
    </row>
    <row r="13" spans="1:34" hidden="1" x14ac:dyDescent="0.25">
      <c r="A13" s="1">
        <v>45944</v>
      </c>
      <c r="B13" s="1">
        <v>45944</v>
      </c>
      <c r="C13" s="80" t="s">
        <v>15</v>
      </c>
      <c r="D13" s="38">
        <v>10</v>
      </c>
      <c r="E13" s="80" t="s">
        <v>29</v>
      </c>
      <c r="F13" t="s">
        <v>34</v>
      </c>
      <c r="G13" s="80" t="s">
        <v>35</v>
      </c>
      <c r="H13" s="80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"/>
      <c r="V13">
        <v>5284</v>
      </c>
      <c r="W13" s="2">
        <v>6579000000</v>
      </c>
      <c r="X13" s="6">
        <v>233358.08791199999</v>
      </c>
      <c r="Y13" s="38">
        <v>10010</v>
      </c>
      <c r="Z13" s="81">
        <f>+((DETALLE_GD_1[[#This Row],[VALOR X UN (GD)]]-DETALLE_GD_1[[#This Row],[VALOR PPTO]])/DETALLE_GD_1[[#This Row],[VALOR PPTO]])</f>
        <v>-3.766743240150547E-7</v>
      </c>
      <c r="AA13" s="2">
        <f>+DETALLE_GD_1[[#This Row],[VALOR PPTO]]*DETALLE_GD_1[[#This Row],[CANTIDAD RECIBIDA]]</f>
        <v>233358.08790000001</v>
      </c>
      <c r="AB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" s="3">
        <f>+DETALLE_GD_1[[#This Row],[CANTIDAD SOLICITADA]]-DETALLE_GD_1[[#This Row],[DEVOLUCIÓN]]</f>
        <v>1</v>
      </c>
      <c r="AD13" s="38" t="str">
        <f>+_xlfn.XLOOKUP(DETALLE_GD_1[[#This Row],[CODIGO]],PRODUCTOS[CODIGO],PRODUCTOS[DESC CORTA],"",0)</f>
        <v>CLAVO TORNILLO</v>
      </c>
      <c r="AE13"/>
      <c r="AH13"/>
    </row>
    <row r="14" spans="1:34" hidden="1" x14ac:dyDescent="0.25">
      <c r="A14" s="1">
        <v>45965</v>
      </c>
      <c r="B14" s="1">
        <v>45965</v>
      </c>
      <c r="C14" s="80" t="s">
        <v>15</v>
      </c>
      <c r="D14" s="38">
        <v>11</v>
      </c>
      <c r="E14" s="80" t="s">
        <v>16</v>
      </c>
      <c r="F14">
        <v>304002</v>
      </c>
      <c r="G14" s="80" t="s">
        <v>37</v>
      </c>
      <c r="H14" s="80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">
        <v>4047618</v>
      </c>
      <c r="V14">
        <v>5332</v>
      </c>
      <c r="W14" s="2">
        <v>6579000000</v>
      </c>
      <c r="X14" s="6">
        <v>1529748.5150160005</v>
      </c>
      <c r="Y14" s="38">
        <v>10010</v>
      </c>
      <c r="Z14" s="81">
        <f>+((DETALLE_GD_1[[#This Row],[VALOR X UN (GD)]]-DETALLE_GD_1[[#This Row],[VALOR PPTO]])/DETALLE_GD_1[[#This Row],[VALOR PPTO]])</f>
        <v>2.6754383421666611E-2</v>
      </c>
      <c r="AA14" s="2">
        <f>+DETALLE_GD_1[[#This Row],[VALOR PPTO]]*DETALLE_GD_1[[#This Row],[CANTIDAD RECIBIDA]]</f>
        <v>1529748.5183999999</v>
      </c>
      <c r="AB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" s="3">
        <f>+DETALLE_GD_1[[#This Row],[CANTIDAD SOLICITADA]]-DETALLE_GD_1[[#This Row],[DEVOLUCIÓN]]</f>
        <v>72</v>
      </c>
      <c r="AD14" s="38" t="str">
        <f>+_xlfn.XLOOKUP(DETALLE_GD_1[[#This Row],[CODIGO]],PRODUCTOS[CODIGO],PRODUCTOS[DESC CORTA],"",0)</f>
        <v>SMARTPANEL</v>
      </c>
      <c r="AE14"/>
      <c r="AH14"/>
    </row>
    <row r="15" spans="1:34" hidden="1" x14ac:dyDescent="0.25">
      <c r="A15" s="1">
        <v>45965</v>
      </c>
      <c r="B15" s="1">
        <v>45965</v>
      </c>
      <c r="C15" s="80" t="s">
        <v>15</v>
      </c>
      <c r="D15" s="38">
        <v>11</v>
      </c>
      <c r="E15" s="80" t="s">
        <v>16</v>
      </c>
      <c r="F15">
        <v>701084</v>
      </c>
      <c r="G15" s="80" t="s">
        <v>38</v>
      </c>
      <c r="H15" s="80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"/>
      <c r="V15">
        <v>5332</v>
      </c>
      <c r="W15" s="2">
        <v>6579000000</v>
      </c>
      <c r="X15" s="6">
        <v>38182.916666999998</v>
      </c>
      <c r="Y15" s="38">
        <v>10010</v>
      </c>
      <c r="Z15" s="81">
        <f>+((DETALLE_GD_1[[#This Row],[VALOR X UN (GD)]]-DETALLE_GD_1[[#This Row],[VALOR PPTO]])/DETALLE_GD_1[[#This Row],[VALOR PPTO]])</f>
        <v>-2.4008118793124654E-5</v>
      </c>
      <c r="AA15" s="2">
        <f>+DETALLE_GD_1[[#This Row],[VALOR PPTO]]*DETALLE_GD_1[[#This Row],[CANTIDAD RECIBIDA]]</f>
        <v>38182.916700000002</v>
      </c>
      <c r="AB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" s="3">
        <f>+DETALLE_GD_1[[#This Row],[CANTIDAD SOLICITADA]]-DETALLE_GD_1[[#This Row],[DEVOLUCIÓN]]</f>
        <v>1</v>
      </c>
      <c r="AD15" s="38" t="str">
        <f>+_xlfn.XLOOKUP(DETALLE_GD_1[[#This Row],[CODIGO]],PRODUCTOS[CODIGO],PRODUCTOS[DESC CORTA],"",0)</f>
        <v>FIBROCEMENTO BALCON</v>
      </c>
      <c r="AE15"/>
      <c r="AH15"/>
    </row>
    <row r="16" spans="1:34" hidden="1" x14ac:dyDescent="0.25">
      <c r="A16" s="1">
        <v>45965</v>
      </c>
      <c r="B16" s="1">
        <v>45965</v>
      </c>
      <c r="C16" s="80" t="s">
        <v>15</v>
      </c>
      <c r="D16" s="38">
        <v>11</v>
      </c>
      <c r="E16" s="80" t="s">
        <v>16</v>
      </c>
      <c r="F16">
        <v>1901008</v>
      </c>
      <c r="G16" s="80" t="s">
        <v>278</v>
      </c>
      <c r="H16" s="80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"/>
      <c r="V16">
        <v>5332</v>
      </c>
      <c r="W16" s="2">
        <v>6579000000</v>
      </c>
      <c r="X16" s="6">
        <v>342272.91619800002</v>
      </c>
      <c r="Y16" s="38">
        <v>10010</v>
      </c>
      <c r="Z16" s="81">
        <f>+((DETALLE_GD_1[[#This Row],[VALOR X UN (GD)]]-DETALLE_GD_1[[#This Row],[VALOR PPTO]])/DETALLE_GD_1[[#This Row],[VALOR PPTO]])</f>
        <v>-4.5165462748458632E-2</v>
      </c>
      <c r="AA16" s="2">
        <f>+DETALLE_GD_1[[#This Row],[VALOR PPTO]]*DETALLE_GD_1[[#This Row],[CANTIDAD RECIBIDA]]</f>
        <v>342272.91959999996</v>
      </c>
      <c r="AB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" s="3">
        <f>+DETALLE_GD_1[[#This Row],[CANTIDAD SOLICITADA]]-DETALLE_GD_1[[#This Row],[DEVOLUCIÓN]]</f>
        <v>162</v>
      </c>
      <c r="AD16" s="38" t="str">
        <f>+_xlfn.XLOOKUP(DETALLE_GD_1[[#This Row],[CODIGO]],PRODUCTOS[CODIGO],PRODUCTOS[DESC CORTA],"",0)</f>
        <v>AISLAN GLASS 90MM</v>
      </c>
      <c r="AE16"/>
      <c r="AH16"/>
    </row>
    <row r="17" spans="1:34" hidden="1" x14ac:dyDescent="0.25">
      <c r="A17" s="1">
        <v>45965</v>
      </c>
      <c r="B17" s="1">
        <v>45965</v>
      </c>
      <c r="C17" s="80" t="s">
        <v>15</v>
      </c>
      <c r="D17" s="38">
        <v>11</v>
      </c>
      <c r="E17" s="80" t="s">
        <v>16</v>
      </c>
      <c r="F17">
        <v>1901038</v>
      </c>
      <c r="G17" s="80" t="s">
        <v>39</v>
      </c>
      <c r="H17" s="80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"/>
      <c r="V17">
        <v>5332</v>
      </c>
      <c r="W17" s="2">
        <v>6579000000</v>
      </c>
      <c r="X17" s="6">
        <v>180488.96862500004</v>
      </c>
      <c r="Y17" s="38">
        <v>10010</v>
      </c>
      <c r="Z17" s="81">
        <f>+((DETALLE_GD_1[[#This Row],[VALOR X UN (GD)]]-DETALLE_GD_1[[#This Row],[VALOR PPTO]])/DETALLE_GD_1[[#This Row],[VALOR PPTO]])</f>
        <v>3.0086592045076104E-3</v>
      </c>
      <c r="AA17" s="2">
        <f>+DETALLE_GD_1[[#This Row],[VALOR PPTO]]*DETALLE_GD_1[[#This Row],[CANTIDAD RECIBIDA]]</f>
        <v>180488.96970000002</v>
      </c>
      <c r="AB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" s="3">
        <f>+DETALLE_GD_1[[#This Row],[CANTIDAD SOLICITADA]]-DETALLE_GD_1[[#This Row],[DEVOLUCIÓN]]</f>
        <v>43</v>
      </c>
      <c r="AD17" s="38" t="str">
        <f>+_xlfn.XLOOKUP(DETALLE_GD_1[[#This Row],[CODIGO]],PRODUCTOS[CODIGO],PRODUCTOS[DESC CORTA],"",0)</f>
        <v>AISLAN ROCA 90MM</v>
      </c>
      <c r="AE17"/>
      <c r="AH17"/>
    </row>
    <row r="18" spans="1:34" hidden="1" x14ac:dyDescent="0.25">
      <c r="A18" s="1">
        <v>45965</v>
      </c>
      <c r="B18" s="1">
        <v>45965</v>
      </c>
      <c r="C18" s="80" t="s">
        <v>15</v>
      </c>
      <c r="D18" s="38">
        <v>11</v>
      </c>
      <c r="E18" s="80" t="s">
        <v>16</v>
      </c>
      <c r="F18">
        <v>701040</v>
      </c>
      <c r="G18" s="80" t="s">
        <v>19</v>
      </c>
      <c r="H18" s="80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"/>
      <c r="V18">
        <v>5332</v>
      </c>
      <c r="W18" s="2">
        <v>6579000000</v>
      </c>
      <c r="X18" s="6">
        <v>313429.03815999988</v>
      </c>
      <c r="Y18" s="38">
        <v>10010</v>
      </c>
      <c r="Z18" s="81">
        <f>+((DETALLE_GD_1[[#This Row],[VALOR X UN (GD)]]-DETALLE_GD_1[[#This Row],[VALOR PPTO]])/DETALLE_GD_1[[#This Row],[VALOR PPTO]])</f>
        <v>-1.1600839539310058E-2</v>
      </c>
      <c r="AA18" s="2">
        <f>+DETALLE_GD_1[[#This Row],[VALOR PPTO]]*DETALLE_GD_1[[#This Row],[CANTIDAD RECIBIDA]]</f>
        <v>313429.03999999998</v>
      </c>
      <c r="AB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" s="3">
        <f>+DETALLE_GD_1[[#This Row],[CANTIDAD SOLICITADA]]-DETALLE_GD_1[[#This Row],[DEVOLUCIÓN]]</f>
        <v>40</v>
      </c>
      <c r="AD18" s="38" t="str">
        <f>+_xlfn.XLOOKUP(DETALLE_GD_1[[#This Row],[CODIGO]],PRODUCTOS[CODIGO],PRODUCTOS[DESC CORTA],"",0)</f>
        <v>VOLCANITA RF</v>
      </c>
      <c r="AE18"/>
      <c r="AH18"/>
    </row>
    <row r="19" spans="1:34" hidden="1" x14ac:dyDescent="0.25">
      <c r="A19" s="1">
        <v>45965</v>
      </c>
      <c r="B19" s="1">
        <v>45965</v>
      </c>
      <c r="C19" s="80" t="s">
        <v>15</v>
      </c>
      <c r="D19" s="38">
        <v>11</v>
      </c>
      <c r="E19" s="80" t="s">
        <v>16</v>
      </c>
      <c r="F19">
        <v>412280</v>
      </c>
      <c r="G19" s="80" t="s">
        <v>40</v>
      </c>
      <c r="H19" s="80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"/>
      <c r="V19">
        <v>5332</v>
      </c>
      <c r="W19" s="2">
        <v>6579000000</v>
      </c>
      <c r="X19" s="6">
        <v>160011.680372</v>
      </c>
      <c r="Y19" s="38">
        <v>10010</v>
      </c>
      <c r="Z19" s="81">
        <f>+((DETALLE_GD_1[[#This Row],[VALOR X UN (GD)]]-DETALLE_GD_1[[#This Row],[VALOR PPTO]])/DETALLE_GD_1[[#This Row],[VALOR PPTO]])</f>
        <v>7.2427960077844342E-2</v>
      </c>
      <c r="AA19" s="2">
        <f>+DETALLE_GD_1[[#This Row],[VALOR PPTO]]*DETALLE_GD_1[[#This Row],[CANTIDAD RECIBIDA]]</f>
        <v>160011.68040000001</v>
      </c>
      <c r="AB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" s="3">
        <f>+DETALLE_GD_1[[#This Row],[CANTIDAD SOLICITADA]]-DETALLE_GD_1[[#This Row],[DEVOLUCIÓN]]</f>
        <v>4</v>
      </c>
      <c r="AD19" s="38" t="str">
        <f>+_xlfn.XLOOKUP(DETALLE_GD_1[[#This Row],[CODIGO]],PRODUCTOS[CODIGO],PRODUCTOS[DESC CORTA],"",0)</f>
        <v>PB2</v>
      </c>
      <c r="AE19"/>
      <c r="AH19"/>
    </row>
    <row r="20" spans="1:34" hidden="1" x14ac:dyDescent="0.25">
      <c r="A20" s="1">
        <v>45965</v>
      </c>
      <c r="B20" s="1">
        <v>45965</v>
      </c>
      <c r="C20" s="80" t="s">
        <v>15</v>
      </c>
      <c r="D20" s="38">
        <v>11</v>
      </c>
      <c r="E20" s="80" t="s">
        <v>16</v>
      </c>
      <c r="F20">
        <v>412260</v>
      </c>
      <c r="G20" s="80" t="s">
        <v>41</v>
      </c>
      <c r="H20" s="8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"/>
      <c r="V20">
        <v>5332</v>
      </c>
      <c r="W20" s="2">
        <v>6579000000</v>
      </c>
      <c r="X20" s="6">
        <v>1401079.0796479995</v>
      </c>
      <c r="Y20" s="38">
        <v>10010</v>
      </c>
      <c r="Z20" s="81">
        <f>+((DETALLE_GD_1[[#This Row],[VALOR X UN (GD)]]-DETALLE_GD_1[[#This Row],[VALOR PPTO]])/DETALLE_GD_1[[#This Row],[VALOR PPTO]])</f>
        <v>3.4574008484945705E-2</v>
      </c>
      <c r="AA20" s="2">
        <f>+DETALLE_GD_1[[#This Row],[VALOR PPTO]]*DETALLE_GD_1[[#This Row],[CANTIDAD RECIBIDA]]</f>
        <v>1401079.08</v>
      </c>
      <c r="AB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" s="3">
        <f>+DETALLE_GD_1[[#This Row],[CANTIDAD SOLICITADA]]-DETALLE_GD_1[[#This Row],[DEVOLUCIÓN]]</f>
        <v>16</v>
      </c>
      <c r="AD20" s="38" t="str">
        <f>+_xlfn.XLOOKUP(DETALLE_GD_1[[#This Row],[CODIGO]],PRODUCTOS[CODIGO],PRODUCTOS[DESC CORTA],"",0)</f>
        <v>PB1</v>
      </c>
      <c r="AE20"/>
      <c r="AH20"/>
    </row>
    <row r="21" spans="1:34" hidden="1" x14ac:dyDescent="0.25">
      <c r="A21" s="1">
        <v>45980</v>
      </c>
      <c r="B21" s="1">
        <v>45980</v>
      </c>
      <c r="C21" s="80" t="s">
        <v>15</v>
      </c>
      <c r="D21" s="38">
        <v>11</v>
      </c>
      <c r="E21" s="80" t="s">
        <v>42</v>
      </c>
      <c r="F21">
        <v>407011</v>
      </c>
      <c r="G21" s="80" t="s">
        <v>30</v>
      </c>
      <c r="H21" s="80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">
        <v>240761</v>
      </c>
      <c r="V21">
        <v>5332</v>
      </c>
      <c r="W21" s="2">
        <v>6579000000</v>
      </c>
      <c r="X21" s="6">
        <v>236587.61999999997</v>
      </c>
      <c r="Y21" s="38">
        <v>10010</v>
      </c>
      <c r="Z21" s="81">
        <f>+((DETALLE_GD_1[[#This Row],[VALOR X UN (GD)]]-DETALLE_GD_1[[#This Row],[VALOR PPTO]])/DETALLE_GD_1[[#This Row],[VALOR PPTO]])</f>
        <v>1.7639977750313146E-2</v>
      </c>
      <c r="AA21" s="2">
        <f>+DETALLE_GD_1[[#This Row],[VALOR PPTO]]*DETALLE_GD_1[[#This Row],[CANTIDAD RECIBIDA]]</f>
        <v>236587.6</v>
      </c>
      <c r="AB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" s="3">
        <f>+DETALLE_GD_1[[#This Row],[CANTIDAD SOLICITADA]]-DETALLE_GD_1[[#This Row],[DEVOLUCIÓN]]</f>
        <v>500</v>
      </c>
      <c r="AD21" s="38" t="str">
        <f>+_xlfn.XLOOKUP(DETALLE_GD_1[[#This Row],[CODIGO]],PRODUCTOS[CODIGO],PRODUCTOS[DESC CORTA],"",0)</f>
        <v>TORNILLO SIMPSON 6"</v>
      </c>
      <c r="AE21"/>
      <c r="AH21"/>
    </row>
    <row r="22" spans="1:34" hidden="1" x14ac:dyDescent="0.25">
      <c r="A22" s="1">
        <v>45975</v>
      </c>
      <c r="B22" s="1">
        <v>45975</v>
      </c>
      <c r="C22" s="80" t="s">
        <v>15</v>
      </c>
      <c r="D22" s="38">
        <v>11</v>
      </c>
      <c r="E22" s="80" t="s">
        <v>16</v>
      </c>
      <c r="F22">
        <v>407185</v>
      </c>
      <c r="G22" s="80" t="s">
        <v>43</v>
      </c>
      <c r="H22" s="80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">
        <v>368311</v>
      </c>
      <c r="V22">
        <v>5332</v>
      </c>
      <c r="W22" s="2">
        <v>6579000000</v>
      </c>
      <c r="X22" s="6">
        <v>55026.560000000005</v>
      </c>
      <c r="Y22" s="38">
        <v>10010</v>
      </c>
      <c r="Z22" s="81">
        <f>+((DETALLE_GD_1[[#This Row],[VALOR X UN (GD)]]-DETALLE_GD_1[[#This Row],[VALOR PPTO]])/DETALLE_GD_1[[#This Row],[VALOR PPTO]])</f>
        <v>5.4112207958361719E-2</v>
      </c>
      <c r="AA22" s="2">
        <f>+DETALLE_GD_1[[#This Row],[VALOR PPTO]]*DETALLE_GD_1[[#This Row],[CANTIDAD RECIBIDA]]</f>
        <v>55026.400000000001</v>
      </c>
      <c r="AB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" s="3">
        <f>+DETALLE_GD_1[[#This Row],[CANTIDAD SOLICITADA]]-DETALLE_GD_1[[#This Row],[DEVOLUCIÓN]]</f>
        <v>8000</v>
      </c>
      <c r="AD22" s="38">
        <f>+_xlfn.XLOOKUP(DETALLE_GD_1[[#This Row],[CODIGO]],PRODUCTOS[CODIGO],PRODUCTOS[DESC CORTA],"",0)</f>
        <v>0</v>
      </c>
      <c r="AE22"/>
      <c r="AH22"/>
    </row>
    <row r="23" spans="1:34" hidden="1" x14ac:dyDescent="0.25">
      <c r="A23" s="1">
        <v>45975</v>
      </c>
      <c r="B23" s="1">
        <v>45975</v>
      </c>
      <c r="C23" s="80" t="s">
        <v>15</v>
      </c>
      <c r="D23" s="38">
        <v>11</v>
      </c>
      <c r="E23" s="80" t="s">
        <v>16</v>
      </c>
      <c r="F23">
        <v>804070</v>
      </c>
      <c r="G23" s="80" t="s">
        <v>44</v>
      </c>
      <c r="H23" s="80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"/>
      <c r="V23">
        <v>5332</v>
      </c>
      <c r="W23" s="2">
        <v>6579000000</v>
      </c>
      <c r="X23" s="6">
        <v>298079.95285</v>
      </c>
      <c r="Y23" s="38">
        <v>10010</v>
      </c>
      <c r="Z23" s="81">
        <f>+((DETALLE_GD_1[[#This Row],[VALOR X UN (GD)]]-DETALLE_GD_1[[#This Row],[VALOR PPTO]])/DETALLE_GD_1[[#This Row],[VALOR PPTO]])</f>
        <v>-3.9596611048859767E-2</v>
      </c>
      <c r="AA23" s="2">
        <f>+DETALLE_GD_1[[#This Row],[VALOR PPTO]]*DETALLE_GD_1[[#This Row],[CANTIDAD RECIBIDA]]</f>
        <v>298079.95399999997</v>
      </c>
      <c r="AB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" s="3">
        <f>+DETALLE_GD_1[[#This Row],[CANTIDAD SOLICITADA]]-DETALLE_GD_1[[#This Row],[DEVOLUCIÓN]]</f>
        <v>46</v>
      </c>
      <c r="AD23" s="38" t="str">
        <f>+_xlfn.XLOOKUP(DETALLE_GD_1[[#This Row],[CODIGO]],PRODUCTOS[CODIGO],PRODUCTOS[DESC CORTA],"",0)</f>
        <v>TARKETT</v>
      </c>
      <c r="AE23"/>
      <c r="AH23"/>
    </row>
    <row r="24" spans="1:34" hidden="1" x14ac:dyDescent="0.25">
      <c r="A24" s="1">
        <v>45975</v>
      </c>
      <c r="B24" s="1">
        <v>45975</v>
      </c>
      <c r="C24" s="80" t="s">
        <v>15</v>
      </c>
      <c r="D24" s="38">
        <v>11</v>
      </c>
      <c r="E24" s="80" t="s">
        <v>16</v>
      </c>
      <c r="F24" t="s">
        <v>45</v>
      </c>
      <c r="G24" s="80" t="s">
        <v>360</v>
      </c>
      <c r="H24" s="80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"/>
      <c r="V24">
        <v>5332</v>
      </c>
      <c r="W24" s="2">
        <v>6579000000</v>
      </c>
      <c r="X24" s="6">
        <v>24029.782609000009</v>
      </c>
      <c r="Y24" s="38">
        <v>10010</v>
      </c>
      <c r="Z24" s="81">
        <f>+((DETALLE_GD_1[[#This Row],[VALOR X UN (GD)]]-DETALLE_GD_1[[#This Row],[VALOR PPTO]])/DETALLE_GD_1[[#This Row],[VALOR PPTO]])</f>
        <v>9.0471064020929622E-6</v>
      </c>
      <c r="AA24" s="2">
        <f>+DETALLE_GD_1[[#This Row],[VALOR PPTO]]*DETALLE_GD_1[[#This Row],[CANTIDAD RECIBIDA]]</f>
        <v>24029.782599999999</v>
      </c>
      <c r="AB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" s="3">
        <f>+DETALLE_GD_1[[#This Row],[CANTIDAD SOLICITADA]]-DETALLE_GD_1[[#This Row],[DEVOLUCIÓN]]</f>
        <v>1</v>
      </c>
      <c r="AD24" s="38" t="str">
        <f>+_xlfn.XLOOKUP(DETALLE_GD_1[[#This Row],[CODIGO]],PRODUCTOS[CODIGO],PRODUCTOS[DESC CORTA],"",0)</f>
        <v>MONOFILAMENTO TARKETT</v>
      </c>
      <c r="AE24"/>
      <c r="AH24"/>
    </row>
    <row r="25" spans="1:34" hidden="1" x14ac:dyDescent="0.25">
      <c r="A25" s="1">
        <v>45979</v>
      </c>
      <c r="B25" s="1">
        <v>45979</v>
      </c>
      <c r="C25" s="80" t="s">
        <v>15</v>
      </c>
      <c r="D25" s="38">
        <v>11</v>
      </c>
      <c r="E25" s="80" t="s">
        <v>378</v>
      </c>
      <c r="F25">
        <v>1703006</v>
      </c>
      <c r="G25" s="80" t="s">
        <v>48</v>
      </c>
      <c r="H25" s="80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">
        <v>375698</v>
      </c>
      <c r="V25">
        <v>5332</v>
      </c>
      <c r="W25" s="2">
        <v>6579000000</v>
      </c>
      <c r="X25" s="6">
        <v>1662</v>
      </c>
      <c r="Y25" s="38">
        <v>10010</v>
      </c>
      <c r="Z25" s="81">
        <f>+((DETALLE_GD_1[[#This Row],[VALOR X UN (GD)]]-DETALLE_GD_1[[#This Row],[VALOR PPTO]])/DETALLE_GD_1[[#This Row],[VALOR PPTO]])</f>
        <v>0</v>
      </c>
      <c r="AA25" s="2">
        <f>+DETALLE_GD_1[[#This Row],[VALOR PPTO]]*DETALLE_GD_1[[#This Row],[CANTIDAD RECIBIDA]]</f>
        <v>1662</v>
      </c>
      <c r="AB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" s="3">
        <f>+DETALLE_GD_1[[#This Row],[CANTIDAD SOLICITADA]]-DETALLE_GD_1[[#This Row],[DEVOLUCIÓN]]</f>
        <v>1</v>
      </c>
      <c r="AD25" s="38" t="str">
        <f>+_xlfn.XLOOKUP(DETALLE_GD_1[[#This Row],[CODIGO]],PRODUCTOS[CODIGO],PRODUCTOS[DESC CORTA],"",0)</f>
        <v>SIFON LAVAPLATO</v>
      </c>
      <c r="AE25"/>
      <c r="AH25"/>
    </row>
    <row r="26" spans="1:34" hidden="1" x14ac:dyDescent="0.25">
      <c r="A26" s="1">
        <v>45979</v>
      </c>
      <c r="B26" s="1">
        <v>45979</v>
      </c>
      <c r="C26" s="80" t="s">
        <v>15</v>
      </c>
      <c r="D26" s="38">
        <v>11</v>
      </c>
      <c r="E26" s="80" t="s">
        <v>378</v>
      </c>
      <c r="F26">
        <v>1703046</v>
      </c>
      <c r="G26" s="80" t="s">
        <v>49</v>
      </c>
      <c r="H26" s="80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"/>
      <c r="V26">
        <v>5332</v>
      </c>
      <c r="W26" s="2">
        <v>6579000000</v>
      </c>
      <c r="X26" s="6">
        <v>3138</v>
      </c>
      <c r="Y26" s="38">
        <v>10010</v>
      </c>
      <c r="Z26" s="81">
        <f>+((DETALLE_GD_1[[#This Row],[VALOR X UN (GD)]]-DETALLE_GD_1[[#This Row],[VALOR PPTO]])/DETALLE_GD_1[[#This Row],[VALOR PPTO]])</f>
        <v>0</v>
      </c>
      <c r="AA26" s="2">
        <f>+DETALLE_GD_1[[#This Row],[VALOR PPTO]]*DETALLE_GD_1[[#This Row],[CANTIDAD RECIBIDA]]</f>
        <v>3138</v>
      </c>
      <c r="AB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" s="3">
        <f>+DETALLE_GD_1[[#This Row],[CANTIDAD SOLICITADA]]-DETALLE_GD_1[[#This Row],[DEVOLUCIÓN]]</f>
        <v>1</v>
      </c>
      <c r="AD26" s="38" t="str">
        <f>+_xlfn.XLOOKUP(DETALLE_GD_1[[#This Row],[CODIGO]],PRODUCTOS[CODIGO],PRODUCTOS[DESC CORTA],"",0)</f>
        <v>DESAGUE 1  1/2</v>
      </c>
      <c r="AE26"/>
      <c r="AH26"/>
    </row>
    <row r="27" spans="1:34" hidden="1" x14ac:dyDescent="0.25">
      <c r="A27" s="1">
        <v>45979</v>
      </c>
      <c r="B27" s="1">
        <v>45979</v>
      </c>
      <c r="C27" s="80" t="s">
        <v>15</v>
      </c>
      <c r="D27" s="38">
        <v>11</v>
      </c>
      <c r="E27" s="80" t="s">
        <v>378</v>
      </c>
      <c r="F27">
        <v>1801035</v>
      </c>
      <c r="G27" s="80" t="s">
        <v>50</v>
      </c>
      <c r="H27" s="80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"/>
      <c r="V27">
        <v>5332</v>
      </c>
      <c r="W27" s="2">
        <v>6579000000</v>
      </c>
      <c r="X27" s="6">
        <v>18126.208332999999</v>
      </c>
      <c r="Y27" s="38">
        <v>10010</v>
      </c>
      <c r="Z27" s="81">
        <f>+((DETALLE_GD_1[[#This Row],[VALOR X UN (GD)]]-DETALLE_GD_1[[#This Row],[VALOR PPTO]])/DETALLE_GD_1[[#This Row],[VALOR PPTO]])</f>
        <v>-1.1491647704303209E-5</v>
      </c>
      <c r="AA27" s="2">
        <f>+DETALLE_GD_1[[#This Row],[VALOR PPTO]]*DETALLE_GD_1[[#This Row],[CANTIDAD RECIBIDA]]</f>
        <v>18126.208299999998</v>
      </c>
      <c r="AB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" s="3">
        <f>+DETALLE_GD_1[[#This Row],[CANTIDAD SOLICITADA]]-DETALLE_GD_1[[#This Row],[DEVOLUCIÓN]]</f>
        <v>1</v>
      </c>
      <c r="AD27" s="38" t="str">
        <f>+_xlfn.XLOOKUP(DETALLE_GD_1[[#This Row],[CODIGO]],PRODUCTOS[CODIGO],PRODUCTOS[DESC CORTA],"",0)</f>
        <v>LAVAMANOS</v>
      </c>
      <c r="AE27"/>
      <c r="AH27"/>
    </row>
    <row r="28" spans="1:34" hidden="1" x14ac:dyDescent="0.25">
      <c r="A28" s="1">
        <v>45979</v>
      </c>
      <c r="B28" s="1">
        <v>45979</v>
      </c>
      <c r="C28" s="80" t="s">
        <v>15</v>
      </c>
      <c r="D28" s="38">
        <v>11</v>
      </c>
      <c r="E28" s="80" t="s">
        <v>378</v>
      </c>
      <c r="F28">
        <v>1801229</v>
      </c>
      <c r="G28" s="80" t="s">
        <v>259</v>
      </c>
      <c r="H28" s="80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"/>
      <c r="V28">
        <v>5332</v>
      </c>
      <c r="W28" s="2">
        <v>6579000000</v>
      </c>
      <c r="X28" s="6">
        <v>4675.5185190000002</v>
      </c>
      <c r="Y28" s="38">
        <v>10010</v>
      </c>
      <c r="Z28" s="81">
        <f>+((DETALLE_GD_1[[#This Row],[VALOR X UN (GD)]]-DETALLE_GD_1[[#This Row],[VALOR PPTO]])/DETALLE_GD_1[[#This Row],[VALOR PPTO]])</f>
        <v>-0.21206599866945242</v>
      </c>
      <c r="AA28" s="2">
        <f>+DETALLE_GD_1[[#This Row],[VALOR PPTO]]*DETALLE_GD_1[[#This Row],[CANTIDAD RECIBIDA]]</f>
        <v>4675.5185000000001</v>
      </c>
      <c r="AB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" s="3">
        <f>+DETALLE_GD_1[[#This Row],[CANTIDAD SOLICITADA]]-DETALLE_GD_1[[#This Row],[DEVOLUCIÓN]]</f>
        <v>1</v>
      </c>
      <c r="AD28" s="38" t="str">
        <f>+_xlfn.XLOOKUP(DETALLE_GD_1[[#This Row],[CODIGO]],PRODUCTOS[CODIGO],PRODUCTOS[DESC CORTA],"",0)</f>
        <v>KIT DESAGUE TINA</v>
      </c>
      <c r="AE28"/>
      <c r="AH28"/>
    </row>
    <row r="29" spans="1:34" hidden="1" x14ac:dyDescent="0.25">
      <c r="A29" s="1">
        <v>45979</v>
      </c>
      <c r="B29" s="1">
        <v>45979</v>
      </c>
      <c r="C29" s="80" t="s">
        <v>15</v>
      </c>
      <c r="D29" s="38">
        <v>11</v>
      </c>
      <c r="E29" s="80" t="s">
        <v>378</v>
      </c>
      <c r="F29">
        <v>1801230</v>
      </c>
      <c r="G29" s="80" t="s">
        <v>51</v>
      </c>
      <c r="H29" s="80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"/>
      <c r="V29">
        <v>5332</v>
      </c>
      <c r="W29" s="2">
        <v>6579000000</v>
      </c>
      <c r="X29" s="6">
        <v>9309.8461540000008</v>
      </c>
      <c r="Y29" s="38">
        <v>10010</v>
      </c>
      <c r="Z29" s="81">
        <f>+((DETALLE_GD_1[[#This Row],[VALOR X UN (GD)]]-DETALLE_GD_1[[#This Row],[VALOR PPTO]])/DETALLE_GD_1[[#This Row],[VALOR PPTO]])</f>
        <v>1.6520144016992092E-5</v>
      </c>
      <c r="AA29" s="2">
        <f>+DETALLE_GD_1[[#This Row],[VALOR PPTO]]*DETALLE_GD_1[[#This Row],[CANTIDAD RECIBIDA]]</f>
        <v>9309.8462</v>
      </c>
      <c r="AB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" s="3">
        <f>+DETALLE_GD_1[[#This Row],[CANTIDAD SOLICITADA]]-DETALLE_GD_1[[#This Row],[DEVOLUCIÓN]]</f>
        <v>1</v>
      </c>
      <c r="AD29" s="38" t="str">
        <f>+_xlfn.XLOOKUP(DETALLE_GD_1[[#This Row],[CODIGO]],PRODUCTOS[CODIGO],PRODUCTOS[DESC CORTA],"",0)</f>
        <v>SOPORTE TINA</v>
      </c>
      <c r="AE29"/>
      <c r="AH29"/>
    </row>
    <row r="30" spans="1:34" hidden="1" x14ac:dyDescent="0.25">
      <c r="A30" s="1">
        <v>45979</v>
      </c>
      <c r="B30" s="1">
        <v>45979</v>
      </c>
      <c r="C30" s="80" t="s">
        <v>15</v>
      </c>
      <c r="D30" s="38">
        <v>11</v>
      </c>
      <c r="E30" s="80" t="s">
        <v>378</v>
      </c>
      <c r="F30">
        <v>1808149</v>
      </c>
      <c r="G30" s="80" t="s">
        <v>52</v>
      </c>
      <c r="H30" s="8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"/>
      <c r="V30">
        <v>5332</v>
      </c>
      <c r="W30" s="2">
        <v>6579000000</v>
      </c>
      <c r="X30" s="6">
        <v>20303.2</v>
      </c>
      <c r="Y30" s="38">
        <v>10010</v>
      </c>
      <c r="Z30" s="81">
        <f>+((DETALLE_GD_1[[#This Row],[VALOR X UN (GD)]]-DETALLE_GD_1[[#This Row],[VALOR PPTO]])/DETALLE_GD_1[[#This Row],[VALOR PPTO]])</f>
        <v>-9.850663934785038E-6</v>
      </c>
      <c r="AA30" s="2">
        <f>+DETALLE_GD_1[[#This Row],[VALOR PPTO]]*DETALLE_GD_1[[#This Row],[CANTIDAD RECIBIDA]]</f>
        <v>20303.2</v>
      </c>
      <c r="AB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" s="3">
        <f>+DETALLE_GD_1[[#This Row],[CANTIDAD SOLICITADA]]-DETALLE_GD_1[[#This Row],[DEVOLUCIÓN]]</f>
        <v>1</v>
      </c>
      <c r="AD30" s="38" t="str">
        <f>+_xlfn.XLOOKUP(DETALLE_GD_1[[#This Row],[CODIGO]],PRODUCTOS[CODIGO],PRODUCTOS[DESC CORTA],"",0)</f>
        <v>MONOMANDO LAVAPLATOS</v>
      </c>
      <c r="AE30"/>
      <c r="AH30"/>
    </row>
    <row r="31" spans="1:34" hidden="1" x14ac:dyDescent="0.25">
      <c r="A31" s="1">
        <v>45979</v>
      </c>
      <c r="B31" s="1">
        <v>45979</v>
      </c>
      <c r="C31" s="80" t="s">
        <v>15</v>
      </c>
      <c r="D31" s="38">
        <v>11</v>
      </c>
      <c r="E31" s="80" t="s">
        <v>378</v>
      </c>
      <c r="F31">
        <v>1801020</v>
      </c>
      <c r="G31" s="80" t="s">
        <v>53</v>
      </c>
      <c r="H31" s="80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"/>
      <c r="V31">
        <v>5332</v>
      </c>
      <c r="W31" s="2">
        <v>6579000000</v>
      </c>
      <c r="X31" s="6">
        <v>30757</v>
      </c>
      <c r="Y31" s="38">
        <v>10010</v>
      </c>
      <c r="Z31" s="81">
        <f>+((DETALLE_GD_1[[#This Row],[VALOR X UN (GD)]]-DETALLE_GD_1[[#This Row],[VALOR PPTO]])/DETALLE_GD_1[[#This Row],[VALOR PPTO]])</f>
        <v>0</v>
      </c>
      <c r="AA31" s="2">
        <f>+DETALLE_GD_1[[#This Row],[VALOR PPTO]]*DETALLE_GD_1[[#This Row],[CANTIDAD RECIBIDA]]</f>
        <v>30757</v>
      </c>
      <c r="AB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" s="3">
        <f>+DETALLE_GD_1[[#This Row],[CANTIDAD SOLICITADA]]-DETALLE_GD_1[[#This Row],[DEVOLUCIÓN]]</f>
        <v>1</v>
      </c>
      <c r="AD31" s="38" t="str">
        <f>+_xlfn.XLOOKUP(DETALLE_GD_1[[#This Row],[CODIGO]],PRODUCTOS[CODIGO],PRODUCTOS[DESC CORTA],"",0)</f>
        <v>TINA</v>
      </c>
      <c r="AE31"/>
      <c r="AH31"/>
    </row>
    <row r="32" spans="1:34" hidden="1" x14ac:dyDescent="0.25">
      <c r="A32" s="1">
        <v>45979</v>
      </c>
      <c r="B32" s="1">
        <v>45979</v>
      </c>
      <c r="C32" s="80" t="s">
        <v>15</v>
      </c>
      <c r="D32" s="38">
        <v>11</v>
      </c>
      <c r="E32" s="80" t="s">
        <v>378</v>
      </c>
      <c r="F32">
        <v>4212234</v>
      </c>
      <c r="G32" s="80" t="s">
        <v>54</v>
      </c>
      <c r="H32" s="80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"/>
      <c r="V32">
        <v>5332</v>
      </c>
      <c r="W32" s="2">
        <v>6579000000</v>
      </c>
      <c r="X32" s="6">
        <v>124909</v>
      </c>
      <c r="Y32" s="38">
        <v>10010</v>
      </c>
      <c r="Z32" s="81">
        <f>+((DETALLE_GD_1[[#This Row],[VALOR X UN (GD)]]-DETALLE_GD_1[[#This Row],[VALOR PPTO]])/DETALLE_GD_1[[#This Row],[VALOR PPTO]])</f>
        <v>0.6331889615640186</v>
      </c>
      <c r="AA32" s="2">
        <f>+DETALLE_GD_1[[#This Row],[VALOR PPTO]]*DETALLE_GD_1[[#This Row],[CANTIDAD RECIBIDA]]</f>
        <v>124909</v>
      </c>
      <c r="AB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" s="3">
        <f>+DETALLE_GD_1[[#This Row],[CANTIDAD SOLICITADA]]-DETALLE_GD_1[[#This Row],[DEVOLUCIÓN]]</f>
        <v>1</v>
      </c>
      <c r="AD32" s="38" t="str">
        <f>+_xlfn.XLOOKUP(DETALLE_GD_1[[#This Row],[CODIGO]],PRODUCTOS[CODIGO],PRODUCTOS[DESC CORTA],"",0)</f>
        <v>BARANDA BALCON</v>
      </c>
      <c r="AE32"/>
      <c r="AH32"/>
    </row>
    <row r="33" spans="1:34" hidden="1" x14ac:dyDescent="0.25">
      <c r="A33" s="1">
        <v>45979</v>
      </c>
      <c r="B33" s="1">
        <v>45979</v>
      </c>
      <c r="C33" s="80" t="s">
        <v>15</v>
      </c>
      <c r="D33" s="38">
        <v>11</v>
      </c>
      <c r="E33" s="80" t="s">
        <v>378</v>
      </c>
      <c r="F33">
        <v>5316507</v>
      </c>
      <c r="G33" s="80" t="s">
        <v>55</v>
      </c>
      <c r="H33" s="80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"/>
      <c r="V33">
        <v>5332</v>
      </c>
      <c r="W33" s="2">
        <v>6579000000</v>
      </c>
      <c r="X33" s="6">
        <v>41419.666666999998</v>
      </c>
      <c r="Y33" s="38">
        <v>10010</v>
      </c>
      <c r="Z33" s="81">
        <f>+((DETALLE_GD_1[[#This Row],[VALOR X UN (GD)]]-DETALLE_GD_1[[#This Row],[VALOR PPTO]])/DETALLE_GD_1[[#This Row],[VALOR PPTO]])</f>
        <v>-0.11208846110777616</v>
      </c>
      <c r="AA33" s="2">
        <f>+DETALLE_GD_1[[#This Row],[VALOR PPTO]]*DETALLE_GD_1[[#This Row],[CANTIDAD RECIBIDA]]</f>
        <v>41419.666700000002</v>
      </c>
      <c r="AB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" s="3">
        <f>+DETALLE_GD_1[[#This Row],[CANTIDAD SOLICITADA]]-DETALLE_GD_1[[#This Row],[DEVOLUCIÓN]]</f>
        <v>1</v>
      </c>
      <c r="AD33" s="38" t="str">
        <f>+_xlfn.XLOOKUP(DETALLE_GD_1[[#This Row],[CODIGO]],PRODUCTOS[CODIGO],PRODUCTOS[DESC CORTA],"",0)</f>
        <v>MUEBLE LAVAPLATOS</v>
      </c>
      <c r="AE33"/>
      <c r="AH33"/>
    </row>
    <row r="34" spans="1:34" hidden="1" x14ac:dyDescent="0.25">
      <c r="A34" s="1">
        <v>45979</v>
      </c>
      <c r="B34" s="1">
        <v>45979</v>
      </c>
      <c r="C34" s="80" t="s">
        <v>15</v>
      </c>
      <c r="D34" s="38">
        <v>11</v>
      </c>
      <c r="E34" s="80" t="s">
        <v>378</v>
      </c>
      <c r="F34">
        <v>5316509</v>
      </c>
      <c r="G34" s="80" t="s">
        <v>56</v>
      </c>
      <c r="H34" s="80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"/>
      <c r="V34">
        <v>5332</v>
      </c>
      <c r="W34" s="2">
        <v>6579000000</v>
      </c>
      <c r="X34" s="6">
        <v>15433.333333</v>
      </c>
      <c r="Y34" s="38">
        <v>10010</v>
      </c>
      <c r="Z34" s="81">
        <f>+((DETALLE_GD_1[[#This Row],[VALOR X UN (GD)]]-DETALLE_GD_1[[#This Row],[VALOR PPTO]])/DETALLE_GD_1[[#This Row],[VALOR PPTO]])</f>
        <v>-2.1596112357674266E-5</v>
      </c>
      <c r="AA34" s="2">
        <f>+DETALLE_GD_1[[#This Row],[VALOR PPTO]]*DETALLE_GD_1[[#This Row],[CANTIDAD RECIBIDA]]</f>
        <v>15433.3333</v>
      </c>
      <c r="AB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" s="3">
        <f>+DETALLE_GD_1[[#This Row],[CANTIDAD SOLICITADA]]-DETALLE_GD_1[[#This Row],[DEVOLUCIÓN]]</f>
        <v>1</v>
      </c>
      <c r="AD34" s="38" t="str">
        <f>+_xlfn.XLOOKUP(DETALLE_GD_1[[#This Row],[CODIGO]],PRODUCTOS[CODIGO],PRODUCTOS[DESC CORTA],"",0)</f>
        <v>LAVAPLATOS</v>
      </c>
      <c r="AE34"/>
      <c r="AH34"/>
    </row>
    <row r="35" spans="1:34" hidden="1" x14ac:dyDescent="0.25">
      <c r="A35" s="1">
        <v>45979</v>
      </c>
      <c r="B35" s="1">
        <v>45979</v>
      </c>
      <c r="C35" s="80" t="s">
        <v>15</v>
      </c>
      <c r="D35" s="38">
        <v>11</v>
      </c>
      <c r="E35" s="80" t="s">
        <v>378</v>
      </c>
      <c r="F35">
        <v>609008</v>
      </c>
      <c r="G35" s="80" t="s">
        <v>57</v>
      </c>
      <c r="H35" s="80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"/>
      <c r="V35">
        <v>5332</v>
      </c>
      <c r="W35" s="2">
        <v>6579000000</v>
      </c>
      <c r="X35" s="6">
        <v>2130.75731</v>
      </c>
      <c r="Y35" s="38">
        <v>10010</v>
      </c>
      <c r="Z35" s="81">
        <f>+((DETALLE_GD_1[[#This Row],[VALOR X UN (GD)]]-DETALLE_GD_1[[#This Row],[VALOR PPTO]])/DETALLE_GD_1[[#This Row],[VALOR PPTO]])</f>
        <v>-2.9453049392345252E-2</v>
      </c>
      <c r="AA35" s="2">
        <f>+DETALLE_GD_1[[#This Row],[VALOR PPTO]]*DETALLE_GD_1[[#This Row],[CANTIDAD RECIBIDA]]</f>
        <v>2130.7573000000002</v>
      </c>
      <c r="AB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" s="3">
        <f>+DETALLE_GD_1[[#This Row],[CANTIDAD SOLICITADA]]-DETALLE_GD_1[[#This Row],[DEVOLUCIÓN]]</f>
        <v>1</v>
      </c>
      <c r="AD35" s="38" t="str">
        <f>+_xlfn.XLOOKUP(DETALLE_GD_1[[#This Row],[CODIGO]],PRODUCTOS[CODIGO],PRODUCTOS[DESC CORTA],"",0)</f>
        <v>DUCO</v>
      </c>
      <c r="AE35"/>
      <c r="AH35"/>
    </row>
    <row r="36" spans="1:34" hidden="1" x14ac:dyDescent="0.25">
      <c r="A36" s="1">
        <v>45979</v>
      </c>
      <c r="B36" s="1">
        <v>45979</v>
      </c>
      <c r="C36" s="80" t="s">
        <v>15</v>
      </c>
      <c r="D36" s="38">
        <v>11</v>
      </c>
      <c r="E36" s="80" t="s">
        <v>378</v>
      </c>
      <c r="F36">
        <v>1610023</v>
      </c>
      <c r="G36" s="80" t="s">
        <v>351</v>
      </c>
      <c r="H36" s="80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"/>
      <c r="V36">
        <v>5332</v>
      </c>
      <c r="W36" s="2">
        <v>6579000000</v>
      </c>
      <c r="X36" s="6">
        <v>8436.2341680000009</v>
      </c>
      <c r="Y36" s="38">
        <v>10010</v>
      </c>
      <c r="Z36" s="81">
        <f>+((DETALLE_GD_1[[#This Row],[VALOR X UN (GD)]]-DETALLE_GD_1[[#This Row],[VALOR PPTO]])/DETALLE_GD_1[[#This Row],[VALOR PPTO]])</f>
        <v>-0.21351162141780328</v>
      </c>
      <c r="AA36" s="2">
        <f>+DETALLE_GD_1[[#This Row],[VALOR PPTO]]*DETALLE_GD_1[[#This Row],[CANTIDAD RECIBIDA]]</f>
        <v>8436.2340000000004</v>
      </c>
      <c r="AB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" s="3">
        <f>+DETALLE_GD_1[[#This Row],[CANTIDAD SOLICITADA]]-DETALLE_GD_1[[#This Row],[DEVOLUCIÓN]]</f>
        <v>4</v>
      </c>
      <c r="AD36" s="38" t="str">
        <f>+_xlfn.XLOOKUP(DETALLE_GD_1[[#This Row],[CODIGO]],PRODUCTOS[CODIGO],PRODUCTOS[DESC CORTA],"",0)</f>
        <v>TRAPOS DE ASEO</v>
      </c>
      <c r="AE36"/>
      <c r="AH36"/>
    </row>
    <row r="37" spans="1:34" hidden="1" x14ac:dyDescent="0.25">
      <c r="A37" s="1">
        <v>45979</v>
      </c>
      <c r="B37" s="1">
        <v>45979</v>
      </c>
      <c r="C37" s="80" t="s">
        <v>15</v>
      </c>
      <c r="D37" s="38">
        <v>11</v>
      </c>
      <c r="E37" s="80" t="s">
        <v>378</v>
      </c>
      <c r="F37">
        <v>5316481</v>
      </c>
      <c r="G37" s="80" t="s">
        <v>60</v>
      </c>
      <c r="H37" s="80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"/>
      <c r="V37">
        <v>5332</v>
      </c>
      <c r="W37" s="2">
        <v>6579000000</v>
      </c>
      <c r="X37" s="6">
        <v>11769.175824</v>
      </c>
      <c r="Y37" s="38">
        <v>10010</v>
      </c>
      <c r="Z37" s="81">
        <f>+((DETALLE_GD_1[[#This Row],[VALOR X UN (GD)]]-DETALLE_GD_1[[#This Row],[VALOR PPTO]])/DETALLE_GD_1[[#This Row],[VALOR PPTO]])</f>
        <v>-1.4937324668129315E-5</v>
      </c>
      <c r="AA37" s="2">
        <f>+DETALLE_GD_1[[#This Row],[VALOR PPTO]]*DETALLE_GD_1[[#This Row],[CANTIDAD RECIBIDA]]</f>
        <v>11769.175800000001</v>
      </c>
      <c r="AB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" s="3">
        <f>+DETALLE_GD_1[[#This Row],[CANTIDAD SOLICITADA]]-DETALLE_GD_1[[#This Row],[DEVOLUCIÓN]]</f>
        <v>1</v>
      </c>
      <c r="AD37" s="38">
        <f>+_xlfn.XLOOKUP(DETALLE_GD_1[[#This Row],[CODIGO]],PRODUCTOS[CODIGO],PRODUCTOS[DESC CORTA],"",0)</f>
        <v>0</v>
      </c>
      <c r="AE37"/>
      <c r="AH37"/>
    </row>
    <row r="38" spans="1:34" hidden="1" x14ac:dyDescent="0.25">
      <c r="A38" s="1">
        <v>45979</v>
      </c>
      <c r="B38" s="1">
        <v>45979</v>
      </c>
      <c r="C38" s="80" t="s">
        <v>15</v>
      </c>
      <c r="D38" s="38">
        <v>11</v>
      </c>
      <c r="E38" s="80" t="s">
        <v>378</v>
      </c>
      <c r="F38">
        <v>5316479</v>
      </c>
      <c r="G38" s="80" t="s">
        <v>61</v>
      </c>
      <c r="H38" s="80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"/>
      <c r="V38">
        <v>5332</v>
      </c>
      <c r="W38" s="2">
        <v>6579000000</v>
      </c>
      <c r="X38" s="6">
        <v>10525</v>
      </c>
      <c r="Y38" s="38">
        <v>10010</v>
      </c>
      <c r="Z38" s="81">
        <f>+((DETALLE_GD_1[[#This Row],[VALOR X UN (GD)]]-DETALLE_GD_1[[#This Row],[VALOR PPTO]])/DETALLE_GD_1[[#This Row],[VALOR PPTO]])</f>
        <v>0</v>
      </c>
      <c r="AA38" s="2">
        <f>+DETALLE_GD_1[[#This Row],[VALOR PPTO]]*DETALLE_GD_1[[#This Row],[CANTIDAD RECIBIDA]]</f>
        <v>10525</v>
      </c>
      <c r="AB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" s="3">
        <f>+DETALLE_GD_1[[#This Row],[CANTIDAD SOLICITADA]]-DETALLE_GD_1[[#This Row],[DEVOLUCIÓN]]</f>
        <v>1</v>
      </c>
      <c r="AD38" s="38" t="str">
        <f>+_xlfn.XLOOKUP(DETALLE_GD_1[[#This Row],[CODIGO]],PRODUCTOS[CODIGO],PRODUCTOS[DESC CORTA],"",0)</f>
        <v>LAVADERO</v>
      </c>
      <c r="AE38"/>
      <c r="AH38"/>
    </row>
    <row r="39" spans="1:34" hidden="1" x14ac:dyDescent="0.25">
      <c r="A39" s="1">
        <v>45979</v>
      </c>
      <c r="B39" s="1">
        <v>45979</v>
      </c>
      <c r="C39" s="80" t="s">
        <v>15</v>
      </c>
      <c r="D39" s="38">
        <v>11</v>
      </c>
      <c r="E39" s="80" t="s">
        <v>378</v>
      </c>
      <c r="F39">
        <v>5316482</v>
      </c>
      <c r="G39" s="80" t="s">
        <v>62</v>
      </c>
      <c r="H39" s="80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"/>
      <c r="V39">
        <v>5332</v>
      </c>
      <c r="W39" s="2">
        <v>6579000000</v>
      </c>
      <c r="X39" s="6">
        <v>1511</v>
      </c>
      <c r="Y39" s="38">
        <v>10010</v>
      </c>
      <c r="Z39" s="81">
        <f>+((DETALLE_GD_1[[#This Row],[VALOR X UN (GD)]]-DETALLE_GD_1[[#This Row],[VALOR PPTO]])/DETALLE_GD_1[[#This Row],[VALOR PPTO]])</f>
        <v>0</v>
      </c>
      <c r="AA39" s="2">
        <f>+DETALLE_GD_1[[#This Row],[VALOR PPTO]]*DETALLE_GD_1[[#This Row],[CANTIDAD RECIBIDA]]</f>
        <v>1511</v>
      </c>
      <c r="AB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" s="3">
        <f>+DETALLE_GD_1[[#This Row],[CANTIDAD SOLICITADA]]-DETALLE_GD_1[[#This Row],[DEVOLUCIÓN]]</f>
        <v>1</v>
      </c>
      <c r="AD39" s="38" t="str">
        <f>+_xlfn.XLOOKUP(DETALLE_GD_1[[#This Row],[CODIGO]],PRODUCTOS[CODIGO],PRODUCTOS[DESC CORTA],"",0)</f>
        <v>SIFON LAVADERO</v>
      </c>
      <c r="AE39"/>
      <c r="AH39"/>
    </row>
    <row r="40" spans="1:34" hidden="1" x14ac:dyDescent="0.25">
      <c r="A40" s="1">
        <v>45979</v>
      </c>
      <c r="B40" s="1">
        <v>45979</v>
      </c>
      <c r="C40" s="80" t="s">
        <v>15</v>
      </c>
      <c r="D40" s="38">
        <v>11</v>
      </c>
      <c r="E40" s="80" t="s">
        <v>63</v>
      </c>
      <c r="F40">
        <v>307030</v>
      </c>
      <c r="G40" s="80" t="s">
        <v>64</v>
      </c>
      <c r="H40" s="8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">
        <v>523808</v>
      </c>
      <c r="V40">
        <v>5332</v>
      </c>
      <c r="W40" s="2">
        <v>6579000000</v>
      </c>
      <c r="X40" s="6">
        <v>81899.965679999994</v>
      </c>
      <c r="Y40" s="38">
        <v>10010</v>
      </c>
      <c r="Z40" s="81">
        <f>+((DETALLE_GD_1[[#This Row],[VALOR X UN (GD)]]-DETALLE_GD_1[[#This Row],[VALOR PPTO]])/DETALLE_GD_1[[#This Row],[VALOR PPTO]])</f>
        <v>4.0293056526552117E-7</v>
      </c>
      <c r="AA40" s="2">
        <f>+DETALLE_GD_1[[#This Row],[VALOR PPTO]]*DETALLE_GD_1[[#This Row],[CANTIDAD RECIBIDA]]</f>
        <v>81899.967000000004</v>
      </c>
      <c r="AB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" s="3">
        <f>+DETALLE_GD_1[[#This Row],[CANTIDAD SOLICITADA]]-DETALLE_GD_1[[#This Row],[DEVOLUCIÓN]]</f>
        <v>30</v>
      </c>
      <c r="AD40" s="38" t="str">
        <f>+_xlfn.XLOOKUP(DETALLE_GD_1[[#This Row],[CODIGO]],PRODUCTOS[CODIGO],PRODUCTOS[DESC CORTA],"",0)</f>
        <v>GUARDAPOLVO BLANCO</v>
      </c>
      <c r="AE40"/>
      <c r="AH40"/>
    </row>
    <row r="41" spans="1:34" hidden="1" x14ac:dyDescent="0.25">
      <c r="A41" s="1">
        <v>45979</v>
      </c>
      <c r="B41" s="1">
        <v>45979</v>
      </c>
      <c r="C41" s="80" t="s">
        <v>15</v>
      </c>
      <c r="D41" s="38">
        <v>11</v>
      </c>
      <c r="E41" s="80" t="s">
        <v>63</v>
      </c>
      <c r="F41">
        <v>307031</v>
      </c>
      <c r="G41" s="80" t="s">
        <v>65</v>
      </c>
      <c r="H41" s="80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"/>
      <c r="V41">
        <v>5332</v>
      </c>
      <c r="W41" s="2">
        <v>6579000000</v>
      </c>
      <c r="X41" s="6">
        <v>80999.95815000002</v>
      </c>
      <c r="Y41" s="38">
        <v>10010</v>
      </c>
      <c r="Z41" s="81">
        <f>+((DETALLE_GD_1[[#This Row],[VALOR X UN (GD)]]-DETALLE_GD_1[[#This Row],[VALOR PPTO]])/DETALLE_GD_1[[#This Row],[VALOR PPTO]])</f>
        <v>5.1851878741837811E-7</v>
      </c>
      <c r="AA41" s="2">
        <f>+DETALLE_GD_1[[#This Row],[VALOR PPTO]]*DETALLE_GD_1[[#This Row],[CANTIDAD RECIBIDA]]</f>
        <v>80999.957999999999</v>
      </c>
      <c r="AB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" s="3">
        <f>+DETALLE_GD_1[[#This Row],[CANTIDAD SOLICITADA]]-DETALLE_GD_1[[#This Row],[DEVOLUCIÓN]]</f>
        <v>30</v>
      </c>
      <c r="AD41" s="38" t="str">
        <f>+_xlfn.XLOOKUP(DETALLE_GD_1[[#This Row],[CODIGO]],PRODUCTOS[CODIGO],PRODUCTOS[DESC CORTA],"",0)</f>
        <v>CORNIZA BLANCA</v>
      </c>
      <c r="AE41"/>
      <c r="AH41"/>
    </row>
    <row r="42" spans="1:34" hidden="1" x14ac:dyDescent="0.25">
      <c r="A42" s="1">
        <v>45979</v>
      </c>
      <c r="B42" s="1">
        <v>45979</v>
      </c>
      <c r="C42" s="80" t="s">
        <v>15</v>
      </c>
      <c r="D42" s="38">
        <v>11</v>
      </c>
      <c r="E42" s="80" t="s">
        <v>63</v>
      </c>
      <c r="F42">
        <v>404184</v>
      </c>
      <c r="G42" s="80" t="s">
        <v>66</v>
      </c>
      <c r="H42" s="80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"/>
      <c r="V42">
        <v>5332</v>
      </c>
      <c r="W42" s="2">
        <v>6579000000</v>
      </c>
      <c r="X42" s="6">
        <v>5264.6271930000003</v>
      </c>
      <c r="Y42" s="38">
        <v>10010</v>
      </c>
      <c r="Z42" s="81">
        <f>+((DETALLE_GD_1[[#This Row],[VALOR X UN (GD)]]-DETALLE_GD_1[[#This Row],[VALOR PPTO]])/DETALLE_GD_1[[#This Row],[VALOR PPTO]])</f>
        <v>5.0026905039485099E-2</v>
      </c>
      <c r="AA42" s="2">
        <f>+DETALLE_GD_1[[#This Row],[VALOR PPTO]]*DETALLE_GD_1[[#This Row],[CANTIDAD RECIBIDA]]</f>
        <v>5264.6270999999997</v>
      </c>
      <c r="AB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" s="3">
        <f>+DETALLE_GD_1[[#This Row],[CANTIDAD SOLICITADA]]-DETALLE_GD_1[[#This Row],[DEVOLUCIÓN]]</f>
        <v>3</v>
      </c>
      <c r="AD42" s="38" t="str">
        <f>+_xlfn.XLOOKUP(DETALLE_GD_1[[#This Row],[CODIGO]],PRODUCTOS[CODIGO],PRODUCTOS[DESC CORTA],"",0)</f>
        <v>ANGULO BLANCO</v>
      </c>
      <c r="AE42"/>
      <c r="AH42"/>
    </row>
    <row r="43" spans="1:34" hidden="1" x14ac:dyDescent="0.25">
      <c r="A43" s="1">
        <v>45979</v>
      </c>
      <c r="B43" s="1">
        <v>45979</v>
      </c>
      <c r="C43" s="80" t="s">
        <v>15</v>
      </c>
      <c r="D43" s="38">
        <v>11</v>
      </c>
      <c r="E43" s="80" t="s">
        <v>63</v>
      </c>
      <c r="F43">
        <v>601121</v>
      </c>
      <c r="G43" s="80" t="s">
        <v>67</v>
      </c>
      <c r="H43" s="80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"/>
      <c r="V43">
        <v>5332</v>
      </c>
      <c r="W43" s="2">
        <v>6579000000</v>
      </c>
      <c r="X43" s="6">
        <v>35000</v>
      </c>
      <c r="Y43" s="38">
        <v>10010</v>
      </c>
      <c r="Z43" s="81">
        <f>+((DETALLE_GD_1[[#This Row],[VALOR X UN (GD)]]-DETALLE_GD_1[[#This Row],[VALOR PPTO]])/DETALLE_GD_1[[#This Row],[VALOR PPTO]])</f>
        <v>0</v>
      </c>
      <c r="AA43" s="2">
        <f>+DETALLE_GD_1[[#This Row],[VALOR PPTO]]*DETALLE_GD_1[[#This Row],[CANTIDAD RECIBIDA]]</f>
        <v>35000</v>
      </c>
      <c r="AB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" s="3">
        <f>+DETALLE_GD_1[[#This Row],[CANTIDAD SOLICITADA]]-DETALLE_GD_1[[#This Row],[DEVOLUCIÓN]]</f>
        <v>1</v>
      </c>
      <c r="AD43" s="38" t="str">
        <f>+_xlfn.XLOOKUP(DETALLE_GD_1[[#This Row],[CODIGO]],PRODUCTOS[CODIGO],PRODUCTOS[DESC CORTA],"",0)</f>
        <v>PINTURA BALCON</v>
      </c>
      <c r="AE43"/>
      <c r="AH43"/>
    </row>
    <row r="44" spans="1:34" hidden="1" x14ac:dyDescent="0.25">
      <c r="A44" s="1">
        <v>45979</v>
      </c>
      <c r="B44" s="1">
        <v>45979</v>
      </c>
      <c r="C44" s="80" t="s">
        <v>15</v>
      </c>
      <c r="D44" s="38">
        <v>11</v>
      </c>
      <c r="E44" s="80" t="s">
        <v>63</v>
      </c>
      <c r="F44">
        <v>601122</v>
      </c>
      <c r="G44" s="80" t="s">
        <v>69</v>
      </c>
      <c r="H44" s="80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"/>
      <c r="V44">
        <v>5332</v>
      </c>
      <c r="W44" s="2">
        <v>6579000000</v>
      </c>
      <c r="X44" s="6">
        <v>12000</v>
      </c>
      <c r="Y44" s="38">
        <v>10010</v>
      </c>
      <c r="Z44" s="81">
        <f>+((DETALLE_GD_1[[#This Row],[VALOR X UN (GD)]]-DETALLE_GD_1[[#This Row],[VALOR PPTO]])/DETALLE_GD_1[[#This Row],[VALOR PPTO]])</f>
        <v>0</v>
      </c>
      <c r="AA44" s="2">
        <f>+DETALLE_GD_1[[#This Row],[VALOR PPTO]]*DETALLE_GD_1[[#This Row],[CANTIDAD RECIBIDA]]</f>
        <v>12000</v>
      </c>
      <c r="AB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" s="3">
        <f>+DETALLE_GD_1[[#This Row],[CANTIDAD SOLICITADA]]-DETALLE_GD_1[[#This Row],[DEVOLUCIÓN]]</f>
        <v>1</v>
      </c>
      <c r="AD44" s="38" t="str">
        <f>+_xlfn.XLOOKUP(DETALLE_GD_1[[#This Row],[CODIGO]],PRODUCTOS[CODIGO],PRODUCTOS[DESC CORTA],"",0)</f>
        <v>CATALIZADOR BALCON</v>
      </c>
      <c r="AE44"/>
      <c r="AH44"/>
    </row>
    <row r="45" spans="1:34" hidden="1" x14ac:dyDescent="0.25">
      <c r="A45" s="1">
        <v>45979</v>
      </c>
      <c r="B45" s="1">
        <v>45979</v>
      </c>
      <c r="C45" s="80" t="s">
        <v>15</v>
      </c>
      <c r="D45" s="38">
        <v>11</v>
      </c>
      <c r="E45" s="80" t="s">
        <v>63</v>
      </c>
      <c r="F45">
        <v>601123</v>
      </c>
      <c r="G45" s="80" t="s">
        <v>70</v>
      </c>
      <c r="H45" s="80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"/>
      <c r="V45">
        <v>5332</v>
      </c>
      <c r="W45" s="2">
        <v>6579000000</v>
      </c>
      <c r="X45" s="6">
        <v>11427.75</v>
      </c>
      <c r="Y45" s="38">
        <v>10010</v>
      </c>
      <c r="Z45" s="81">
        <f>+((DETALLE_GD_1[[#This Row],[VALOR X UN (GD)]]-DETALLE_GD_1[[#This Row],[VALOR PPTO]])/DETALLE_GD_1[[#This Row],[VALOR PPTO]])</f>
        <v>2.1876572378639716E-5</v>
      </c>
      <c r="AA45" s="2">
        <f>+DETALLE_GD_1[[#This Row],[VALOR PPTO]]*DETALLE_GD_1[[#This Row],[CANTIDAD RECIBIDA]]</f>
        <v>11427.75</v>
      </c>
      <c r="AB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" s="3">
        <f>+DETALLE_GD_1[[#This Row],[CANTIDAD SOLICITADA]]-DETALLE_GD_1[[#This Row],[DEVOLUCIÓN]]</f>
        <v>1</v>
      </c>
      <c r="AD45" s="38" t="str">
        <f>+_xlfn.XLOOKUP(DETALLE_GD_1[[#This Row],[CODIGO]],PRODUCTOS[CODIGO],PRODUCTOS[DESC CORTA],"",0)</f>
        <v>DILUYENTE</v>
      </c>
      <c r="AE45"/>
      <c r="AH45"/>
    </row>
    <row r="46" spans="1:34" hidden="1" x14ac:dyDescent="0.25">
      <c r="A46" s="1">
        <v>45979</v>
      </c>
      <c r="B46" s="1">
        <v>45979</v>
      </c>
      <c r="C46" s="80" t="s">
        <v>15</v>
      </c>
      <c r="D46" s="38">
        <v>11</v>
      </c>
      <c r="E46" s="80" t="s">
        <v>63</v>
      </c>
      <c r="F46">
        <v>602060</v>
      </c>
      <c r="G46" s="80" t="s">
        <v>71</v>
      </c>
      <c r="H46" s="80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"/>
      <c r="V46">
        <v>5332</v>
      </c>
      <c r="W46" s="2">
        <v>6579000000</v>
      </c>
      <c r="X46" s="6">
        <v>63032</v>
      </c>
      <c r="Y46" s="38">
        <v>10010</v>
      </c>
      <c r="Z46" s="81">
        <f>+((DETALLE_GD_1[[#This Row],[VALOR X UN (GD)]]-DETALLE_GD_1[[#This Row],[VALOR PPTO]])/DETALLE_GD_1[[#This Row],[VALOR PPTO]])</f>
        <v>0</v>
      </c>
      <c r="AA46" s="2">
        <f>+DETALLE_GD_1[[#This Row],[VALOR PPTO]]*DETALLE_GD_1[[#This Row],[CANTIDAD RECIBIDA]]</f>
        <v>63032</v>
      </c>
      <c r="AB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" s="3">
        <f>+DETALLE_GD_1[[#This Row],[CANTIDAD SOLICITADA]]-DETALLE_GD_1[[#This Row],[DEVOLUCIÓN]]</f>
        <v>1</v>
      </c>
      <c r="AD46" s="38" t="str">
        <f>+_xlfn.XLOOKUP(DETALLE_GD_1[[#This Row],[CODIGO]],PRODUCTOS[CODIGO],PRODUCTOS[DESC CORTA],"",0)</f>
        <v>OLEO SEMIBRILLO</v>
      </c>
      <c r="AE46"/>
      <c r="AH46"/>
    </row>
    <row r="47" spans="1:34" hidden="1" x14ac:dyDescent="0.25">
      <c r="A47" s="1">
        <v>45979</v>
      </c>
      <c r="B47" s="1">
        <v>45979</v>
      </c>
      <c r="C47" s="80" t="s">
        <v>15</v>
      </c>
      <c r="D47" s="38">
        <v>11</v>
      </c>
      <c r="E47" s="80" t="s">
        <v>63</v>
      </c>
      <c r="F47">
        <v>705028</v>
      </c>
      <c r="G47" s="80" t="s">
        <v>72</v>
      </c>
      <c r="H47" s="80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"/>
      <c r="V47">
        <v>5332</v>
      </c>
      <c r="W47" s="2">
        <v>6579000000</v>
      </c>
      <c r="X47" s="6">
        <v>137562.517242</v>
      </c>
      <c r="Y47" s="38">
        <v>10010</v>
      </c>
      <c r="Z47" s="81">
        <f>+((DETALLE_GD_1[[#This Row],[VALOR X UN (GD)]]-DETALLE_GD_1[[#This Row],[VALOR PPTO]])/DETALLE_GD_1[[#This Row],[VALOR PPTO]])</f>
        <v>-3.7597451001668997E-6</v>
      </c>
      <c r="AA47" s="2">
        <f>+DETALLE_GD_1[[#This Row],[VALOR PPTO]]*DETALLE_GD_1[[#This Row],[CANTIDAD RECIBIDA]]</f>
        <v>137562.5172</v>
      </c>
      <c r="AB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" s="3">
        <f>+DETALLE_GD_1[[#This Row],[CANTIDAD SOLICITADA]]-DETALLE_GD_1[[#This Row],[DEVOLUCIÓN]]</f>
        <v>6</v>
      </c>
      <c r="AD47" s="38" t="str">
        <f>+_xlfn.XLOOKUP(DETALLE_GD_1[[#This Row],[CODIGO]],PRODUCTOS[CODIGO],PRODUCTOS[DESC CORTA],"",0)</f>
        <v>SIMPLISIMA</v>
      </c>
      <c r="AE47"/>
      <c r="AH47"/>
    </row>
    <row r="48" spans="1:34" hidden="1" x14ac:dyDescent="0.25">
      <c r="A48" s="1">
        <v>45979</v>
      </c>
      <c r="B48" s="1">
        <v>45979</v>
      </c>
      <c r="C48" s="80" t="s">
        <v>15</v>
      </c>
      <c r="D48" s="38">
        <v>11</v>
      </c>
      <c r="E48" s="80" t="s">
        <v>63</v>
      </c>
      <c r="F48">
        <v>1801735</v>
      </c>
      <c r="G48" s="80" t="s">
        <v>73</v>
      </c>
      <c r="H48" s="80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"/>
      <c r="V48">
        <v>5332</v>
      </c>
      <c r="W48" s="2">
        <v>6579000000</v>
      </c>
      <c r="X48" s="6">
        <v>3495</v>
      </c>
      <c r="Y48" s="38">
        <v>10010</v>
      </c>
      <c r="Z48" s="81">
        <f>+((DETALLE_GD_1[[#This Row],[VALOR X UN (GD)]]-DETALLE_GD_1[[#This Row],[VALOR PPTO]])/DETALLE_GD_1[[#This Row],[VALOR PPTO]])</f>
        <v>0.13247496423462088</v>
      </c>
      <c r="AA48" s="2">
        <f>+DETALLE_GD_1[[#This Row],[VALOR PPTO]]*DETALLE_GD_1[[#This Row],[CANTIDAD RECIBIDA]]</f>
        <v>3495</v>
      </c>
      <c r="AB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" s="3">
        <f>+DETALLE_GD_1[[#This Row],[CANTIDAD SOLICITADA]]-DETALLE_GD_1[[#This Row],[DEVOLUCIÓN]]</f>
        <v>1</v>
      </c>
      <c r="AD48" s="38" t="str">
        <f>+_xlfn.XLOOKUP(DETALLE_GD_1[[#This Row],[CODIGO]],PRODUCTOS[CODIGO],PRODUCTOS[DESC CORTA],"",0)</f>
        <v>BURLETE PVC</v>
      </c>
      <c r="AE48"/>
      <c r="AH48"/>
    </row>
    <row r="49" spans="1:34" hidden="1" x14ac:dyDescent="0.25">
      <c r="A49" s="1">
        <v>45979</v>
      </c>
      <c r="B49" s="1">
        <v>45979</v>
      </c>
      <c r="C49" s="80" t="s">
        <v>15</v>
      </c>
      <c r="D49" s="38">
        <v>11</v>
      </c>
      <c r="E49" s="80" t="s">
        <v>63</v>
      </c>
      <c r="F49">
        <v>2302119</v>
      </c>
      <c r="G49" s="80" t="s">
        <v>74</v>
      </c>
      <c r="H49" s="80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"/>
      <c r="V49">
        <v>5332</v>
      </c>
      <c r="W49" s="2">
        <v>6579000000</v>
      </c>
      <c r="X49" s="6">
        <v>88104</v>
      </c>
      <c r="Y49" s="38">
        <v>10010</v>
      </c>
      <c r="Z49" s="81">
        <f>+((DETALLE_GD_1[[#This Row],[VALOR X UN (GD)]]-DETALLE_GD_1[[#This Row],[VALOR PPTO]])/DETALLE_GD_1[[#This Row],[VALOR PPTO]])</f>
        <v>4.8760555706891855E-2</v>
      </c>
      <c r="AA49" s="2">
        <f>+DETALLE_GD_1[[#This Row],[VALOR PPTO]]*DETALLE_GD_1[[#This Row],[CANTIDAD RECIBIDA]]</f>
        <v>88104</v>
      </c>
      <c r="AB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" s="3">
        <f>+DETALLE_GD_1[[#This Row],[CANTIDAD SOLICITADA]]-DETALLE_GD_1[[#This Row],[DEVOLUCIÓN]]</f>
        <v>24</v>
      </c>
      <c r="AD49" s="38" t="str">
        <f>+_xlfn.XLOOKUP(DETALLE_GD_1[[#This Row],[CODIGO]],PRODUCTOS[CODIGO],PRODUCTOS[DESC CORTA],"",0)</f>
        <v>SELLO</v>
      </c>
      <c r="AE49"/>
      <c r="AH49"/>
    </row>
    <row r="50" spans="1:34" hidden="1" x14ac:dyDescent="0.25">
      <c r="A50" s="1">
        <v>45986</v>
      </c>
      <c r="B50" s="1">
        <v>45986</v>
      </c>
      <c r="C50" s="80" t="s">
        <v>75</v>
      </c>
      <c r="D50" s="38">
        <v>11</v>
      </c>
      <c r="E50" s="80" t="s">
        <v>379</v>
      </c>
      <c r="F50">
        <v>701022</v>
      </c>
      <c r="G50" s="80" t="s">
        <v>76</v>
      </c>
      <c r="H50" s="8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">
        <v>213022</v>
      </c>
      <c r="V50">
        <v>5332</v>
      </c>
      <c r="W50" s="2">
        <v>6579000000</v>
      </c>
      <c r="X50" s="6">
        <v>167453.97764999999</v>
      </c>
      <c r="Y50" s="38">
        <v>10010</v>
      </c>
      <c r="Z50" s="81">
        <f>+((DETALLE_GD_1[[#This Row],[VALOR X UN (GD)]]-DETALLE_GD_1[[#This Row],[VALOR PPTO]])/DETALLE_GD_1[[#This Row],[VALOR PPTO]])</f>
        <v>-1.0927032175154295E-3</v>
      </c>
      <c r="AA50" s="2">
        <f>+DETALLE_GD_1[[#This Row],[VALOR PPTO]]*DETALLE_GD_1[[#This Row],[CANTIDAD RECIBIDA]]</f>
        <v>167453.97750000001</v>
      </c>
      <c r="AB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" s="3">
        <f>+DETALLE_GD_1[[#This Row],[CANTIDAD SOLICITADA]]-DETALLE_GD_1[[#This Row],[DEVOLUCIÓN]]</f>
        <v>15</v>
      </c>
      <c r="AD50" s="38" t="str">
        <f>+_xlfn.XLOOKUP(DETALLE_GD_1[[#This Row],[CODIGO]],PRODUCTOS[CODIGO],PRODUCTOS[DESC CORTA],"",0)</f>
        <v>VOLCANITA RF</v>
      </c>
      <c r="AE50"/>
      <c r="AH50"/>
    </row>
    <row r="51" spans="1:34" hidden="1" x14ac:dyDescent="0.25">
      <c r="A51" s="1">
        <v>45986</v>
      </c>
      <c r="B51" s="1">
        <v>45986</v>
      </c>
      <c r="C51" s="80" t="s">
        <v>75</v>
      </c>
      <c r="D51" s="38">
        <v>11</v>
      </c>
      <c r="E51" s="80" t="s">
        <v>379</v>
      </c>
      <c r="F51">
        <v>701015</v>
      </c>
      <c r="G51" s="80" t="s">
        <v>254</v>
      </c>
      <c r="H51" s="80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"/>
      <c r="V51">
        <v>5332</v>
      </c>
      <c r="W51" s="2">
        <v>6579000000</v>
      </c>
      <c r="X51" s="6">
        <v>45756.487340000007</v>
      </c>
      <c r="Y51" s="38">
        <v>10010</v>
      </c>
      <c r="Z51" s="81">
        <f>+((DETALLE_GD_1[[#This Row],[VALOR X UN (GD)]]-DETALLE_GD_1[[#This Row],[VALOR PPTO]])/DETALLE_GD_1[[#This Row],[VALOR PPTO]])</f>
        <v>-1.1992834895815096E-4</v>
      </c>
      <c r="AA51" s="2">
        <f>+DETALLE_GD_1[[#This Row],[VALOR PPTO]]*DETALLE_GD_1[[#This Row],[CANTIDAD RECIBIDA]]</f>
        <v>45756.487500000003</v>
      </c>
      <c r="AB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" s="3">
        <f>+DETALLE_GD_1[[#This Row],[CANTIDAD SOLICITADA]]-DETALLE_GD_1[[#This Row],[DEVOLUCIÓN]]</f>
        <v>5</v>
      </c>
      <c r="AD51" s="38" t="str">
        <f>+_xlfn.XLOOKUP(DETALLE_GD_1[[#This Row],[CODIGO]],PRODUCTOS[CODIGO],PRODUCTOS[DESC CORTA],"",0)</f>
        <v>VOLCANITA RH</v>
      </c>
      <c r="AE51"/>
      <c r="AH51"/>
    </row>
    <row r="52" spans="1:34" hidden="1" x14ac:dyDescent="0.25">
      <c r="A52" s="1">
        <v>45960</v>
      </c>
      <c r="B52" s="1">
        <v>45960</v>
      </c>
      <c r="C52" s="80" t="s">
        <v>15</v>
      </c>
      <c r="D52" s="38">
        <v>10</v>
      </c>
      <c r="E52" s="80" t="s">
        <v>379</v>
      </c>
      <c r="F52">
        <v>2502036</v>
      </c>
      <c r="G52" s="80" t="s">
        <v>77</v>
      </c>
      <c r="H52" s="80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">
        <v>74700</v>
      </c>
      <c r="V52">
        <v>5284</v>
      </c>
      <c r="W52" s="2">
        <v>6579000000</v>
      </c>
      <c r="X52" s="6">
        <v>95712.825396</v>
      </c>
      <c r="Y52" s="38">
        <v>10010</v>
      </c>
      <c r="Z52" s="81">
        <f>+((DETALLE_GD_1[[#This Row],[VALOR X UN (GD)]]-DETALLE_GD_1[[#This Row],[VALOR PPTO]])/DETALLE_GD_1[[#This Row],[VALOR PPTO]])</f>
        <v>-0.21954033132115647</v>
      </c>
      <c r="AA52" s="2">
        <f>+DETALLE_GD_1[[#This Row],[VALOR PPTO]]*DETALLE_GD_1[[#This Row],[CANTIDAD RECIBIDA]]</f>
        <v>95712.825400000002</v>
      </c>
      <c r="AB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" s="3">
        <f>+DETALLE_GD_1[[#This Row],[CANTIDAD SOLICITADA]]-DETALLE_GD_1[[#This Row],[DEVOLUCIÓN]]</f>
        <v>2</v>
      </c>
      <c r="AD52" s="38">
        <f>+_xlfn.XLOOKUP(DETALLE_GD_1[[#This Row],[CODIGO]],PRODUCTOS[CODIGO],PRODUCTOS[DESC CORTA],"",0)</f>
        <v>0</v>
      </c>
      <c r="AE52"/>
      <c r="AH52"/>
    </row>
    <row r="53" spans="1:34" hidden="1" x14ac:dyDescent="0.25">
      <c r="A53" s="1">
        <v>45954</v>
      </c>
      <c r="B53" s="1">
        <v>45954</v>
      </c>
      <c r="C53" s="80" t="s">
        <v>15</v>
      </c>
      <c r="D53" s="38">
        <v>10</v>
      </c>
      <c r="E53" s="80" t="s">
        <v>379</v>
      </c>
      <c r="F53">
        <v>302019</v>
      </c>
      <c r="G53" s="80" t="s">
        <v>78</v>
      </c>
      <c r="H53" s="80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">
        <v>9970</v>
      </c>
      <c r="V53">
        <v>5284</v>
      </c>
      <c r="W53" s="2">
        <v>6579000000</v>
      </c>
      <c r="X53" s="6">
        <v>9962.0577240000002</v>
      </c>
      <c r="Y53" s="38">
        <v>10010</v>
      </c>
      <c r="Z53" s="81">
        <f>+((DETALLE_GD_1[[#This Row],[VALOR X UN (GD)]]-DETALLE_GD_1[[#This Row],[VALOR PPTO]])/DETALLE_GD_1[[#This Row],[VALOR PPTO]])</f>
        <v>7.9724490662466555E-4</v>
      </c>
      <c r="AA53" s="2">
        <f>+DETALLE_GD_1[[#This Row],[VALOR PPTO]]*DETALLE_GD_1[[#This Row],[CANTIDAD RECIBIDA]]</f>
        <v>9962.0580000000009</v>
      </c>
      <c r="AB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" s="3">
        <f>+DETALLE_GD_1[[#This Row],[CANTIDAD SOLICITADA]]-DETALLE_GD_1[[#This Row],[DEVOLUCIÓN]]</f>
        <v>6</v>
      </c>
      <c r="AD53" s="38" t="str">
        <f>+_xlfn.XLOOKUP(DETALLE_GD_1[[#This Row],[CODIGO]],PRODUCTOS[CODIGO],PRODUCTOS[DESC CORTA],"",0)</f>
        <v>PINO 1X4X320</v>
      </c>
      <c r="AE53"/>
      <c r="AH53"/>
    </row>
    <row r="54" spans="1:34" hidden="1" x14ac:dyDescent="0.25">
      <c r="A54" s="1">
        <v>45952</v>
      </c>
      <c r="B54" s="1">
        <v>45952</v>
      </c>
      <c r="C54" s="80" t="s">
        <v>15</v>
      </c>
      <c r="D54" s="38">
        <v>10</v>
      </c>
      <c r="E54" s="80" t="s">
        <v>79</v>
      </c>
      <c r="F54">
        <v>304007</v>
      </c>
      <c r="G54" s="80" t="s">
        <v>80</v>
      </c>
      <c r="H54" s="80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">
        <v>956880</v>
      </c>
      <c r="V54">
        <v>5284</v>
      </c>
      <c r="W54" s="2">
        <v>6579000000</v>
      </c>
      <c r="X54" s="6">
        <v>823993.41758399969</v>
      </c>
      <c r="Y54" s="38">
        <v>10010</v>
      </c>
      <c r="Z54" s="81">
        <f>+((DETALLE_GD_1[[#This Row],[VALOR X UN (GD)]]-DETALLE_GD_1[[#This Row],[VALOR PPTO]])/DETALLE_GD_1[[#This Row],[VALOR PPTO]])</f>
        <v>0.16127141481916898</v>
      </c>
      <c r="AA54" s="2">
        <f>+DETALLE_GD_1[[#This Row],[VALOR PPTO]]*DETALLE_GD_1[[#This Row],[CANTIDAD RECIBIDA]]</f>
        <v>823993.41599999997</v>
      </c>
      <c r="AB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" s="3">
        <f>+DETALLE_GD_1[[#This Row],[CANTIDAD SOLICITADA]]-DETALLE_GD_1[[#This Row],[DEVOLUCIÓN]]</f>
        <v>72</v>
      </c>
      <c r="AD54" s="38" t="str">
        <f>+_xlfn.XLOOKUP(DETALLE_GD_1[[#This Row],[CODIGO]],PRODUCTOS[CODIGO],PRODUCTOS[DESC CORTA],"",0)</f>
        <v>OSB 11MM</v>
      </c>
      <c r="AE54"/>
      <c r="AH54"/>
    </row>
    <row r="55" spans="1:34" hidden="1" x14ac:dyDescent="0.25">
      <c r="A55" s="1">
        <v>45951</v>
      </c>
      <c r="B55" s="1">
        <v>45951</v>
      </c>
      <c r="C55" s="80" t="s">
        <v>15</v>
      </c>
      <c r="D55" s="38">
        <v>10</v>
      </c>
      <c r="E55" s="80" t="s">
        <v>379</v>
      </c>
      <c r="F55">
        <v>5112589</v>
      </c>
      <c r="G55" s="80" t="s">
        <v>81</v>
      </c>
      <c r="H55" s="80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">
        <v>55051</v>
      </c>
      <c r="V55">
        <v>5284</v>
      </c>
      <c r="W55" s="2">
        <v>6579000000</v>
      </c>
      <c r="X55" s="6">
        <v>50900.92308</v>
      </c>
      <c r="Y55" s="38">
        <v>10010</v>
      </c>
      <c r="Z55" s="81">
        <f>+((DETALLE_GD_1[[#This Row],[VALOR X UN (GD)]]-DETALLE_GD_1[[#This Row],[VALOR PPTO]])/DETALLE_GD_1[[#This Row],[VALOR PPTO]])</f>
        <v>8.1532450796619166E-2</v>
      </c>
      <c r="AA55" s="2">
        <f>+DETALLE_GD_1[[#This Row],[VALOR PPTO]]*DETALLE_GD_1[[#This Row],[CANTIDAD RECIBIDA]]</f>
        <v>50900.923000000003</v>
      </c>
      <c r="AB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" s="3">
        <f>+DETALLE_GD_1[[#This Row],[CANTIDAD SOLICITADA]]-DETALLE_GD_1[[#This Row],[DEVOLUCIÓN]]</f>
        <v>10</v>
      </c>
      <c r="AD55" s="38" t="str">
        <f>+_xlfn.XLOOKUP(DETALLE_GD_1[[#This Row],[CODIGO]],PRODUCTOS[CODIGO],PRODUCTOS[DESC CORTA],"",0)</f>
        <v>BROCAS VISLIDER</v>
      </c>
      <c r="AE55"/>
      <c r="AH55"/>
    </row>
    <row r="56" spans="1:34" hidden="1" x14ac:dyDescent="0.25">
      <c r="A56" s="1">
        <v>45950</v>
      </c>
      <c r="B56" s="1">
        <v>45950</v>
      </c>
      <c r="C56" s="80" t="s">
        <v>15</v>
      </c>
      <c r="D56" s="38">
        <v>10</v>
      </c>
      <c r="E56" s="80" t="s">
        <v>379</v>
      </c>
      <c r="F56" t="s">
        <v>82</v>
      </c>
      <c r="G56" s="80" t="s">
        <v>83</v>
      </c>
      <c r="H56" s="80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">
        <v>64588</v>
      </c>
      <c r="V56">
        <v>5284</v>
      </c>
      <c r="W56" s="2">
        <v>6579000000</v>
      </c>
      <c r="X56" s="6">
        <v>73879.636363999962</v>
      </c>
      <c r="Y56" s="38">
        <v>10010</v>
      </c>
      <c r="Z56" s="81">
        <f>+((DETALLE_GD_1[[#This Row],[VALOR X UN (GD)]]-DETALLE_GD_1[[#This Row],[VALOR PPTO]])/DETALLE_GD_1[[#This Row],[VALOR PPTO]])</f>
        <v>-0.12576721885436895</v>
      </c>
      <c r="AA56" s="2">
        <f>+DETALLE_GD_1[[#This Row],[VALOR PPTO]]*DETALLE_GD_1[[#This Row],[CANTIDAD RECIBIDA]]</f>
        <v>73879.636400000003</v>
      </c>
      <c r="AB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" s="3">
        <f>+DETALLE_GD_1[[#This Row],[CANTIDAD SOLICITADA]]-DETALLE_GD_1[[#This Row],[DEVOLUCIÓN]]</f>
        <v>2</v>
      </c>
      <c r="AD56" s="38" t="str">
        <f>+_xlfn.XLOOKUP(DETALLE_GD_1[[#This Row],[CODIGO]],PRODUCTOS[CODIGO],PRODUCTOS[DESC CORTA],"",0)</f>
        <v>CLAVO R20</v>
      </c>
      <c r="AE56"/>
      <c r="AH56"/>
    </row>
    <row r="57" spans="1:34" hidden="1" x14ac:dyDescent="0.25">
      <c r="A57" s="1">
        <v>45945</v>
      </c>
      <c r="B57" s="1">
        <v>45945</v>
      </c>
      <c r="C57" s="80" t="s">
        <v>15</v>
      </c>
      <c r="D57" s="38">
        <v>10</v>
      </c>
      <c r="E57" s="80" t="s">
        <v>16</v>
      </c>
      <c r="F57">
        <v>302044</v>
      </c>
      <c r="G57" s="80" t="s">
        <v>247</v>
      </c>
      <c r="H57" s="80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">
        <v>869191</v>
      </c>
      <c r="V57">
        <v>5284</v>
      </c>
      <c r="W57" s="2">
        <v>6579000000</v>
      </c>
      <c r="X57" s="6">
        <v>288245.21321399999</v>
      </c>
      <c r="Y57" s="38">
        <v>10010</v>
      </c>
      <c r="Z57" s="81">
        <f>+((DETALLE_GD_1[[#This Row],[VALOR X UN (GD)]]-DETALLE_GD_1[[#This Row],[VALOR PPTO]])/DETALLE_GD_1[[#This Row],[VALOR PPTO]])</f>
        <v>1.518425392754787E-2</v>
      </c>
      <c r="AA57" s="2">
        <f>+DETALLE_GD_1[[#This Row],[VALOR PPTO]]*DETALLE_GD_1[[#This Row],[CANTIDAD RECIBIDA]]</f>
        <v>288245.21249999997</v>
      </c>
      <c r="AB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" s="3">
        <f>+DETALLE_GD_1[[#This Row],[CANTIDAD SOLICITADA]]-DETALLE_GD_1[[#This Row],[DEVOLUCIÓN]]</f>
        <v>21</v>
      </c>
      <c r="AD57" s="38" t="str">
        <f>+_xlfn.XLOOKUP(DETALLE_GD_1[[#This Row],[CODIGO]],PRODUCTOS[CODIGO],PRODUCTOS[DESC CORTA],"",0)</f>
        <v>PINO 2X8X4</v>
      </c>
      <c r="AE57"/>
      <c r="AH57"/>
    </row>
    <row r="58" spans="1:34" hidden="1" x14ac:dyDescent="0.25">
      <c r="A58" s="1">
        <v>45945</v>
      </c>
      <c r="B58" s="1">
        <v>45945</v>
      </c>
      <c r="C58" s="80" t="s">
        <v>15</v>
      </c>
      <c r="D58" s="38">
        <v>10</v>
      </c>
      <c r="E58" s="80" t="s">
        <v>16</v>
      </c>
      <c r="F58">
        <v>302039</v>
      </c>
      <c r="G58" s="80" t="s">
        <v>84</v>
      </c>
      <c r="H58" s="80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"/>
      <c r="V58">
        <v>5284</v>
      </c>
      <c r="W58" s="2">
        <v>6579000000</v>
      </c>
      <c r="X58" s="6">
        <v>294766.43868000002</v>
      </c>
      <c r="Y58" s="38">
        <v>10010</v>
      </c>
      <c r="Z58" s="81">
        <f>+((DETALLE_GD_1[[#This Row],[VALOR X UN (GD)]]-DETALLE_GD_1[[#This Row],[VALOR PPTO]])/DETALLE_GD_1[[#This Row],[VALOR PPTO]])</f>
        <v>3.1589617189799482E-2</v>
      </c>
      <c r="AA58" s="2">
        <f>+DETALLE_GD_1[[#This Row],[VALOR PPTO]]*DETALLE_GD_1[[#This Row],[CANTIDAD RECIBIDA]]</f>
        <v>294766.44</v>
      </c>
      <c r="AB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" s="3">
        <f>+DETALLE_GD_1[[#This Row],[CANTIDAD SOLICITADA]]-DETALLE_GD_1[[#This Row],[DEVOLUCIÓN]]</f>
        <v>30</v>
      </c>
      <c r="AD58" s="38" t="str">
        <f>+_xlfn.XLOOKUP(DETALLE_GD_1[[#This Row],[CODIGO]],PRODUCTOS[CODIGO],PRODUCTOS[DESC CORTA],"",0)</f>
        <v>PINO 2X6X400</v>
      </c>
      <c r="AE58"/>
      <c r="AH58"/>
    </row>
    <row r="59" spans="1:34" hidden="1" x14ac:dyDescent="0.25">
      <c r="A59" s="1">
        <v>45945</v>
      </c>
      <c r="B59" s="1">
        <v>45945</v>
      </c>
      <c r="C59" s="80" t="s">
        <v>15</v>
      </c>
      <c r="D59" s="38">
        <v>10</v>
      </c>
      <c r="E59" s="80" t="s">
        <v>16</v>
      </c>
      <c r="F59" t="s">
        <v>21</v>
      </c>
      <c r="G59" s="80" t="s">
        <v>22</v>
      </c>
      <c r="H59" s="80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"/>
      <c r="V59">
        <v>5284</v>
      </c>
      <c r="W59" s="2">
        <v>6579000000</v>
      </c>
      <c r="X59" s="6">
        <v>153597.02785000004</v>
      </c>
      <c r="Y59" s="38">
        <v>10010</v>
      </c>
      <c r="Z59" s="81">
        <f>+((DETALLE_GD_1[[#This Row],[VALOR X UN (GD)]]-DETALLE_GD_1[[#This Row],[VALOR PPTO]])/DETALLE_GD_1[[#This Row],[VALOR PPTO]])</f>
        <v>2.1417862329993292E-3</v>
      </c>
      <c r="AA59" s="2">
        <f>+DETALLE_GD_1[[#This Row],[VALOR PPTO]]*DETALLE_GD_1[[#This Row],[CANTIDAD RECIBIDA]]</f>
        <v>153597.02799999999</v>
      </c>
      <c r="AB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" s="3">
        <f>+DETALLE_GD_1[[#This Row],[CANTIDAD SOLICITADA]]-DETALLE_GD_1[[#This Row],[DEVOLUCIÓN]]</f>
        <v>10</v>
      </c>
      <c r="AD59" s="38" t="str">
        <f>+_xlfn.XLOOKUP(DETALLE_GD_1[[#This Row],[CODIGO]],PRODUCTOS[CODIGO],PRODUCTOS[DESC CORTA],"",0)</f>
        <v>PINO 3X8X320</v>
      </c>
      <c r="AE59"/>
      <c r="AH59"/>
    </row>
    <row r="60" spans="1:34" hidden="1" x14ac:dyDescent="0.25">
      <c r="A60" s="1">
        <v>45945</v>
      </c>
      <c r="B60" s="1">
        <v>45945</v>
      </c>
      <c r="C60" s="80" t="s">
        <v>15</v>
      </c>
      <c r="D60" s="38">
        <v>10</v>
      </c>
      <c r="E60" s="80" t="s">
        <v>16</v>
      </c>
      <c r="F60">
        <v>307275</v>
      </c>
      <c r="G60" s="80" t="s">
        <v>85</v>
      </c>
      <c r="H60" s="8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"/>
      <c r="V60">
        <v>5284</v>
      </c>
      <c r="W60" s="2">
        <v>6579000000</v>
      </c>
      <c r="X60" s="6">
        <v>118564.80512</v>
      </c>
      <c r="Y60" s="38">
        <v>10010</v>
      </c>
      <c r="Z60" s="81">
        <f>+((DETALLE_GD_1[[#This Row],[VALOR X UN (GD)]]-DETALLE_GD_1[[#This Row],[VALOR PPTO]])/DETALLE_GD_1[[#This Row],[VALOR PPTO]])</f>
        <v>1.6193675277268931E-6</v>
      </c>
      <c r="AA60" s="2">
        <f>+DETALLE_GD_1[[#This Row],[VALOR PPTO]]*DETALLE_GD_1[[#This Row],[CANTIDAD RECIBIDA]]</f>
        <v>118564.80799999999</v>
      </c>
      <c r="AB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" s="3">
        <f>+DETALLE_GD_1[[#This Row],[CANTIDAD SOLICITADA]]-DETALLE_GD_1[[#This Row],[DEVOLUCIÓN]]</f>
        <v>80</v>
      </c>
      <c r="AD60" s="38">
        <f>+_xlfn.XLOOKUP(DETALLE_GD_1[[#This Row],[CODIGO]],PRODUCTOS[CODIGO],PRODUCTOS[DESC CORTA],"",0)</f>
        <v>0</v>
      </c>
      <c r="AE60"/>
      <c r="AH60"/>
    </row>
    <row r="61" spans="1:34" hidden="1" x14ac:dyDescent="0.25">
      <c r="A61" s="1">
        <v>45940</v>
      </c>
      <c r="B61" s="1">
        <v>45940</v>
      </c>
      <c r="C61" s="80" t="s">
        <v>15</v>
      </c>
      <c r="D61" s="38">
        <v>10</v>
      </c>
      <c r="E61" s="80" t="s">
        <v>16</v>
      </c>
      <c r="F61">
        <v>307252</v>
      </c>
      <c r="G61" s="80" t="s">
        <v>86</v>
      </c>
      <c r="H61" s="80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">
        <v>67012</v>
      </c>
      <c r="V61">
        <v>5284</v>
      </c>
      <c r="W61" s="2">
        <v>6579000000</v>
      </c>
      <c r="X61" s="6">
        <v>67012.083916000003</v>
      </c>
      <c r="Y61" s="38">
        <v>10010</v>
      </c>
      <c r="Z61" s="81">
        <f>+((DETALLE_GD_1[[#This Row],[VALOR X UN (GD)]]-DETALLE_GD_1[[#This Row],[VALOR PPTO]])/DETALLE_GD_1[[#This Row],[VALOR PPTO]])</f>
        <v>-1.2535052633575928E-6</v>
      </c>
      <c r="AA61" s="2">
        <f>+DETALLE_GD_1[[#This Row],[VALOR PPTO]]*DETALLE_GD_1[[#This Row],[CANTIDAD RECIBIDA]]</f>
        <v>67012.084000000003</v>
      </c>
      <c r="AB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" s="3">
        <f>+DETALLE_GD_1[[#This Row],[CANTIDAD SOLICITADA]]-DETALLE_GD_1[[#This Row],[DEVOLUCIÓN]]</f>
        <v>4</v>
      </c>
      <c r="AD61" s="38" t="str">
        <f>+_xlfn.XLOOKUP(DETALLE_GD_1[[#This Row],[CODIGO]],PRODUCTOS[CODIGO],PRODUCTOS[DESC CORTA],"",0)</f>
        <v>PINO 2X12X320</v>
      </c>
      <c r="AE61"/>
      <c r="AH61"/>
    </row>
    <row r="62" spans="1:34" hidden="1" x14ac:dyDescent="0.25">
      <c r="A62" s="1">
        <v>45940</v>
      </c>
      <c r="B62" s="1">
        <v>45940</v>
      </c>
      <c r="C62" s="80" t="s">
        <v>15</v>
      </c>
      <c r="D62" s="38">
        <v>10</v>
      </c>
      <c r="E62" s="80" t="s">
        <v>16</v>
      </c>
      <c r="F62">
        <v>2502036</v>
      </c>
      <c r="G62" s="80" t="s">
        <v>77</v>
      </c>
      <c r="H62" s="80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">
        <v>43752</v>
      </c>
      <c r="V62">
        <v>5284</v>
      </c>
      <c r="W62" s="2">
        <v>6579000000</v>
      </c>
      <c r="X62" s="6">
        <v>47856.412698</v>
      </c>
      <c r="Y62" s="38">
        <v>10010</v>
      </c>
      <c r="Z62" s="81">
        <f>+((DETALLE_GD_1[[#This Row],[VALOR X UN (GD)]]-DETALLE_GD_1[[#This Row],[VALOR PPTO]])/DETALLE_GD_1[[#This Row],[VALOR PPTO]])</f>
        <v>-8.5765155982951494E-2</v>
      </c>
      <c r="AA62" s="2">
        <f>+DETALLE_GD_1[[#This Row],[VALOR PPTO]]*DETALLE_GD_1[[#This Row],[CANTIDAD RECIBIDA]]</f>
        <v>47856.412700000001</v>
      </c>
      <c r="AB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" s="3">
        <f>+DETALLE_GD_1[[#This Row],[CANTIDAD SOLICITADA]]-DETALLE_GD_1[[#This Row],[DEVOLUCIÓN]]</f>
        <v>1</v>
      </c>
      <c r="AD62" s="38">
        <f>+_xlfn.XLOOKUP(DETALLE_GD_1[[#This Row],[CODIGO]],PRODUCTOS[CODIGO],PRODUCTOS[DESC CORTA],"",0)</f>
        <v>0</v>
      </c>
      <c r="AE62"/>
      <c r="AH62"/>
    </row>
    <row r="63" spans="1:34" hidden="1" x14ac:dyDescent="0.25">
      <c r="A63" s="1">
        <v>45940</v>
      </c>
      <c r="B63" s="1">
        <v>45940</v>
      </c>
      <c r="C63" s="80" t="s">
        <v>15</v>
      </c>
      <c r="D63" s="38">
        <v>10</v>
      </c>
      <c r="E63" s="80" t="s">
        <v>16</v>
      </c>
      <c r="F63">
        <v>302044</v>
      </c>
      <c r="G63" s="80" t="s">
        <v>247</v>
      </c>
      <c r="H63" s="80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">
        <v>27869</v>
      </c>
      <c r="V63">
        <v>5284</v>
      </c>
      <c r="W63" s="2">
        <v>6579000000</v>
      </c>
      <c r="X63" s="6">
        <v>27451.925068</v>
      </c>
      <c r="Y63" s="38">
        <v>10010</v>
      </c>
      <c r="Z63" s="81">
        <f>+((DETALLE_GD_1[[#This Row],[VALOR X UN (GD)]]-DETALLE_GD_1[[#This Row],[VALOR PPTO]])/DETALLE_GD_1[[#This Row],[VALOR PPTO]])</f>
        <v>1.5192923629217286E-2</v>
      </c>
      <c r="AA63" s="2">
        <f>+DETALLE_GD_1[[#This Row],[VALOR PPTO]]*DETALLE_GD_1[[#This Row],[CANTIDAD RECIBIDA]]</f>
        <v>27451.924999999999</v>
      </c>
      <c r="AB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" s="3">
        <f>+DETALLE_GD_1[[#This Row],[CANTIDAD SOLICITADA]]-DETALLE_GD_1[[#This Row],[DEVOLUCIÓN]]</f>
        <v>2</v>
      </c>
      <c r="AD63" s="38" t="str">
        <f>+_xlfn.XLOOKUP(DETALLE_GD_1[[#This Row],[CODIGO]],PRODUCTOS[CODIGO],PRODUCTOS[DESC CORTA],"",0)</f>
        <v>PINO 2X8X4</v>
      </c>
      <c r="AE63"/>
      <c r="AH63"/>
    </row>
    <row r="64" spans="1:34" hidden="1" x14ac:dyDescent="0.25">
      <c r="A64" s="1">
        <v>45939</v>
      </c>
      <c r="B64" s="1">
        <v>45939</v>
      </c>
      <c r="C64" s="80" t="s">
        <v>15</v>
      </c>
      <c r="D64" s="38">
        <v>10</v>
      </c>
      <c r="E64" s="80" t="s">
        <v>16</v>
      </c>
      <c r="F64">
        <v>307252</v>
      </c>
      <c r="G64" s="80" t="s">
        <v>86</v>
      </c>
      <c r="H64" s="80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">
        <v>67012</v>
      </c>
      <c r="V64">
        <v>5284</v>
      </c>
      <c r="W64" s="2">
        <v>6579000000</v>
      </c>
      <c r="X64" s="6">
        <v>67012.083916000003</v>
      </c>
      <c r="Y64" s="38">
        <v>10010</v>
      </c>
      <c r="Z64" s="81">
        <f>+((DETALLE_GD_1[[#This Row],[VALOR X UN (GD)]]-DETALLE_GD_1[[#This Row],[VALOR PPTO]])/DETALLE_GD_1[[#This Row],[VALOR PPTO]])</f>
        <v>-1.2535052633575928E-6</v>
      </c>
      <c r="AA64" s="2">
        <f>+DETALLE_GD_1[[#This Row],[VALOR PPTO]]*DETALLE_GD_1[[#This Row],[CANTIDAD RECIBIDA]]</f>
        <v>67012.084000000003</v>
      </c>
      <c r="AB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" s="3">
        <f>+DETALLE_GD_1[[#This Row],[CANTIDAD SOLICITADA]]-DETALLE_GD_1[[#This Row],[DEVOLUCIÓN]]</f>
        <v>4</v>
      </c>
      <c r="AD64" s="38" t="str">
        <f>+_xlfn.XLOOKUP(DETALLE_GD_1[[#This Row],[CODIGO]],PRODUCTOS[CODIGO],PRODUCTOS[DESC CORTA],"",0)</f>
        <v>PINO 2X12X320</v>
      </c>
      <c r="AE64"/>
      <c r="AH64"/>
    </row>
    <row r="65" spans="1:34" hidden="1" x14ac:dyDescent="0.25">
      <c r="A65" s="1">
        <v>45974</v>
      </c>
      <c r="B65" s="1">
        <v>45974</v>
      </c>
      <c r="C65" s="80" t="s">
        <v>15</v>
      </c>
      <c r="D65" s="38">
        <v>11</v>
      </c>
      <c r="E65" s="80" t="s">
        <v>16</v>
      </c>
      <c r="F65" t="s">
        <v>87</v>
      </c>
      <c r="G65" s="80" t="s">
        <v>88</v>
      </c>
      <c r="H65" s="80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">
        <v>35996</v>
      </c>
      <c r="V65">
        <v>5332</v>
      </c>
      <c r="W65" s="2">
        <v>6579000000</v>
      </c>
      <c r="X65" s="6">
        <v>35996</v>
      </c>
      <c r="Y65" s="38">
        <v>10010</v>
      </c>
      <c r="Z65" s="81">
        <f>+((DETALLE_GD_1[[#This Row],[VALOR X UN (GD)]]-DETALLE_GD_1[[#This Row],[VALOR PPTO]])/DETALLE_GD_1[[#This Row],[VALOR PPTO]])</f>
        <v>0</v>
      </c>
      <c r="AA65" s="2">
        <f>+DETALLE_GD_1[[#This Row],[VALOR PPTO]]*DETALLE_GD_1[[#This Row],[CANTIDAD RECIBIDA]]</f>
        <v>35996</v>
      </c>
      <c r="AB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" s="3">
        <f>+DETALLE_GD_1[[#This Row],[CANTIDAD SOLICITADA]]-DETALLE_GD_1[[#This Row],[DEVOLUCIÓN]]</f>
        <v>2</v>
      </c>
      <c r="AD65" s="38" t="str">
        <f>+_xlfn.XLOOKUP(DETALLE_GD_1[[#This Row],[CODIGO]],PRODUCTOS[CODIGO],PRODUCTOS[DESC CORTA],"",0)</f>
        <v>PINO 2X10X12</v>
      </c>
      <c r="AE65"/>
      <c r="AH65"/>
    </row>
    <row r="66" spans="1:34" hidden="1" x14ac:dyDescent="0.25">
      <c r="A66" s="1">
        <v>45985</v>
      </c>
      <c r="B66" s="1">
        <v>45985</v>
      </c>
      <c r="C66" s="80" t="s">
        <v>15</v>
      </c>
      <c r="D66" s="38">
        <v>11</v>
      </c>
      <c r="E66" s="80" t="s">
        <v>16</v>
      </c>
      <c r="F66">
        <v>1405027</v>
      </c>
      <c r="G66" s="80" t="s">
        <v>89</v>
      </c>
      <c r="H66" s="80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">
        <v>319185</v>
      </c>
      <c r="V66">
        <v>5332</v>
      </c>
      <c r="W66" s="2">
        <v>6579000000</v>
      </c>
      <c r="X66" s="6">
        <v>20069</v>
      </c>
      <c r="Y66" s="38">
        <v>10010</v>
      </c>
      <c r="Z66" s="81">
        <f>+((DETALLE_GD_1[[#This Row],[VALOR X UN (GD)]]-DETALLE_GD_1[[#This Row],[VALOR PPTO]])/DETALLE_GD_1[[#This Row],[VALOR PPTO]])</f>
        <v>0</v>
      </c>
      <c r="AA66" s="2">
        <f>+DETALLE_GD_1[[#This Row],[VALOR PPTO]]*DETALLE_GD_1[[#This Row],[CANTIDAD RECIBIDA]]</f>
        <v>20069</v>
      </c>
      <c r="AB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" s="3">
        <f>+DETALLE_GD_1[[#This Row],[CANTIDAD SOLICITADA]]-DETALLE_GD_1[[#This Row],[DEVOLUCIÓN]]</f>
        <v>1</v>
      </c>
      <c r="AD66" s="38" t="str">
        <f>+_xlfn.XLOOKUP(DETALLE_GD_1[[#This Row],[CODIGO]],PRODUCTOS[CODIGO],PRODUCTOS[DESC CORTA],"",0)</f>
        <v>CERRADURA ACCESO 2 MANILLAS</v>
      </c>
      <c r="AE66"/>
      <c r="AH66"/>
    </row>
    <row r="67" spans="1:34" hidden="1" x14ac:dyDescent="0.25">
      <c r="A67" s="1">
        <v>45985</v>
      </c>
      <c r="B67" s="1">
        <v>45985</v>
      </c>
      <c r="C67" s="80" t="s">
        <v>15</v>
      </c>
      <c r="D67" s="38">
        <v>11</v>
      </c>
      <c r="E67" s="80" t="s">
        <v>16</v>
      </c>
      <c r="F67">
        <v>1405026</v>
      </c>
      <c r="G67" s="80" t="s">
        <v>91</v>
      </c>
      <c r="H67" s="80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"/>
      <c r="V67">
        <v>5332</v>
      </c>
      <c r="W67" s="2">
        <v>6579000000</v>
      </c>
      <c r="X67" s="6">
        <v>18880.599999999999</v>
      </c>
      <c r="Y67" s="38">
        <v>10010</v>
      </c>
      <c r="Z67" s="81">
        <f>+((DETALLE_GD_1[[#This Row],[VALOR X UN (GD)]]-DETALLE_GD_1[[#This Row],[VALOR PPTO]])/DETALLE_GD_1[[#This Row],[VALOR PPTO]])</f>
        <v>-1.6736756247152393E-3</v>
      </c>
      <c r="AA67" s="2">
        <f>+DETALLE_GD_1[[#This Row],[VALOR PPTO]]*DETALLE_GD_1[[#This Row],[CANTIDAD RECIBIDA]]</f>
        <v>18880.599999999999</v>
      </c>
      <c r="AB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" s="3">
        <f>+DETALLE_GD_1[[#This Row],[CANTIDAD SOLICITADA]]-DETALLE_GD_1[[#This Row],[DEVOLUCIÓN]]</f>
        <v>1</v>
      </c>
      <c r="AD67" s="38" t="str">
        <f>+_xlfn.XLOOKUP(DETALLE_GD_1[[#This Row],[CODIGO]],PRODUCTOS[CODIGO],PRODUCTOS[DESC CORTA],"",0)</f>
        <v>CERRADURA ACCESO 1 MANILLA</v>
      </c>
      <c r="AE67"/>
      <c r="AH67"/>
    </row>
    <row r="68" spans="1:34" hidden="1" x14ac:dyDescent="0.25">
      <c r="A68" s="1">
        <v>45985</v>
      </c>
      <c r="B68" s="1">
        <v>45985</v>
      </c>
      <c r="C68" s="80" t="s">
        <v>15</v>
      </c>
      <c r="D68" s="38">
        <v>11</v>
      </c>
      <c r="E68" s="80" t="s">
        <v>16</v>
      </c>
      <c r="F68" t="s">
        <v>92</v>
      </c>
      <c r="G68" s="80" t="s">
        <v>93</v>
      </c>
      <c r="H68" s="80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"/>
      <c r="V68">
        <v>5332</v>
      </c>
      <c r="W68" s="2">
        <v>6579000000</v>
      </c>
      <c r="X68" s="6">
        <v>17428.493505999999</v>
      </c>
      <c r="Y68" s="38">
        <v>10010</v>
      </c>
      <c r="Z68" s="81">
        <f>+((DETALLE_GD_1[[#This Row],[VALOR X UN (GD)]]-DETALLE_GD_1[[#This Row],[VALOR PPTO]])/DETALLE_GD_1[[#This Row],[VALOR PPTO]])</f>
        <v>-2.8315700378836228E-5</v>
      </c>
      <c r="AA68" s="2">
        <f>+DETALLE_GD_1[[#This Row],[VALOR PPTO]]*DETALLE_GD_1[[#This Row],[CANTIDAD RECIBIDA]]</f>
        <v>17428.4935</v>
      </c>
      <c r="AB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" s="3">
        <f>+DETALLE_GD_1[[#This Row],[CANTIDAD SOLICITADA]]-DETALLE_GD_1[[#This Row],[DEVOLUCIÓN]]</f>
        <v>1</v>
      </c>
      <c r="AD68" s="38" t="str">
        <f>+_xlfn.XLOOKUP(DETALLE_GD_1[[#This Row],[CODIGO]],PRODUCTOS[CODIGO],PRODUCTOS[DESC CORTA],"",0)</f>
        <v>CERRADURA BAÑO</v>
      </c>
      <c r="AE68"/>
      <c r="AH68"/>
    </row>
    <row r="69" spans="1:34" hidden="1" x14ac:dyDescent="0.25">
      <c r="A69" s="1">
        <v>45985</v>
      </c>
      <c r="B69" s="1">
        <v>45985</v>
      </c>
      <c r="C69" s="80" t="s">
        <v>15</v>
      </c>
      <c r="D69" s="38">
        <v>11</v>
      </c>
      <c r="E69" s="80" t="s">
        <v>16</v>
      </c>
      <c r="F69" t="s">
        <v>94</v>
      </c>
      <c r="G69" s="80" t="s">
        <v>95</v>
      </c>
      <c r="H69" s="80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"/>
      <c r="V69">
        <v>5332</v>
      </c>
      <c r="W69" s="2">
        <v>6579000000</v>
      </c>
      <c r="X69" s="6">
        <v>15106.414345000005</v>
      </c>
      <c r="Y69" s="38">
        <v>10010</v>
      </c>
      <c r="Z69" s="81">
        <f>+((DETALLE_GD_1[[#This Row],[VALOR X UN (GD)]]-DETALLE_GD_1[[#This Row],[VALOR PPTO]])/DETALLE_GD_1[[#This Row],[VALOR PPTO]])</f>
        <v>-2.7438675140396863E-5</v>
      </c>
      <c r="AA69" s="2">
        <f>+DETALLE_GD_1[[#This Row],[VALOR PPTO]]*DETALLE_GD_1[[#This Row],[CANTIDAD RECIBIDA]]</f>
        <v>15106.414500000001</v>
      </c>
      <c r="AB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" s="3">
        <f>+DETALLE_GD_1[[#This Row],[CANTIDAD SOLICITADA]]-DETALLE_GD_1[[#This Row],[DEVOLUCIÓN]]</f>
        <v>5</v>
      </c>
      <c r="AD69" s="38" t="str">
        <f>+_xlfn.XLOOKUP(DETALLE_GD_1[[#This Row],[CODIGO]],PRODUCTOS[CODIGO],PRODUCTOS[DESC CORTA],"",0)</f>
        <v>TOPE DE PUERTA</v>
      </c>
      <c r="AE69"/>
      <c r="AH69"/>
    </row>
    <row r="70" spans="1:34" hidden="1" x14ac:dyDescent="0.25">
      <c r="A70" s="1">
        <v>45985</v>
      </c>
      <c r="B70" s="1">
        <v>45985</v>
      </c>
      <c r="C70" s="80" t="s">
        <v>15</v>
      </c>
      <c r="D70" s="38">
        <v>11</v>
      </c>
      <c r="E70" s="80" t="s">
        <v>16</v>
      </c>
      <c r="F70">
        <v>5316484</v>
      </c>
      <c r="G70" s="80" t="s">
        <v>96</v>
      </c>
      <c r="H70" s="8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"/>
      <c r="V70">
        <v>5332</v>
      </c>
      <c r="W70" s="2">
        <v>6579000000</v>
      </c>
      <c r="X70" s="6">
        <v>4372.7272730000004</v>
      </c>
      <c r="Y70" s="38">
        <v>10010</v>
      </c>
      <c r="Z70" s="81">
        <f>+((DETALLE_GD_1[[#This Row],[VALOR X UN (GD)]]-DETALLE_GD_1[[#This Row],[VALOR PPTO]])/DETALLE_GD_1[[#This Row],[VALOR PPTO]])</f>
        <v>0.72546776470602248</v>
      </c>
      <c r="AA70" s="2">
        <f>+DETALLE_GD_1[[#This Row],[VALOR PPTO]]*DETALLE_GD_1[[#This Row],[CANTIDAD RECIBIDA]]</f>
        <v>4372.7272999999996</v>
      </c>
      <c r="AB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" s="3">
        <f>+DETALLE_GD_1[[#This Row],[CANTIDAD SOLICITADA]]-DETALLE_GD_1[[#This Row],[DEVOLUCIÓN]]</f>
        <v>1</v>
      </c>
      <c r="AD70" s="38" t="str">
        <f>+_xlfn.XLOOKUP(DETALLE_GD_1[[#This Row],[CODIGO]],PRODUCTOS[CODIGO],PRODUCTOS[DESC CORTA],"",0)</f>
        <v>LLAVE DE BOLA AC</v>
      </c>
      <c r="AE70"/>
      <c r="AH70"/>
    </row>
    <row r="71" spans="1:34" hidden="1" x14ac:dyDescent="0.25">
      <c r="A71" s="1">
        <v>45985</v>
      </c>
      <c r="B71" s="1">
        <v>45985</v>
      </c>
      <c r="C71" s="80" t="s">
        <v>15</v>
      </c>
      <c r="D71" s="38">
        <v>11</v>
      </c>
      <c r="E71" s="80" t="s">
        <v>16</v>
      </c>
      <c r="F71">
        <v>5316483</v>
      </c>
      <c r="G71" s="80" t="s">
        <v>97</v>
      </c>
      <c r="H71" s="80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"/>
      <c r="V71">
        <v>5332</v>
      </c>
      <c r="W71" s="2">
        <v>6579000000</v>
      </c>
      <c r="X71" s="6">
        <v>3237.6071430000002</v>
      </c>
      <c r="Y71" s="38">
        <v>10010</v>
      </c>
      <c r="Z71" s="81">
        <f>+((DETALLE_GD_1[[#This Row],[VALOR X UN (GD)]]-DETALLE_GD_1[[#This Row],[VALOR PPTO]])/DETALLE_GD_1[[#This Row],[VALOR PPTO]])</f>
        <v>1.2078034113527858</v>
      </c>
      <c r="AA71" s="2">
        <f>+DETALLE_GD_1[[#This Row],[VALOR PPTO]]*DETALLE_GD_1[[#This Row],[CANTIDAD RECIBIDA]]</f>
        <v>3237.6071000000002</v>
      </c>
      <c r="AB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" s="3">
        <f>+DETALLE_GD_1[[#This Row],[CANTIDAD SOLICITADA]]-DETALLE_GD_1[[#This Row],[DEVOLUCIÓN]]</f>
        <v>1</v>
      </c>
      <c r="AD71" s="38" t="str">
        <f>+_xlfn.XLOOKUP(DETALLE_GD_1[[#This Row],[CODIGO]],PRODUCTOS[CODIGO],PRODUCTOS[DESC CORTA],"",0)</f>
        <v>LLAVE DE BOLA AF</v>
      </c>
      <c r="AE71"/>
      <c r="AH71"/>
    </row>
    <row r="72" spans="1:34" hidden="1" x14ac:dyDescent="0.25">
      <c r="A72" s="1">
        <v>45985</v>
      </c>
      <c r="B72" s="1">
        <v>45985</v>
      </c>
      <c r="C72" s="80" t="s">
        <v>15</v>
      </c>
      <c r="D72" s="38">
        <v>11</v>
      </c>
      <c r="E72" s="80" t="s">
        <v>16</v>
      </c>
      <c r="F72">
        <v>1801155</v>
      </c>
      <c r="G72" s="80" t="s">
        <v>98</v>
      </c>
      <c r="H72" s="80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"/>
      <c r="V72">
        <v>5332</v>
      </c>
      <c r="W72" s="2">
        <v>6579000000</v>
      </c>
      <c r="X72" s="6">
        <v>23733.489796000002</v>
      </c>
      <c r="Y72" s="38">
        <v>10010</v>
      </c>
      <c r="Z72" s="81">
        <f>+((DETALLE_GD_1[[#This Row],[VALOR X UN (GD)]]-DETALLE_GD_1[[#This Row],[VALOR PPTO]])/DETALLE_GD_1[[#This Row],[VALOR PPTO]])</f>
        <v>2.1497049287737822E-5</v>
      </c>
      <c r="AA72" s="2">
        <f>+DETALLE_GD_1[[#This Row],[VALOR PPTO]]*DETALLE_GD_1[[#This Row],[CANTIDAD RECIBIDA]]</f>
        <v>23733.489799999999</v>
      </c>
      <c r="AB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" s="3">
        <f>+DETALLE_GD_1[[#This Row],[CANTIDAD SOLICITADA]]-DETALLE_GD_1[[#This Row],[DEVOLUCIÓN]]</f>
        <v>1</v>
      </c>
      <c r="AD72" s="38" t="str">
        <f>+_xlfn.XLOOKUP(DETALLE_GD_1[[#This Row],[CODIGO]],PRODUCTOS[CODIGO],PRODUCTOS[DESC CORTA],"",0)</f>
        <v>ESTANQUE</v>
      </c>
      <c r="AE72"/>
      <c r="AH72"/>
    </row>
    <row r="73" spans="1:34" hidden="1" x14ac:dyDescent="0.25">
      <c r="A73" s="1">
        <v>45985</v>
      </c>
      <c r="B73" s="1">
        <v>45985</v>
      </c>
      <c r="C73" s="80" t="s">
        <v>15</v>
      </c>
      <c r="D73" s="38">
        <v>11</v>
      </c>
      <c r="E73" s="80" t="s">
        <v>16</v>
      </c>
      <c r="F73">
        <v>1801154</v>
      </c>
      <c r="G73" s="80" t="s">
        <v>99</v>
      </c>
      <c r="H73" s="80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"/>
      <c r="V73">
        <v>5332</v>
      </c>
      <c r="W73" s="2">
        <v>6579000000</v>
      </c>
      <c r="X73" s="6">
        <v>32738.5</v>
      </c>
      <c r="Y73" s="38">
        <v>10010</v>
      </c>
      <c r="Z73" s="81">
        <f>+((DETALLE_GD_1[[#This Row],[VALOR X UN (GD)]]-DETALLE_GD_1[[#This Row],[VALOR PPTO]])/DETALLE_GD_1[[#This Row],[VALOR PPTO]])</f>
        <v>1.5272538448615544E-5</v>
      </c>
      <c r="AA73" s="2">
        <f>+DETALLE_GD_1[[#This Row],[VALOR PPTO]]*DETALLE_GD_1[[#This Row],[CANTIDAD RECIBIDA]]</f>
        <v>32738.5</v>
      </c>
      <c r="AB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" s="3">
        <f>+DETALLE_GD_1[[#This Row],[CANTIDAD SOLICITADA]]-DETALLE_GD_1[[#This Row],[DEVOLUCIÓN]]</f>
        <v>1</v>
      </c>
      <c r="AD73" s="38" t="str">
        <f>+_xlfn.XLOOKUP(DETALLE_GD_1[[#This Row],[CODIGO]],PRODUCTOS[CODIGO],PRODUCTOS[DESC CORTA],"",0)</f>
        <v>WC</v>
      </c>
      <c r="AE73"/>
      <c r="AH73"/>
    </row>
    <row r="74" spans="1:34" hidden="1" x14ac:dyDescent="0.25">
      <c r="A74" s="1">
        <v>45985</v>
      </c>
      <c r="B74" s="1">
        <v>45985</v>
      </c>
      <c r="C74" s="80" t="s">
        <v>15</v>
      </c>
      <c r="D74" s="38">
        <v>11</v>
      </c>
      <c r="E74" s="80" t="s">
        <v>16</v>
      </c>
      <c r="F74">
        <v>1101971</v>
      </c>
      <c r="G74" s="80" t="s">
        <v>100</v>
      </c>
      <c r="H74" s="80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"/>
      <c r="V74">
        <v>5332</v>
      </c>
      <c r="W74" s="2">
        <v>6579000000</v>
      </c>
      <c r="X74" s="6">
        <v>134850</v>
      </c>
      <c r="Y74" s="38">
        <v>10010</v>
      </c>
      <c r="Z74" s="81">
        <f>+((DETALLE_GD_1[[#This Row],[VALOR X UN (GD)]]-DETALLE_GD_1[[#This Row],[VALOR PPTO]])/DETALLE_GD_1[[#This Row],[VALOR PPTO]])</f>
        <v>0</v>
      </c>
      <c r="AA74" s="2">
        <f>+DETALLE_GD_1[[#This Row],[VALOR PPTO]]*DETALLE_GD_1[[#This Row],[CANTIDAD RECIBIDA]]</f>
        <v>134850</v>
      </c>
      <c r="AB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" s="3">
        <f>+DETALLE_GD_1[[#This Row],[CANTIDAD SOLICITADA]]-DETALLE_GD_1[[#This Row],[DEVOLUCIÓN]]</f>
        <v>3</v>
      </c>
      <c r="AD74" s="38" t="str">
        <f>+_xlfn.XLOOKUP(DETALLE_GD_1[[#This Row],[CODIGO]],PRODUCTOS[CODIGO],PRODUCTOS[DESC CORTA],"",0)</f>
        <v>PUERTA INTERIOR</v>
      </c>
      <c r="AE74"/>
      <c r="AH74"/>
    </row>
    <row r="75" spans="1:34" hidden="1" x14ac:dyDescent="0.25">
      <c r="A75" s="1">
        <v>45985</v>
      </c>
      <c r="B75" s="1">
        <v>45985</v>
      </c>
      <c r="C75" s="80" t="s">
        <v>15</v>
      </c>
      <c r="D75" s="38">
        <v>11</v>
      </c>
      <c r="E75" s="80" t="s">
        <v>16</v>
      </c>
      <c r="F75">
        <v>1802005</v>
      </c>
      <c r="G75" s="80" t="s">
        <v>101</v>
      </c>
      <c r="H75" s="80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"/>
      <c r="V75">
        <v>5332</v>
      </c>
      <c r="W75" s="2">
        <v>6579000000</v>
      </c>
      <c r="X75" s="6">
        <v>3780.4087909999998</v>
      </c>
      <c r="Y75" s="38">
        <v>10010</v>
      </c>
      <c r="Z75" s="81">
        <f>+((DETALLE_GD_1[[#This Row],[VALOR X UN (GD)]]-DETALLE_GD_1[[#This Row],[VALOR PPTO]])/DETALLE_GD_1[[#This Row],[VALOR PPTO]])</f>
        <v>-1.0813645339100778E-4</v>
      </c>
      <c r="AA75" s="2">
        <f>+DETALLE_GD_1[[#This Row],[VALOR PPTO]]*DETALLE_GD_1[[#This Row],[CANTIDAD RECIBIDA]]</f>
        <v>3780.4088000000002</v>
      </c>
      <c r="AB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" s="3">
        <f>+DETALLE_GD_1[[#This Row],[CANTIDAD SOLICITADA]]-DETALLE_GD_1[[#This Row],[DEVOLUCIÓN]]</f>
        <v>1</v>
      </c>
      <c r="AD75" s="38" t="str">
        <f>+_xlfn.XLOOKUP(DETALLE_GD_1[[#This Row],[CODIGO]],PRODUCTOS[CODIGO],PRODUCTOS[DESC CORTA],"",0)</f>
        <v>ASIENTO WC</v>
      </c>
      <c r="AE75"/>
      <c r="AH75"/>
    </row>
    <row r="76" spans="1:34" hidden="1" x14ac:dyDescent="0.25">
      <c r="A76" s="1">
        <v>45985</v>
      </c>
      <c r="B76" s="1">
        <v>45985</v>
      </c>
      <c r="C76" s="80" t="s">
        <v>15</v>
      </c>
      <c r="D76" s="38">
        <v>11</v>
      </c>
      <c r="E76" s="80" t="s">
        <v>16</v>
      </c>
      <c r="F76">
        <v>1808043</v>
      </c>
      <c r="G76" s="80" t="s">
        <v>102</v>
      </c>
      <c r="H76" s="80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"/>
      <c r="V76">
        <v>5332</v>
      </c>
      <c r="W76" s="2">
        <v>6579000000</v>
      </c>
      <c r="X76" s="6">
        <v>2779.727273</v>
      </c>
      <c r="Y76" s="38">
        <v>10010</v>
      </c>
      <c r="Z76" s="81">
        <f>+((DETALLE_GD_1[[#This Row],[VALOR X UN (GD)]]-DETALLE_GD_1[[#This Row],[VALOR PPTO]])/DETALLE_GD_1[[#This Row],[VALOR PPTO]])</f>
        <v>9.8103148463515169E-5</v>
      </c>
      <c r="AA76" s="2">
        <f>+DETALLE_GD_1[[#This Row],[VALOR PPTO]]*DETALLE_GD_1[[#This Row],[CANTIDAD RECIBIDA]]</f>
        <v>2779.7273</v>
      </c>
      <c r="AB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" s="3">
        <f>+DETALLE_GD_1[[#This Row],[CANTIDAD SOLICITADA]]-DETALLE_GD_1[[#This Row],[DEVOLUCIÓN]]</f>
        <v>1</v>
      </c>
      <c r="AD76" s="38" t="str">
        <f>+_xlfn.XLOOKUP(DETALLE_GD_1[[#This Row],[CODIGO]],PRODUCTOS[CODIGO],PRODUCTOS[DESC CORTA],"",0)</f>
        <v>LLAVE ANGULAR</v>
      </c>
      <c r="AE76"/>
      <c r="AH76"/>
    </row>
    <row r="77" spans="1:34" hidden="1" x14ac:dyDescent="0.25">
      <c r="A77" s="1">
        <v>45985</v>
      </c>
      <c r="B77" s="1">
        <v>45985</v>
      </c>
      <c r="C77" s="80" t="s">
        <v>15</v>
      </c>
      <c r="D77" s="38">
        <v>11</v>
      </c>
      <c r="E77" s="80" t="s">
        <v>16</v>
      </c>
      <c r="F77">
        <v>1801236</v>
      </c>
      <c r="G77" s="80" t="s">
        <v>103</v>
      </c>
      <c r="H77" s="80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"/>
      <c r="V77">
        <v>5332</v>
      </c>
      <c r="W77" s="2">
        <v>6579000000</v>
      </c>
      <c r="X77" s="6">
        <v>8938</v>
      </c>
      <c r="Y77" s="38">
        <v>10010</v>
      </c>
      <c r="Z77" s="81">
        <f>+((DETALLE_GD_1[[#This Row],[VALOR X UN (GD)]]-DETALLE_GD_1[[#This Row],[VALOR PPTO]])/DETALLE_GD_1[[#This Row],[VALOR PPTO]])</f>
        <v>3.7032893264712465E-2</v>
      </c>
      <c r="AA77" s="2">
        <f>+DETALLE_GD_1[[#This Row],[VALOR PPTO]]*DETALLE_GD_1[[#This Row],[CANTIDAD RECIBIDA]]</f>
        <v>8938</v>
      </c>
      <c r="AB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" s="3">
        <f>+DETALLE_GD_1[[#This Row],[CANTIDAD SOLICITADA]]-DETALLE_GD_1[[#This Row],[DEVOLUCIÓN]]</f>
        <v>1</v>
      </c>
      <c r="AD77" s="38" t="str">
        <f>+_xlfn.XLOOKUP(DETALLE_GD_1[[#This Row],[CODIGO]],PRODUCTOS[CODIGO],PRODUCTOS[DESC CORTA],"",0)</f>
        <v>MONOMANDO LAVAMANOS</v>
      </c>
      <c r="AE77"/>
      <c r="AH77"/>
    </row>
    <row r="78" spans="1:34" hidden="1" x14ac:dyDescent="0.25">
      <c r="A78" s="1">
        <v>45985</v>
      </c>
      <c r="B78" s="1">
        <v>45985</v>
      </c>
      <c r="C78" s="80" t="s">
        <v>15</v>
      </c>
      <c r="D78" s="38">
        <v>11</v>
      </c>
      <c r="E78" s="80" t="s">
        <v>16</v>
      </c>
      <c r="F78">
        <v>1801238</v>
      </c>
      <c r="G78" s="80" t="s">
        <v>104</v>
      </c>
      <c r="H78" s="80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"/>
      <c r="V78">
        <v>5332</v>
      </c>
      <c r="W78" s="2">
        <v>6579000000</v>
      </c>
      <c r="X78" s="6">
        <v>16615</v>
      </c>
      <c r="Y78" s="38">
        <v>10010</v>
      </c>
      <c r="Z78" s="81">
        <f>+((DETALLE_GD_1[[#This Row],[VALOR X UN (GD)]]-DETALLE_GD_1[[#This Row],[VALOR PPTO]])/DETALLE_GD_1[[#This Row],[VALOR PPTO]])</f>
        <v>0</v>
      </c>
      <c r="AA78" s="2">
        <f>+DETALLE_GD_1[[#This Row],[VALOR PPTO]]*DETALLE_GD_1[[#This Row],[CANTIDAD RECIBIDA]]</f>
        <v>16615</v>
      </c>
      <c r="AB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" s="3">
        <f>+DETALLE_GD_1[[#This Row],[CANTIDAD SOLICITADA]]-DETALLE_GD_1[[#This Row],[DEVOLUCIÓN]]</f>
        <v>1</v>
      </c>
      <c r="AD78" s="38" t="str">
        <f>+_xlfn.XLOOKUP(DETALLE_GD_1[[#This Row],[CODIGO]],PRODUCTOS[CODIGO],PRODUCTOS[DESC CORTA],"",0)</f>
        <v>MONOMANDO TINA</v>
      </c>
      <c r="AE78"/>
      <c r="AH78"/>
    </row>
    <row r="79" spans="1:34" hidden="1" x14ac:dyDescent="0.25">
      <c r="A79" s="1">
        <v>45985</v>
      </c>
      <c r="B79" s="1">
        <v>45985</v>
      </c>
      <c r="C79" s="80" t="s">
        <v>15</v>
      </c>
      <c r="D79" s="38">
        <v>11</v>
      </c>
      <c r="E79" s="80" t="s">
        <v>16</v>
      </c>
      <c r="F79">
        <v>1801011</v>
      </c>
      <c r="G79" s="80" t="s">
        <v>105</v>
      </c>
      <c r="H79" s="80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"/>
      <c r="V79">
        <v>5332</v>
      </c>
      <c r="W79" s="2">
        <v>6579000000</v>
      </c>
      <c r="X79" s="6">
        <v>9242.4217690000005</v>
      </c>
      <c r="Y79" s="38">
        <v>10010</v>
      </c>
      <c r="Z79" s="81">
        <f>+((DETALLE_GD_1[[#This Row],[VALOR X UN (GD)]]-DETALLE_GD_1[[#This Row],[VALOR PPTO]])/DETALLE_GD_1[[#This Row],[VALOR PPTO]])</f>
        <v>3.308461857908273E-3</v>
      </c>
      <c r="AA79" s="2">
        <f>+DETALLE_GD_1[[#This Row],[VALOR PPTO]]*DETALLE_GD_1[[#This Row],[CANTIDAD RECIBIDA]]</f>
        <v>9242.4218000000001</v>
      </c>
      <c r="AB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" s="3">
        <f>+DETALLE_GD_1[[#This Row],[CANTIDAD SOLICITADA]]-DETALLE_GD_1[[#This Row],[DEVOLUCIÓN]]</f>
        <v>1</v>
      </c>
      <c r="AD79" s="38" t="str">
        <f>+_xlfn.XLOOKUP(DETALLE_GD_1[[#This Row],[CODIGO]],PRODUCTOS[CODIGO],PRODUCTOS[DESC CORTA],"",0)</f>
        <v>PEDESTAL LAVAMANOS</v>
      </c>
      <c r="AE79"/>
      <c r="AH79"/>
    </row>
    <row r="80" spans="1:34" hidden="1" x14ac:dyDescent="0.25">
      <c r="A80" s="1">
        <v>45938</v>
      </c>
      <c r="B80" s="1">
        <v>45938</v>
      </c>
      <c r="C80" s="80" t="s">
        <v>15</v>
      </c>
      <c r="D80" s="38">
        <v>10</v>
      </c>
      <c r="E80" s="80" t="s">
        <v>16</v>
      </c>
      <c r="F80">
        <v>407423</v>
      </c>
      <c r="G80" s="80" t="s">
        <v>106</v>
      </c>
      <c r="H80" s="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">
        <v>2578440</v>
      </c>
      <c r="V80">
        <v>5284</v>
      </c>
      <c r="W80" s="2">
        <v>6579000000</v>
      </c>
      <c r="X80" s="6">
        <v>42656.200793513512</v>
      </c>
      <c r="Y80" s="38">
        <v>10010</v>
      </c>
      <c r="Z80" s="81">
        <f>+((DETALLE_GD_1[[#This Row],[VALOR X UN (GD)]]-DETALLE_GD_1[[#This Row],[VALOR PPTO]])/DETALLE_GD_1[[#This Row],[VALOR PPTO]])</f>
        <v>-0.9698754225645978</v>
      </c>
      <c r="AA80" s="2">
        <f>+DETALLE_GD_1[[#This Row],[VALOR PPTO]]*DETALLE_GD_1[[#This Row],[CANTIDAD RECIBIDA]]</f>
        <v>42656.200000000004</v>
      </c>
      <c r="AB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" s="3">
        <f>+DETALLE_GD_1[[#This Row],[CANTIDAD SOLICITADA]]-DETALLE_GD_1[[#This Row],[DEVOLUCIÓN]]</f>
        <v>400</v>
      </c>
      <c r="AD80" s="38" t="str">
        <f>+_xlfn.XLOOKUP(DETALLE_GD_1[[#This Row],[CODIGO]],PRODUCTOS[CODIGO],PRODUCTOS[DESC CORTA],"",0)</f>
        <v>TORNILLO CRS 6X1 5/8</v>
      </c>
      <c r="AE80"/>
      <c r="AH80"/>
    </row>
    <row r="81" spans="1:34" hidden="1" x14ac:dyDescent="0.25">
      <c r="A81" s="1">
        <v>45938</v>
      </c>
      <c r="B81" s="1">
        <v>45938</v>
      </c>
      <c r="C81" s="80" t="s">
        <v>15</v>
      </c>
      <c r="D81" s="38">
        <v>10</v>
      </c>
      <c r="E81" s="80" t="s">
        <v>16</v>
      </c>
      <c r="F81">
        <v>407170</v>
      </c>
      <c r="G81" s="80" t="s">
        <v>107</v>
      </c>
      <c r="H81" s="80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"/>
      <c r="V81">
        <v>5284</v>
      </c>
      <c r="W81" s="2">
        <v>6579000000</v>
      </c>
      <c r="X81" s="6">
        <v>976.04320000000018</v>
      </c>
      <c r="Y81" s="38">
        <v>10010</v>
      </c>
      <c r="Z81" s="81">
        <f>+((DETALLE_GD_1[[#This Row],[VALOR X UN (GD)]]-DETALLE_GD_1[[#This Row],[VALOR PPTO]])/DETALLE_GD_1[[#This Row],[VALOR PPTO]])</f>
        <v>0.17310765952215057</v>
      </c>
      <c r="AA81" s="2">
        <f>+DETALLE_GD_1[[#This Row],[VALOR PPTO]]*DETALLE_GD_1[[#This Row],[CANTIDAD RECIBIDA]]</f>
        <v>976.04000000000008</v>
      </c>
      <c r="AB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" s="3">
        <f>+DETALLE_GD_1[[#This Row],[CANTIDAD SOLICITADA]]-DETALLE_GD_1[[#This Row],[DEVOLUCIÓN]]</f>
        <v>200</v>
      </c>
      <c r="AD81" s="38" t="str">
        <f>+_xlfn.XLOOKUP(DETALLE_GD_1[[#This Row],[CODIGO]],PRODUCTOS[CODIGO],PRODUCTOS[DESC CORTA],"",0)</f>
        <v>TORNILLO CRS 6X2 1/4</v>
      </c>
      <c r="AE81"/>
      <c r="AH81"/>
    </row>
    <row r="82" spans="1:34" hidden="1" x14ac:dyDescent="0.25">
      <c r="A82" s="1">
        <v>45938</v>
      </c>
      <c r="B82" s="1">
        <v>45938</v>
      </c>
      <c r="C82" s="80" t="s">
        <v>15</v>
      </c>
      <c r="D82" s="38">
        <v>10</v>
      </c>
      <c r="E82" s="80" t="s">
        <v>16</v>
      </c>
      <c r="F82">
        <v>304014</v>
      </c>
      <c r="G82" s="80" t="s">
        <v>23</v>
      </c>
      <c r="H82" s="80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"/>
      <c r="V82">
        <v>5284</v>
      </c>
      <c r="W82" s="2">
        <v>6579000000</v>
      </c>
      <c r="X82" s="6">
        <v>501469.73483999993</v>
      </c>
      <c r="Y82" s="38">
        <v>10010</v>
      </c>
      <c r="Z82" s="81">
        <f>+((DETALLE_GD_1[[#This Row],[VALOR X UN (GD)]]-DETALLE_GD_1[[#This Row],[VALOR PPTO]])/DETALLE_GD_1[[#This Row],[VALOR PPTO]])</f>
        <v>-1.6426419027490604E-3</v>
      </c>
      <c r="AA82" s="2">
        <f>+DETALLE_GD_1[[#This Row],[VALOR PPTO]]*DETALLE_GD_1[[#This Row],[CANTIDAD RECIBIDA]]</f>
        <v>501469.7352</v>
      </c>
      <c r="AB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" s="3">
        <f>+DETALLE_GD_1[[#This Row],[CANTIDAD SOLICITADA]]-DETALLE_GD_1[[#This Row],[DEVOLUCIÓN]]</f>
        <v>24</v>
      </c>
      <c r="AD82" s="38">
        <f>+_xlfn.XLOOKUP(DETALLE_GD_1[[#This Row],[CODIGO]],PRODUCTOS[CODIGO],PRODUCTOS[DESC CORTA],"",0)</f>
        <v>0</v>
      </c>
      <c r="AE82"/>
      <c r="AH82"/>
    </row>
    <row r="83" spans="1:34" hidden="1" x14ac:dyDescent="0.25">
      <c r="A83" s="1">
        <v>45938</v>
      </c>
      <c r="B83" s="1">
        <v>45938</v>
      </c>
      <c r="C83" s="80" t="s">
        <v>15</v>
      </c>
      <c r="D83" s="38">
        <v>10</v>
      </c>
      <c r="E83" s="80" t="s">
        <v>16</v>
      </c>
      <c r="F83">
        <v>1901505</v>
      </c>
      <c r="G83" s="80" t="s">
        <v>27</v>
      </c>
      <c r="H83" s="80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"/>
      <c r="V83">
        <v>5284</v>
      </c>
      <c r="W83" s="2">
        <v>6579000000</v>
      </c>
      <c r="X83" s="6">
        <v>18950</v>
      </c>
      <c r="Y83" s="38">
        <v>10010</v>
      </c>
      <c r="Z83" s="81">
        <f>+((DETALLE_GD_1[[#This Row],[VALOR X UN (GD)]]-DETALLE_GD_1[[#This Row],[VALOR PPTO]])/DETALLE_GD_1[[#This Row],[VALOR PPTO]])</f>
        <v>0</v>
      </c>
      <c r="AA83" s="2">
        <f>+DETALLE_GD_1[[#This Row],[VALOR PPTO]]*DETALLE_GD_1[[#This Row],[CANTIDAD RECIBIDA]]</f>
        <v>18950</v>
      </c>
      <c r="AB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" s="3">
        <f>+DETALLE_GD_1[[#This Row],[CANTIDAD SOLICITADA]]-DETALLE_GD_1[[#This Row],[DEVOLUCIÓN]]</f>
        <v>10</v>
      </c>
      <c r="AD83" s="38" t="str">
        <f>+_xlfn.XLOOKUP(DETALLE_GD_1[[#This Row],[CODIGO]],PRODUCTOS[CODIGO],PRODUCTOS[DESC CORTA],"",0)</f>
        <v>POLIETILENO</v>
      </c>
      <c r="AE83"/>
      <c r="AH83"/>
    </row>
    <row r="84" spans="1:34" hidden="1" x14ac:dyDescent="0.25">
      <c r="A84" s="1">
        <v>45938</v>
      </c>
      <c r="B84" s="1">
        <v>45938</v>
      </c>
      <c r="C84" s="80" t="s">
        <v>15</v>
      </c>
      <c r="D84" s="38">
        <v>10</v>
      </c>
      <c r="E84" s="80" t="s">
        <v>16</v>
      </c>
      <c r="F84">
        <v>701040</v>
      </c>
      <c r="G84" s="80" t="s">
        <v>19</v>
      </c>
      <c r="H84" s="80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"/>
      <c r="V84">
        <v>5284</v>
      </c>
      <c r="W84" s="2">
        <v>6579000000</v>
      </c>
      <c r="X84" s="6">
        <v>117535.88930999996</v>
      </c>
      <c r="Y84" s="38">
        <v>10010</v>
      </c>
      <c r="Z84" s="81">
        <f>+((DETALLE_GD_1[[#This Row],[VALOR X UN (GD)]]-DETALLE_GD_1[[#This Row],[VALOR PPTO]])/DETALLE_GD_1[[#This Row],[VALOR PPTO]])</f>
        <v>-1.4411683103773599E-2</v>
      </c>
      <c r="AA84" s="2">
        <f>+DETALLE_GD_1[[#This Row],[VALOR PPTO]]*DETALLE_GD_1[[#This Row],[CANTIDAD RECIBIDA]]</f>
        <v>117535.89</v>
      </c>
      <c r="AB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" s="3">
        <f>+DETALLE_GD_1[[#This Row],[CANTIDAD SOLICITADA]]-DETALLE_GD_1[[#This Row],[DEVOLUCIÓN]]</f>
        <v>15</v>
      </c>
      <c r="AD84" s="38" t="str">
        <f>+_xlfn.XLOOKUP(DETALLE_GD_1[[#This Row],[CODIGO]],PRODUCTOS[CODIGO],PRODUCTOS[DESC CORTA],"",0)</f>
        <v>VOLCANITA RF</v>
      </c>
      <c r="AE84"/>
      <c r="AH84"/>
    </row>
    <row r="85" spans="1:34" hidden="1" x14ac:dyDescent="0.25">
      <c r="A85" s="1">
        <v>45938</v>
      </c>
      <c r="B85" s="1">
        <v>45938</v>
      </c>
      <c r="C85" s="80" t="s">
        <v>15</v>
      </c>
      <c r="D85" s="38">
        <v>10</v>
      </c>
      <c r="E85" s="80" t="s">
        <v>16</v>
      </c>
      <c r="F85">
        <v>304007</v>
      </c>
      <c r="G85" s="80" t="s">
        <v>80</v>
      </c>
      <c r="H85" s="80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"/>
      <c r="V85">
        <v>5284</v>
      </c>
      <c r="W85" s="2">
        <v>6579000000</v>
      </c>
      <c r="X85" s="6">
        <v>171665.29532999994</v>
      </c>
      <c r="Y85" s="38">
        <v>10010</v>
      </c>
      <c r="Z85" s="81">
        <f>+((DETALLE_GD_1[[#This Row],[VALOR X UN (GD)]]-DETALLE_GD_1[[#This Row],[VALOR PPTO]])/DETALLE_GD_1[[#This Row],[VALOR PPTO]])</f>
        <v>0.16127141481916898</v>
      </c>
      <c r="AA85" s="2">
        <f>+DETALLE_GD_1[[#This Row],[VALOR PPTO]]*DETALLE_GD_1[[#This Row],[CANTIDAD RECIBIDA]]</f>
        <v>171665.29499999998</v>
      </c>
      <c r="AB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5" s="3">
        <f>+DETALLE_GD_1[[#This Row],[CANTIDAD SOLICITADA]]-DETALLE_GD_1[[#This Row],[DEVOLUCIÓN]]</f>
        <v>15</v>
      </c>
      <c r="AD85" s="38" t="str">
        <f>+_xlfn.XLOOKUP(DETALLE_GD_1[[#This Row],[CODIGO]],PRODUCTOS[CODIGO],PRODUCTOS[DESC CORTA],"",0)</f>
        <v>OSB 11MM</v>
      </c>
      <c r="AE85"/>
      <c r="AH85"/>
    </row>
    <row r="86" spans="1:34" hidden="1" x14ac:dyDescent="0.25">
      <c r="A86" s="1">
        <v>45938</v>
      </c>
      <c r="B86" s="1">
        <v>45938</v>
      </c>
      <c r="C86" s="80" t="s">
        <v>15</v>
      </c>
      <c r="D86" s="38">
        <v>10</v>
      </c>
      <c r="E86" s="80" t="s">
        <v>16</v>
      </c>
      <c r="F86">
        <v>304101</v>
      </c>
      <c r="G86" s="80" t="s">
        <v>17</v>
      </c>
      <c r="H86" s="80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"/>
      <c r="V86">
        <v>5284</v>
      </c>
      <c r="W86" s="2">
        <v>6579000000</v>
      </c>
      <c r="X86" s="6">
        <v>231782.11080000011</v>
      </c>
      <c r="Y86" s="38">
        <v>10010</v>
      </c>
      <c r="Z86" s="81">
        <f>+((DETALLE_GD_1[[#This Row],[VALOR X UN (GD)]]-DETALLE_GD_1[[#This Row],[VALOR PPTO]])/DETALLE_GD_1[[#This Row],[VALOR PPTO]])</f>
        <v>0.10652197008197083</v>
      </c>
      <c r="AA86" s="2">
        <f>+DETALLE_GD_1[[#This Row],[VALOR PPTO]]*DETALLE_GD_1[[#This Row],[CANTIDAD RECIBIDA]]</f>
        <v>231782.11199999999</v>
      </c>
      <c r="AB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" s="3">
        <f>+DETALLE_GD_1[[#This Row],[CANTIDAD SOLICITADA]]-DETALLE_GD_1[[#This Row],[DEVOLUCIÓN]]</f>
        <v>24</v>
      </c>
      <c r="AD86" s="38" t="str">
        <f>+_xlfn.XLOOKUP(DETALLE_GD_1[[#This Row],[CODIGO]],PRODUCTOS[CODIGO],PRODUCTOS[DESC CORTA],"",0)</f>
        <v>OSB 9.5</v>
      </c>
      <c r="AE86"/>
      <c r="AH86"/>
    </row>
    <row r="87" spans="1:34" hidden="1" x14ac:dyDescent="0.25">
      <c r="A87" s="1">
        <v>45938</v>
      </c>
      <c r="B87" s="1">
        <v>45938</v>
      </c>
      <c r="C87" s="80" t="s">
        <v>15</v>
      </c>
      <c r="D87" s="38">
        <v>10</v>
      </c>
      <c r="E87" s="80" t="s">
        <v>16</v>
      </c>
      <c r="F87" t="s">
        <v>21</v>
      </c>
      <c r="G87" s="80" t="s">
        <v>22</v>
      </c>
      <c r="H87" s="80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"/>
      <c r="V87">
        <v>5284</v>
      </c>
      <c r="W87" s="2">
        <v>6579000000</v>
      </c>
      <c r="X87" s="6">
        <v>153597.02785000004</v>
      </c>
      <c r="Y87" s="38">
        <v>10010</v>
      </c>
      <c r="Z87" s="81">
        <f>+((DETALLE_GD_1[[#This Row],[VALOR X UN (GD)]]-DETALLE_GD_1[[#This Row],[VALOR PPTO]])/DETALLE_GD_1[[#This Row],[VALOR PPTO]])</f>
        <v>-6.113417767432313E-2</v>
      </c>
      <c r="AA87" s="2">
        <f>+DETALLE_GD_1[[#This Row],[VALOR PPTO]]*DETALLE_GD_1[[#This Row],[CANTIDAD RECIBIDA]]</f>
        <v>153597.02799999999</v>
      </c>
      <c r="AB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" s="3">
        <f>+DETALLE_GD_1[[#This Row],[CANTIDAD SOLICITADA]]-DETALLE_GD_1[[#This Row],[DEVOLUCIÓN]]</f>
        <v>10</v>
      </c>
      <c r="AD87" s="38" t="str">
        <f>+_xlfn.XLOOKUP(DETALLE_GD_1[[#This Row],[CODIGO]],PRODUCTOS[CODIGO],PRODUCTOS[DESC CORTA],"",0)</f>
        <v>PINO 3X8X320</v>
      </c>
      <c r="AE87"/>
      <c r="AH87"/>
    </row>
    <row r="88" spans="1:34" hidden="1" x14ac:dyDescent="0.25">
      <c r="A88" s="1">
        <v>45938</v>
      </c>
      <c r="B88" s="1">
        <v>45938</v>
      </c>
      <c r="C88" s="80" t="s">
        <v>15</v>
      </c>
      <c r="D88" s="38">
        <v>10</v>
      </c>
      <c r="E88" s="80" t="s">
        <v>16</v>
      </c>
      <c r="F88">
        <v>302019</v>
      </c>
      <c r="G88" s="80" t="s">
        <v>78</v>
      </c>
      <c r="H88" s="80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"/>
      <c r="V88">
        <v>5284</v>
      </c>
      <c r="W88" s="2">
        <v>6579000000</v>
      </c>
      <c r="X88" s="6">
        <v>8301.7147700000005</v>
      </c>
      <c r="Y88" s="38">
        <v>10010</v>
      </c>
      <c r="Z88" s="81">
        <f>+((DETALLE_GD_1[[#This Row],[VALOR X UN (GD)]]-DETALLE_GD_1[[#This Row],[VALOR PPTO]])/DETALLE_GD_1[[#This Row],[VALOR PPTO]])</f>
        <v>7.5707248442028808E-4</v>
      </c>
      <c r="AA88" s="2">
        <f>+DETALLE_GD_1[[#This Row],[VALOR PPTO]]*DETALLE_GD_1[[#This Row],[CANTIDAD RECIBIDA]]</f>
        <v>8301.7150000000001</v>
      </c>
      <c r="AB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" s="3">
        <f>+DETALLE_GD_1[[#This Row],[CANTIDAD SOLICITADA]]-DETALLE_GD_1[[#This Row],[DEVOLUCIÓN]]</f>
        <v>5</v>
      </c>
      <c r="AD88" s="38" t="str">
        <f>+_xlfn.XLOOKUP(DETALLE_GD_1[[#This Row],[CODIGO]],PRODUCTOS[CODIGO],PRODUCTOS[DESC CORTA],"",0)</f>
        <v>PINO 1X4X320</v>
      </c>
      <c r="AE88"/>
      <c r="AH88"/>
    </row>
    <row r="89" spans="1:34" hidden="1" x14ac:dyDescent="0.25">
      <c r="A89" s="1">
        <v>45938</v>
      </c>
      <c r="B89" s="1">
        <v>45938</v>
      </c>
      <c r="C89" s="80" t="s">
        <v>15</v>
      </c>
      <c r="D89" s="38">
        <v>10</v>
      </c>
      <c r="E89" s="80" t="s">
        <v>16</v>
      </c>
      <c r="F89">
        <v>302039</v>
      </c>
      <c r="G89" s="80" t="s">
        <v>84</v>
      </c>
      <c r="H89" s="80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"/>
      <c r="V89">
        <v>5284</v>
      </c>
      <c r="W89" s="2">
        <v>6579000000</v>
      </c>
      <c r="X89" s="6">
        <v>196510.95912000001</v>
      </c>
      <c r="Y89" s="38">
        <v>10010</v>
      </c>
      <c r="Z89" s="81">
        <f>+((DETALLE_GD_1[[#This Row],[VALOR X UN (GD)]]-DETALLE_GD_1[[#This Row],[VALOR PPTO]])/DETALLE_GD_1[[#This Row],[VALOR PPTO]])</f>
        <v>3.159131684054671E-2</v>
      </c>
      <c r="AA89" s="2">
        <f>+DETALLE_GD_1[[#This Row],[VALOR PPTO]]*DETALLE_GD_1[[#This Row],[CANTIDAD RECIBIDA]]</f>
        <v>196510.96000000002</v>
      </c>
      <c r="AB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" s="3">
        <f>+DETALLE_GD_1[[#This Row],[CANTIDAD SOLICITADA]]-DETALLE_GD_1[[#This Row],[DEVOLUCIÓN]]</f>
        <v>20</v>
      </c>
      <c r="AD89" s="38" t="str">
        <f>+_xlfn.XLOOKUP(DETALLE_GD_1[[#This Row],[CODIGO]],PRODUCTOS[CODIGO],PRODUCTOS[DESC CORTA],"",0)</f>
        <v>PINO 2X6X400</v>
      </c>
      <c r="AE89"/>
      <c r="AH89"/>
    </row>
    <row r="90" spans="1:34" hidden="1" x14ac:dyDescent="0.25">
      <c r="A90" s="1">
        <v>45938</v>
      </c>
      <c r="B90" s="1">
        <v>45938</v>
      </c>
      <c r="C90" s="80" t="s">
        <v>15</v>
      </c>
      <c r="D90" s="38">
        <v>10</v>
      </c>
      <c r="E90" s="80" t="s">
        <v>16</v>
      </c>
      <c r="F90">
        <v>302028</v>
      </c>
      <c r="G90" s="80" t="s">
        <v>246</v>
      </c>
      <c r="H90" s="8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"/>
      <c r="V90">
        <v>5284</v>
      </c>
      <c r="W90" s="2">
        <v>6579000000</v>
      </c>
      <c r="X90" s="6">
        <v>563618.27797000017</v>
      </c>
      <c r="Y90" s="38">
        <v>10010</v>
      </c>
      <c r="Z90" s="81">
        <f>+((DETALLE_GD_1[[#This Row],[VALOR X UN (GD)]]-DETALLE_GD_1[[#This Row],[VALOR PPTO]])/DETALLE_GD_1[[#This Row],[VALOR PPTO]])</f>
        <v>-0.13431479843338995</v>
      </c>
      <c r="AA90" s="2">
        <f>+DETALLE_GD_1[[#This Row],[VALOR PPTO]]*DETALLE_GD_1[[#This Row],[CANTIDAD RECIBIDA]]</f>
        <v>563618.27500000002</v>
      </c>
      <c r="AB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" s="3">
        <f>+DETALLE_GD_1[[#This Row],[CANTIDAD SOLICITADA]]-DETALLE_GD_1[[#This Row],[DEVOLUCIÓN]]</f>
        <v>110</v>
      </c>
      <c r="AD90" s="38" t="str">
        <f>+_xlfn.XLOOKUP(DETALLE_GD_1[[#This Row],[CODIGO]],PRODUCTOS[CODIGO],PRODUCTOS[DESC CORTA],"",0)</f>
        <v>PINO 2X4X320</v>
      </c>
      <c r="AE90"/>
      <c r="AH90"/>
    </row>
    <row r="91" spans="1:34" hidden="1" x14ac:dyDescent="0.25">
      <c r="A91" s="1">
        <v>45938</v>
      </c>
      <c r="B91" s="1">
        <v>45938</v>
      </c>
      <c r="C91" s="80" t="s">
        <v>15</v>
      </c>
      <c r="D91" s="38">
        <v>10</v>
      </c>
      <c r="E91" s="80" t="s">
        <v>16</v>
      </c>
      <c r="F91">
        <v>302044</v>
      </c>
      <c r="G91" s="80" t="s">
        <v>247</v>
      </c>
      <c r="H91" s="80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"/>
      <c r="V91">
        <v>5284</v>
      </c>
      <c r="W91" s="2">
        <v>6579000000</v>
      </c>
      <c r="X91" s="6">
        <v>480408.68868999998</v>
      </c>
      <c r="Y91" s="38">
        <v>10010</v>
      </c>
      <c r="Z91" s="81">
        <f>+((DETALLE_GD_1[[#This Row],[VALOR X UN (GD)]]-DETALLE_GD_1[[#This Row],[VALOR PPTO]])/DETALLE_GD_1[[#This Row],[VALOR PPTO]])</f>
        <v>1.5185638165629551E-2</v>
      </c>
      <c r="AA91" s="2">
        <f>+DETALLE_GD_1[[#This Row],[VALOR PPTO]]*DETALLE_GD_1[[#This Row],[CANTIDAD RECIBIDA]]</f>
        <v>480408.6875</v>
      </c>
      <c r="AB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1" s="3">
        <f>+DETALLE_GD_1[[#This Row],[CANTIDAD SOLICITADA]]-DETALLE_GD_1[[#This Row],[DEVOLUCIÓN]]</f>
        <v>35</v>
      </c>
      <c r="AD91" s="38" t="str">
        <f>+_xlfn.XLOOKUP(DETALLE_GD_1[[#This Row],[CODIGO]],PRODUCTOS[CODIGO],PRODUCTOS[DESC CORTA],"",0)</f>
        <v>PINO 2X8X4</v>
      </c>
      <c r="AE91"/>
      <c r="AH91"/>
    </row>
    <row r="92" spans="1:34" hidden="1" x14ac:dyDescent="0.25">
      <c r="A92" s="1">
        <v>45938</v>
      </c>
      <c r="B92" s="1">
        <v>45938</v>
      </c>
      <c r="C92" s="80" t="s">
        <v>15</v>
      </c>
      <c r="D92" s="38">
        <v>10</v>
      </c>
      <c r="E92" s="80" t="s">
        <v>16</v>
      </c>
      <c r="F92">
        <v>408014</v>
      </c>
      <c r="G92" s="80" t="s">
        <v>108</v>
      </c>
      <c r="H92" s="80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"/>
      <c r="V92">
        <v>5284</v>
      </c>
      <c r="W92" s="2">
        <v>6579000000</v>
      </c>
      <c r="X92" s="6">
        <v>16182.106762000009</v>
      </c>
      <c r="Y92" s="38">
        <v>10010</v>
      </c>
      <c r="Z92" s="81">
        <f>+((DETALLE_GD_1[[#This Row],[VALOR X UN (GD)]]-DETALLE_GD_1[[#This Row],[VALOR PPTO]])/DETALLE_GD_1[[#This Row],[VALOR PPTO]])</f>
        <v>-9.7830697792700247E-2</v>
      </c>
      <c r="AA92" s="2">
        <f>+DETALLE_GD_1[[#This Row],[VALOR PPTO]]*DETALLE_GD_1[[#This Row],[CANTIDAD RECIBIDA]]</f>
        <v>16182.1068</v>
      </c>
      <c r="AB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" s="3">
        <f>+DETALLE_GD_1[[#This Row],[CANTIDAD SOLICITADA]]-DETALLE_GD_1[[#This Row],[DEVOLUCIÓN]]</f>
        <v>1</v>
      </c>
      <c r="AD92" s="38" t="str">
        <f>+_xlfn.XLOOKUP(DETALLE_GD_1[[#This Row],[CODIGO]],PRODUCTOS[CODIGO],PRODUCTOS[DESC CORTA],"",0)</f>
        <v>GRAPA T40</v>
      </c>
      <c r="AE92"/>
      <c r="AH92"/>
    </row>
    <row r="93" spans="1:34" hidden="1" x14ac:dyDescent="0.25">
      <c r="A93" s="1">
        <v>45938</v>
      </c>
      <c r="B93" s="1">
        <v>45938</v>
      </c>
      <c r="C93" s="80" t="s">
        <v>15</v>
      </c>
      <c r="D93" s="38">
        <v>10</v>
      </c>
      <c r="E93" s="80" t="s">
        <v>16</v>
      </c>
      <c r="F93">
        <v>408088</v>
      </c>
      <c r="G93" s="80" t="s">
        <v>109</v>
      </c>
      <c r="H93" s="80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"/>
      <c r="V93">
        <v>5284</v>
      </c>
      <c r="W93" s="2">
        <v>6579000000</v>
      </c>
      <c r="X93" s="6">
        <v>17500.092714999999</v>
      </c>
      <c r="Y93" s="38">
        <v>10010</v>
      </c>
      <c r="Z93" s="81">
        <f>+((DETALLE_GD_1[[#This Row],[VALOR X UN (GD)]]-DETALLE_GD_1[[#This Row],[VALOR PPTO]])/DETALLE_GD_1[[#This Row],[VALOR PPTO]])</f>
        <v>-5.2971147976295791E-6</v>
      </c>
      <c r="AA93" s="2">
        <f>+DETALLE_GD_1[[#This Row],[VALOR PPTO]]*DETALLE_GD_1[[#This Row],[CANTIDAD RECIBIDA]]</f>
        <v>17500.092700000001</v>
      </c>
      <c r="AB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" s="3">
        <f>+DETALLE_GD_1[[#This Row],[CANTIDAD SOLICITADA]]-DETALLE_GD_1[[#This Row],[DEVOLUCIÓN]]</f>
        <v>1</v>
      </c>
      <c r="AD93" s="38" t="str">
        <f>+_xlfn.XLOOKUP(DETALLE_GD_1[[#This Row],[CODIGO]],PRODUCTOS[CODIGO],PRODUCTOS[DESC CORTA],"",0)</f>
        <v>GRAPA T50</v>
      </c>
      <c r="AE93"/>
      <c r="AH93"/>
    </row>
    <row r="94" spans="1:34" hidden="1" x14ac:dyDescent="0.25">
      <c r="A94" s="1">
        <v>45938</v>
      </c>
      <c r="B94" s="1">
        <v>45938</v>
      </c>
      <c r="C94" s="80" t="s">
        <v>15</v>
      </c>
      <c r="D94" s="38">
        <v>10</v>
      </c>
      <c r="E94" s="80" t="s">
        <v>16</v>
      </c>
      <c r="F94">
        <v>410045</v>
      </c>
      <c r="G94" s="80" t="s">
        <v>110</v>
      </c>
      <c r="H94" s="80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"/>
      <c r="V94">
        <v>5284</v>
      </c>
      <c r="W94" s="2">
        <v>6579000000</v>
      </c>
      <c r="X94" s="6">
        <v>7360.0272199999981</v>
      </c>
      <c r="Y94" s="38">
        <v>10010</v>
      </c>
      <c r="Z94" s="81">
        <f>+((DETALLE_GD_1[[#This Row],[VALOR X UN (GD)]]-DETALLE_GD_1[[#This Row],[VALOR PPTO]])/DETALLE_GD_1[[#This Row],[VALOR PPTO]])</f>
        <v>-3.8043333530514605E-6</v>
      </c>
      <c r="AA94" s="2">
        <f>+DETALLE_GD_1[[#This Row],[VALOR PPTO]]*DETALLE_GD_1[[#This Row],[CANTIDAD RECIBIDA]]</f>
        <v>7360.0280000000002</v>
      </c>
      <c r="AB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" s="3">
        <f>+DETALLE_GD_1[[#This Row],[CANTIDAD SOLICITADA]]-DETALLE_GD_1[[#This Row],[DEVOLUCIÓN]]</f>
        <v>20</v>
      </c>
      <c r="AD94" s="38" t="str">
        <f>+_xlfn.XLOOKUP(DETALLE_GD_1[[#This Row],[CODIGO]],PRODUCTOS[CODIGO],PRODUCTOS[DESC CORTA],"",0)</f>
        <v>CONECTOR DENTADO</v>
      </c>
      <c r="AE94"/>
      <c r="AH94"/>
    </row>
    <row r="95" spans="1:34" hidden="1" x14ac:dyDescent="0.25">
      <c r="A95" s="1">
        <v>45938</v>
      </c>
      <c r="B95" s="1">
        <v>45938</v>
      </c>
      <c r="C95" s="80" t="s">
        <v>15</v>
      </c>
      <c r="D95" s="38">
        <v>10</v>
      </c>
      <c r="E95" s="80" t="s">
        <v>16</v>
      </c>
      <c r="F95">
        <v>2302098</v>
      </c>
      <c r="G95" s="80" t="s">
        <v>24</v>
      </c>
      <c r="H95" s="80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"/>
      <c r="V95">
        <v>5284</v>
      </c>
      <c r="W95" s="2">
        <v>6579000000</v>
      </c>
      <c r="X95" s="6">
        <v>21212.999999999996</v>
      </c>
      <c r="Y95" s="38">
        <v>10010</v>
      </c>
      <c r="Z95" s="81">
        <f>+((DETALLE_GD_1[[#This Row],[VALOR X UN (GD)]]-DETALLE_GD_1[[#This Row],[VALOR PPTO]])/DETALLE_GD_1[[#This Row],[VALOR PPTO]])</f>
        <v>0</v>
      </c>
      <c r="AA95" s="2">
        <f>+DETALLE_GD_1[[#This Row],[VALOR PPTO]]*DETALLE_GD_1[[#This Row],[CANTIDAD RECIBIDA]]</f>
        <v>21213</v>
      </c>
      <c r="AB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" s="3">
        <f>+DETALLE_GD_1[[#This Row],[CANTIDAD SOLICITADA]]-DETALLE_GD_1[[#This Row],[DEVOLUCIÓN]]</f>
        <v>1</v>
      </c>
      <c r="AD95" s="38" t="str">
        <f>+_xlfn.XLOOKUP(DETALLE_GD_1[[#This Row],[CODIGO]],PRODUCTOS[CODIGO],PRODUCTOS[DESC CORTA],"",0)</f>
        <v>COLA FRIA</v>
      </c>
      <c r="AE95"/>
      <c r="AH95"/>
    </row>
    <row r="96" spans="1:34" hidden="1" x14ac:dyDescent="0.25">
      <c r="A96" s="1">
        <v>45938</v>
      </c>
      <c r="B96" s="1">
        <v>45938</v>
      </c>
      <c r="C96" s="80" t="s">
        <v>15</v>
      </c>
      <c r="D96" s="38">
        <v>10</v>
      </c>
      <c r="E96" s="80" t="s">
        <v>16</v>
      </c>
      <c r="F96">
        <v>408071</v>
      </c>
      <c r="G96" s="80" t="s">
        <v>111</v>
      </c>
      <c r="H96" s="80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"/>
      <c r="V96">
        <v>5284</v>
      </c>
      <c r="W96" s="2">
        <v>6579000000</v>
      </c>
      <c r="X96" s="6">
        <v>23200.297871999981</v>
      </c>
      <c r="Y96" s="38">
        <v>10010</v>
      </c>
      <c r="Z96" s="81">
        <f>+((DETALLE_GD_1[[#This Row],[VALOR X UN (GD)]]-DETALLE_GD_1[[#This Row],[VALOR PPTO]])/DETALLE_GD_1[[#This Row],[VALOR PPTO]])</f>
        <v>1.0216291231328804E-3</v>
      </c>
      <c r="AA96" s="2">
        <f>+DETALLE_GD_1[[#This Row],[VALOR PPTO]]*DETALLE_GD_1[[#This Row],[CANTIDAD RECIBIDA]]</f>
        <v>23200.297900000001</v>
      </c>
      <c r="AB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" s="3">
        <f>+DETALLE_GD_1[[#This Row],[CANTIDAD SOLICITADA]]-DETALLE_GD_1[[#This Row],[DEVOLUCIÓN]]</f>
        <v>1</v>
      </c>
      <c r="AD96" s="38" t="str">
        <f>+_xlfn.XLOOKUP(DETALLE_GD_1[[#This Row],[CODIGO]],PRODUCTOS[CODIGO],PRODUCTOS[DESC CORTA],"",0)</f>
        <v>CLAVO HELICOIDAL</v>
      </c>
      <c r="AE96"/>
      <c r="AH96"/>
    </row>
    <row r="97" spans="1:34" hidden="1" x14ac:dyDescent="0.25">
      <c r="A97" s="1">
        <v>45938</v>
      </c>
      <c r="B97" s="1">
        <v>45938</v>
      </c>
      <c r="C97" s="80" t="s">
        <v>15</v>
      </c>
      <c r="D97" s="38">
        <v>10</v>
      </c>
      <c r="E97" s="80" t="s">
        <v>16</v>
      </c>
      <c r="F97">
        <v>5309018</v>
      </c>
      <c r="G97" s="80" t="s">
        <v>112</v>
      </c>
      <c r="H97" s="80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"/>
      <c r="V97">
        <v>5284</v>
      </c>
      <c r="W97" s="2">
        <v>6579000000</v>
      </c>
      <c r="X97" s="6">
        <v>69999.923200000048</v>
      </c>
      <c r="Y97" s="38">
        <v>10010</v>
      </c>
      <c r="Z97" s="81">
        <f>+((DETALLE_GD_1[[#This Row],[VALOR X UN (GD)]]-DETALLE_GD_1[[#This Row],[VALOR PPTO]])/DETALLE_GD_1[[#This Row],[VALOR PPTO]])</f>
        <v>1.1428584490190236E-6</v>
      </c>
      <c r="AA97" s="2">
        <f>+DETALLE_GD_1[[#This Row],[VALOR PPTO]]*DETALLE_GD_1[[#This Row],[CANTIDAD RECIBIDA]]</f>
        <v>69999.92</v>
      </c>
      <c r="AB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" s="3">
        <f>+DETALLE_GD_1[[#This Row],[CANTIDAD SOLICITADA]]-DETALLE_GD_1[[#This Row],[DEVOLUCIÓN]]</f>
        <v>100</v>
      </c>
      <c r="AD97" s="38">
        <f>+_xlfn.XLOOKUP(DETALLE_GD_1[[#This Row],[CODIGO]],PRODUCTOS[CODIGO],PRODUCTOS[DESC CORTA],"",0)</f>
        <v>0</v>
      </c>
      <c r="AE97"/>
      <c r="AH97"/>
    </row>
    <row r="98" spans="1:34" hidden="1" x14ac:dyDescent="0.25">
      <c r="A98" s="1">
        <v>45944</v>
      </c>
      <c r="B98" s="1">
        <v>45944</v>
      </c>
      <c r="C98" s="80" t="s">
        <v>114</v>
      </c>
      <c r="D98" s="38">
        <v>10</v>
      </c>
      <c r="E98" s="80" t="s">
        <v>380</v>
      </c>
      <c r="F98">
        <v>408071</v>
      </c>
      <c r="G98" s="80" t="s">
        <v>111</v>
      </c>
      <c r="H98" s="80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">
        <v>4959999</v>
      </c>
      <c r="V98">
        <v>5284</v>
      </c>
      <c r="W98" s="2">
        <v>6579000000</v>
      </c>
      <c r="X98" s="6">
        <v>185602.38297599985</v>
      </c>
      <c r="Y98" s="38">
        <v>10010</v>
      </c>
      <c r="Z98" s="81">
        <f>+((DETALLE_GD_1[[#This Row],[VALOR X UN (GD)]]-DETALLE_GD_1[[#This Row],[VALOR PPTO]])/DETALLE_GD_1[[#This Row],[VALOR PPTO]])</f>
        <v>1.0377927086875297E-3</v>
      </c>
      <c r="AA98" s="2">
        <f>+DETALLE_GD_1[[#This Row],[VALOR PPTO]]*DETALLE_GD_1[[#This Row],[CANTIDAD RECIBIDA]]</f>
        <v>185602.38320000001</v>
      </c>
      <c r="AB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" s="3">
        <f>+DETALLE_GD_1[[#This Row],[CANTIDAD SOLICITADA]]-DETALLE_GD_1[[#This Row],[DEVOLUCIÓN]]</f>
        <v>8</v>
      </c>
      <c r="AD98" s="38" t="str">
        <f>+_xlfn.XLOOKUP(DETALLE_GD_1[[#This Row],[CODIGO]],PRODUCTOS[CODIGO],PRODUCTOS[DESC CORTA],"",0)</f>
        <v>CLAVO HELICOIDAL</v>
      </c>
      <c r="AE98"/>
      <c r="AH98"/>
    </row>
    <row r="99" spans="1:34" hidden="1" x14ac:dyDescent="0.25">
      <c r="A99" s="1">
        <v>45944</v>
      </c>
      <c r="B99" s="1">
        <v>45944</v>
      </c>
      <c r="C99" s="80" t="s">
        <v>114</v>
      </c>
      <c r="D99" s="38">
        <v>10</v>
      </c>
      <c r="E99" s="80" t="s">
        <v>380</v>
      </c>
      <c r="F99">
        <v>302028</v>
      </c>
      <c r="G99" s="80" t="s">
        <v>246</v>
      </c>
      <c r="H99" s="80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"/>
      <c r="V99">
        <v>5284</v>
      </c>
      <c r="W99" s="2">
        <v>6579000000</v>
      </c>
      <c r="X99" s="6">
        <v>2095635.2335430009</v>
      </c>
      <c r="Y99" s="38">
        <v>10010</v>
      </c>
      <c r="Z99" s="81">
        <f>+((DETALLE_GD_1[[#This Row],[VALOR X UN (GD)]]-DETALLE_GD_1[[#This Row],[VALOR PPTO]])/DETALLE_GD_1[[#This Row],[VALOR PPTO]])</f>
        <v>-0.13431403727993024</v>
      </c>
      <c r="AA99" s="2">
        <f>+DETALLE_GD_1[[#This Row],[VALOR PPTO]]*DETALLE_GD_1[[#This Row],[CANTIDAD RECIBIDA]]</f>
        <v>2095635.2224999999</v>
      </c>
      <c r="AB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" s="3">
        <f>+DETALLE_GD_1[[#This Row],[CANTIDAD SOLICITADA]]-DETALLE_GD_1[[#This Row],[DEVOLUCIÓN]]</f>
        <v>409</v>
      </c>
      <c r="AD99" s="38" t="str">
        <f>+_xlfn.XLOOKUP(DETALLE_GD_1[[#This Row],[CODIGO]],PRODUCTOS[CODIGO],PRODUCTOS[DESC CORTA],"",0)</f>
        <v>PINO 2X4X320</v>
      </c>
      <c r="AE99"/>
      <c r="AH99"/>
    </row>
    <row r="100" spans="1:34" hidden="1" x14ac:dyDescent="0.25">
      <c r="A100" s="1">
        <v>45944</v>
      </c>
      <c r="B100" s="1">
        <v>45944</v>
      </c>
      <c r="C100" s="80" t="s">
        <v>114</v>
      </c>
      <c r="D100" s="38">
        <v>10</v>
      </c>
      <c r="E100" s="80" t="s">
        <v>380</v>
      </c>
      <c r="F100">
        <v>302046</v>
      </c>
      <c r="G100" s="80" t="s">
        <v>115</v>
      </c>
      <c r="H100" s="8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"/>
      <c r="V100">
        <v>5284</v>
      </c>
      <c r="W100" s="2">
        <v>6579000000</v>
      </c>
      <c r="X100" s="6">
        <v>680492.09728900006</v>
      </c>
      <c r="Y100" s="38">
        <v>10010</v>
      </c>
      <c r="Z100" s="81">
        <f>+((DETALLE_GD_1[[#This Row],[VALOR X UN (GD)]]-DETALLE_GD_1[[#This Row],[VALOR PPTO]])/DETALLE_GD_1[[#This Row],[VALOR PPTO]])</f>
        <v>-3.2012272612725608E-2</v>
      </c>
      <c r="AA100" s="2">
        <f>+DETALLE_GD_1[[#This Row],[VALOR PPTO]]*DETALLE_GD_1[[#This Row],[CANTIDAD RECIBIDA]]</f>
        <v>680492.09950000001</v>
      </c>
      <c r="AB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" s="3">
        <f>+DETALLE_GD_1[[#This Row],[CANTIDAD SOLICITADA]]-DETALLE_GD_1[[#This Row],[DEVOLUCIÓN]]</f>
        <v>67</v>
      </c>
      <c r="AD100" s="38" t="str">
        <f>+_xlfn.XLOOKUP(DETALLE_GD_1[[#This Row],[CODIGO]],PRODUCTOS[CODIGO],PRODUCTOS[DESC CORTA],"",0)</f>
        <v>PINO 2X6X400</v>
      </c>
      <c r="AE100"/>
      <c r="AH100"/>
    </row>
    <row r="101" spans="1:34" hidden="1" x14ac:dyDescent="0.25">
      <c r="A101" s="1">
        <v>45944</v>
      </c>
      <c r="B101" s="1">
        <v>45944</v>
      </c>
      <c r="C101" s="80" t="s">
        <v>114</v>
      </c>
      <c r="D101" s="38">
        <v>10</v>
      </c>
      <c r="E101" s="80" t="s">
        <v>380</v>
      </c>
      <c r="F101">
        <v>302039</v>
      </c>
      <c r="G101" s="80" t="s">
        <v>84</v>
      </c>
      <c r="H101" s="80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"/>
      <c r="V101">
        <v>5284</v>
      </c>
      <c r="W101" s="2">
        <v>6579000000</v>
      </c>
      <c r="X101" s="6">
        <v>461800.75393200002</v>
      </c>
      <c r="Y101" s="38">
        <v>10010</v>
      </c>
      <c r="Z101" s="81">
        <f>+((DETALLE_GD_1[[#This Row],[VALOR X UN (GD)]]-DETALLE_GD_1[[#This Row],[VALOR PPTO]])/DETALLE_GD_1[[#This Row],[VALOR PPTO]])</f>
        <v>3.1589912338731582E-2</v>
      </c>
      <c r="AA101" s="2">
        <f>+DETALLE_GD_1[[#This Row],[VALOR PPTO]]*DETALLE_GD_1[[#This Row],[CANTIDAD RECIBIDA]]</f>
        <v>461800.75600000005</v>
      </c>
      <c r="AB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" s="3">
        <f>+DETALLE_GD_1[[#This Row],[CANTIDAD SOLICITADA]]-DETALLE_GD_1[[#This Row],[DEVOLUCIÓN]]</f>
        <v>47</v>
      </c>
      <c r="AD101" s="38" t="str">
        <f>+_xlfn.XLOOKUP(DETALLE_GD_1[[#This Row],[CODIGO]],PRODUCTOS[CODIGO],PRODUCTOS[DESC CORTA],"",0)</f>
        <v>PINO 2X6X400</v>
      </c>
      <c r="AE101"/>
      <c r="AH101"/>
    </row>
    <row r="102" spans="1:34" hidden="1" x14ac:dyDescent="0.25">
      <c r="A102" s="1">
        <v>45944</v>
      </c>
      <c r="B102" s="1">
        <v>45944</v>
      </c>
      <c r="C102" s="80" t="s">
        <v>114</v>
      </c>
      <c r="D102" s="38">
        <v>10</v>
      </c>
      <c r="E102" s="80" t="s">
        <v>380</v>
      </c>
      <c r="F102">
        <v>304101</v>
      </c>
      <c r="G102" s="80" t="s">
        <v>17</v>
      </c>
      <c r="H102" s="80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"/>
      <c r="V102">
        <v>5284</v>
      </c>
      <c r="W102" s="2">
        <v>6579000000</v>
      </c>
      <c r="X102" s="6">
        <v>589112.86495000031</v>
      </c>
      <c r="Y102" s="38">
        <v>10010</v>
      </c>
      <c r="Z102" s="81">
        <f>+((DETALLE_GD_1[[#This Row],[VALOR X UN (GD)]]-DETALLE_GD_1[[#This Row],[VALOR PPTO]])/DETALLE_GD_1[[#This Row],[VALOR PPTO]])</f>
        <v>0.10651971278957025</v>
      </c>
      <c r="AA102" s="2">
        <f>+DETALLE_GD_1[[#This Row],[VALOR PPTO]]*DETALLE_GD_1[[#This Row],[CANTIDAD RECIBIDA]]</f>
        <v>589112.86800000002</v>
      </c>
      <c r="AB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" s="3">
        <f>+DETALLE_GD_1[[#This Row],[CANTIDAD SOLICITADA]]-DETALLE_GD_1[[#This Row],[DEVOLUCIÓN]]</f>
        <v>61</v>
      </c>
      <c r="AD102" s="38" t="str">
        <f>+_xlfn.XLOOKUP(DETALLE_GD_1[[#This Row],[CODIGO]],PRODUCTOS[CODIGO],PRODUCTOS[DESC CORTA],"",0)</f>
        <v>OSB 9.5</v>
      </c>
      <c r="AE102"/>
      <c r="AH102"/>
    </row>
    <row r="103" spans="1:34" hidden="1" x14ac:dyDescent="0.25">
      <c r="A103" s="1">
        <v>45944</v>
      </c>
      <c r="B103" s="1">
        <v>45944</v>
      </c>
      <c r="C103" s="80" t="s">
        <v>114</v>
      </c>
      <c r="D103" s="38">
        <v>10</v>
      </c>
      <c r="E103" s="80" t="s">
        <v>380</v>
      </c>
      <c r="F103">
        <v>304007</v>
      </c>
      <c r="G103" s="80" t="s">
        <v>80</v>
      </c>
      <c r="H103" s="80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"/>
      <c r="V103">
        <v>5284</v>
      </c>
      <c r="W103" s="2">
        <v>6579000000</v>
      </c>
      <c r="X103" s="6">
        <v>343330.59065999987</v>
      </c>
      <c r="Y103" s="38">
        <v>10010</v>
      </c>
      <c r="Z103" s="81">
        <f>+((DETALLE_GD_1[[#This Row],[VALOR X UN (GD)]]-DETALLE_GD_1[[#This Row],[VALOR PPTO]])/DETALLE_GD_1[[#This Row],[VALOR PPTO]])</f>
        <v>0.16127141481916898</v>
      </c>
      <c r="AA103" s="2">
        <f>+DETALLE_GD_1[[#This Row],[VALOR PPTO]]*DETALLE_GD_1[[#This Row],[CANTIDAD RECIBIDA]]</f>
        <v>343330.58999999997</v>
      </c>
      <c r="AB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" s="3">
        <f>+DETALLE_GD_1[[#This Row],[CANTIDAD SOLICITADA]]-DETALLE_GD_1[[#This Row],[DEVOLUCIÓN]]</f>
        <v>30</v>
      </c>
      <c r="AD103" s="38" t="str">
        <f>+_xlfn.XLOOKUP(DETALLE_GD_1[[#This Row],[CODIGO]],PRODUCTOS[CODIGO],PRODUCTOS[DESC CORTA],"",0)</f>
        <v>OSB 11MM</v>
      </c>
      <c r="AE103"/>
      <c r="AH103"/>
    </row>
    <row r="104" spans="1:34" hidden="1" x14ac:dyDescent="0.25">
      <c r="A104" s="1">
        <v>45944</v>
      </c>
      <c r="B104" s="1">
        <v>45944</v>
      </c>
      <c r="C104" s="80" t="s">
        <v>114</v>
      </c>
      <c r="D104" s="38">
        <v>10</v>
      </c>
      <c r="E104" s="80" t="s">
        <v>380</v>
      </c>
      <c r="F104">
        <v>701040</v>
      </c>
      <c r="G104" s="80" t="s">
        <v>19</v>
      </c>
      <c r="H104" s="80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"/>
      <c r="V104">
        <v>5284</v>
      </c>
      <c r="W104" s="2">
        <v>6579000000</v>
      </c>
      <c r="X104" s="6">
        <v>673872.43204399978</v>
      </c>
      <c r="Y104" s="38">
        <v>10010</v>
      </c>
      <c r="Z104" s="81">
        <f>+((DETALLE_GD_1[[#This Row],[VALOR X UN (GD)]]-DETALLE_GD_1[[#This Row],[VALOR PPTO]])/DETALLE_GD_1[[#This Row],[VALOR PPTO]])</f>
        <v>-0.46092468011260213</v>
      </c>
      <c r="AA104" s="2">
        <f>+DETALLE_GD_1[[#This Row],[VALOR PPTO]]*DETALLE_GD_1[[#This Row],[CANTIDAD RECIBIDA]]</f>
        <v>673872.43599999999</v>
      </c>
      <c r="AB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" s="3">
        <f>+DETALLE_GD_1[[#This Row],[CANTIDAD SOLICITADA]]-DETALLE_GD_1[[#This Row],[DEVOLUCIÓN]]</f>
        <v>86</v>
      </c>
      <c r="AD104" s="38" t="str">
        <f>+_xlfn.XLOOKUP(DETALLE_GD_1[[#This Row],[CODIGO]],PRODUCTOS[CODIGO],PRODUCTOS[DESC CORTA],"",0)</f>
        <v>VOLCANITA RF</v>
      </c>
      <c r="AE104"/>
      <c r="AH104"/>
    </row>
    <row r="105" spans="1:34" hidden="1" x14ac:dyDescent="0.25">
      <c r="A105" s="1">
        <v>45944</v>
      </c>
      <c r="B105" s="1">
        <v>45944</v>
      </c>
      <c r="C105" s="80" t="s">
        <v>114</v>
      </c>
      <c r="D105" s="38">
        <v>10</v>
      </c>
      <c r="E105" s="80" t="s">
        <v>380</v>
      </c>
      <c r="F105">
        <v>701022</v>
      </c>
      <c r="G105" s="80" t="s">
        <v>76</v>
      </c>
      <c r="H105" s="80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"/>
      <c r="V105">
        <v>5284</v>
      </c>
      <c r="W105" s="2">
        <v>6579000000</v>
      </c>
      <c r="X105" s="6">
        <v>178617.57616</v>
      </c>
      <c r="Y105" s="38">
        <v>10010</v>
      </c>
      <c r="Z105" s="81">
        <f>+((DETALLE_GD_1[[#This Row],[VALOR X UN (GD)]]-DETALLE_GD_1[[#This Row],[VALOR PPTO]])/DETALLE_GD_1[[#This Row],[VALOR PPTO]])</f>
        <v>-8.2442950631017465E-3</v>
      </c>
      <c r="AA105" s="2">
        <f>+DETALLE_GD_1[[#This Row],[VALOR PPTO]]*DETALLE_GD_1[[#This Row],[CANTIDAD RECIBIDA]]</f>
        <v>178617.576</v>
      </c>
      <c r="AB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" s="3">
        <f>+DETALLE_GD_1[[#This Row],[CANTIDAD SOLICITADA]]-DETALLE_GD_1[[#This Row],[DEVOLUCIÓN]]</f>
        <v>16</v>
      </c>
      <c r="AD105" s="38" t="str">
        <f>+_xlfn.XLOOKUP(DETALLE_GD_1[[#This Row],[CODIGO]],PRODUCTOS[CODIGO],PRODUCTOS[DESC CORTA],"",0)</f>
        <v>VOLCANITA RF</v>
      </c>
      <c r="AE105"/>
      <c r="AH105"/>
    </row>
    <row r="106" spans="1:34" hidden="1" x14ac:dyDescent="0.25">
      <c r="A106" s="1">
        <v>45944</v>
      </c>
      <c r="B106" s="1">
        <v>45944</v>
      </c>
      <c r="C106" s="80" t="s">
        <v>114</v>
      </c>
      <c r="D106" s="38">
        <v>10</v>
      </c>
      <c r="E106" s="80" t="s">
        <v>380</v>
      </c>
      <c r="F106">
        <v>1901505</v>
      </c>
      <c r="G106" s="80" t="s">
        <v>27</v>
      </c>
      <c r="H106" s="80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"/>
      <c r="V106">
        <v>5284</v>
      </c>
      <c r="W106" s="2">
        <v>6579000000</v>
      </c>
      <c r="X106" s="6">
        <v>172445</v>
      </c>
      <c r="Y106" s="38">
        <v>10010</v>
      </c>
      <c r="Z106" s="81">
        <f>+((DETALLE_GD_1[[#This Row],[VALOR X UN (GD)]]-DETALLE_GD_1[[#This Row],[VALOR PPTO]])/DETALLE_GD_1[[#This Row],[VALOR PPTO]])</f>
        <v>0</v>
      </c>
      <c r="AA106" s="2">
        <f>+DETALLE_GD_1[[#This Row],[VALOR PPTO]]*DETALLE_GD_1[[#This Row],[CANTIDAD RECIBIDA]]</f>
        <v>172445</v>
      </c>
      <c r="AB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" s="3">
        <f>+DETALLE_GD_1[[#This Row],[CANTIDAD SOLICITADA]]-DETALLE_GD_1[[#This Row],[DEVOLUCIÓN]]</f>
        <v>91</v>
      </c>
      <c r="AD106" s="38" t="str">
        <f>+_xlfn.XLOOKUP(DETALLE_GD_1[[#This Row],[CODIGO]],PRODUCTOS[CODIGO],PRODUCTOS[DESC CORTA],"",0)</f>
        <v>POLIETILENO</v>
      </c>
      <c r="AE106"/>
      <c r="AH106"/>
    </row>
    <row r="107" spans="1:34" hidden="1" x14ac:dyDescent="0.25">
      <c r="A107" s="1">
        <v>45944</v>
      </c>
      <c r="B107" s="1">
        <v>45944</v>
      </c>
      <c r="C107" s="80" t="s">
        <v>114</v>
      </c>
      <c r="D107" s="38">
        <v>10</v>
      </c>
      <c r="E107" s="80" t="s">
        <v>380</v>
      </c>
      <c r="F107">
        <v>407170</v>
      </c>
      <c r="G107" s="80" t="s">
        <v>107</v>
      </c>
      <c r="H107" s="80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"/>
      <c r="V107">
        <v>5284</v>
      </c>
      <c r="W107" s="2">
        <v>6579000000</v>
      </c>
      <c r="X107" s="6">
        <v>1483.5856640000002</v>
      </c>
      <c r="Y107" s="38">
        <v>10010</v>
      </c>
      <c r="Z107" s="81">
        <f>+((DETALLE_GD_1[[#This Row],[VALOR X UN (GD)]]-DETALLE_GD_1[[#This Row],[VALOR PPTO]])/DETALLE_GD_1[[#This Row],[VALOR PPTO]])</f>
        <v>0.17351747879185278</v>
      </c>
      <c r="AA107" s="2">
        <f>+DETALLE_GD_1[[#This Row],[VALOR PPTO]]*DETALLE_GD_1[[#This Row],[CANTIDAD RECIBIDA]]</f>
        <v>1483.5808000000002</v>
      </c>
      <c r="AB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" s="3">
        <f>+DETALLE_GD_1[[#This Row],[CANTIDAD SOLICITADA]]-DETALLE_GD_1[[#This Row],[DEVOLUCIÓN]]</f>
        <v>304</v>
      </c>
      <c r="AD107" s="38" t="str">
        <f>+_xlfn.XLOOKUP(DETALLE_GD_1[[#This Row],[CODIGO]],PRODUCTOS[CODIGO],PRODUCTOS[DESC CORTA],"",0)</f>
        <v>TORNILLO CRS 6X2 1/4</v>
      </c>
      <c r="AE107"/>
      <c r="AH107"/>
    </row>
    <row r="108" spans="1:34" hidden="1" x14ac:dyDescent="0.25">
      <c r="A108" s="1">
        <v>45944</v>
      </c>
      <c r="B108" s="1">
        <v>45944</v>
      </c>
      <c r="C108" s="80" t="s">
        <v>114</v>
      </c>
      <c r="D108" s="38">
        <v>10</v>
      </c>
      <c r="E108" s="80" t="s">
        <v>380</v>
      </c>
      <c r="F108">
        <v>407423</v>
      </c>
      <c r="G108" s="80" t="s">
        <v>106</v>
      </c>
      <c r="H108" s="80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"/>
      <c r="V108">
        <v>5284</v>
      </c>
      <c r="W108" s="2">
        <v>6579000000</v>
      </c>
      <c r="X108" s="6">
        <v>168278.7121304108</v>
      </c>
      <c r="Y108" s="38">
        <v>10010</v>
      </c>
      <c r="Z108" s="81">
        <f>+((DETALLE_GD_1[[#This Row],[VALOR X UN (GD)]]-DETALLE_GD_1[[#This Row],[VALOR PPTO]])/DETALLE_GD_1[[#This Row],[VALOR PPTO]])</f>
        <v>-0.96987167164445021</v>
      </c>
      <c r="AA108" s="2">
        <f>+DETALLE_GD_1[[#This Row],[VALOR PPTO]]*DETALLE_GD_1[[#This Row],[CANTIDAD RECIBIDA]]</f>
        <v>168278.709</v>
      </c>
      <c r="AB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" s="3">
        <f>+DETALLE_GD_1[[#This Row],[CANTIDAD SOLICITADA]]-DETALLE_GD_1[[#This Row],[DEVOLUCIÓN]]</f>
        <v>1578</v>
      </c>
      <c r="AD108" s="38" t="str">
        <f>+_xlfn.XLOOKUP(DETALLE_GD_1[[#This Row],[CODIGO]],PRODUCTOS[CODIGO],PRODUCTOS[DESC CORTA],"",0)</f>
        <v>TORNILLO CRS 6X1 5/8</v>
      </c>
      <c r="AE108"/>
      <c r="AH108"/>
    </row>
    <row r="109" spans="1:34" hidden="1" x14ac:dyDescent="0.25">
      <c r="A109" s="1">
        <v>45944</v>
      </c>
      <c r="B109" s="1">
        <v>45944</v>
      </c>
      <c r="C109" s="80" t="s">
        <v>114</v>
      </c>
      <c r="D109" s="38">
        <v>10</v>
      </c>
      <c r="E109" s="80" t="s">
        <v>380</v>
      </c>
      <c r="F109">
        <v>701015</v>
      </c>
      <c r="G109" s="80" t="s">
        <v>254</v>
      </c>
      <c r="H109" s="80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"/>
      <c r="V109">
        <v>5284</v>
      </c>
      <c r="W109" s="2">
        <v>6579000000</v>
      </c>
      <c r="X109" s="6">
        <v>54907.784807999997</v>
      </c>
      <c r="Y109" s="38">
        <v>10010</v>
      </c>
      <c r="Z109" s="81">
        <f>+((DETALLE_GD_1[[#This Row],[VALOR X UN (GD)]]-DETALLE_GD_1[[#This Row],[VALOR PPTO]])/DETALLE_GD_1[[#This Row],[VALOR PPTO]])</f>
        <v>-3.5839180181827311E-3</v>
      </c>
      <c r="AA109" s="2">
        <f>+DETALLE_GD_1[[#This Row],[VALOR PPTO]]*DETALLE_GD_1[[#This Row],[CANTIDAD RECIBIDA]]</f>
        <v>54907.785000000003</v>
      </c>
      <c r="AB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" s="3">
        <f>+DETALLE_GD_1[[#This Row],[CANTIDAD SOLICITADA]]-DETALLE_GD_1[[#This Row],[DEVOLUCIÓN]]</f>
        <v>6</v>
      </c>
      <c r="AD109" s="38" t="str">
        <f>+_xlfn.XLOOKUP(DETALLE_GD_1[[#This Row],[CODIGO]],PRODUCTOS[CODIGO],PRODUCTOS[DESC CORTA],"",0)</f>
        <v>VOLCANITA RH</v>
      </c>
      <c r="AE109"/>
      <c r="AH109"/>
    </row>
    <row r="110" spans="1:34" hidden="1" x14ac:dyDescent="0.25">
      <c r="A110" s="1">
        <v>45986</v>
      </c>
      <c r="B110" s="1">
        <v>45986</v>
      </c>
      <c r="C110" s="80" t="s">
        <v>15</v>
      </c>
      <c r="D110" s="38">
        <v>11</v>
      </c>
      <c r="E110" s="80" t="s">
        <v>16</v>
      </c>
      <c r="F110">
        <v>704092</v>
      </c>
      <c r="G110" s="80" t="s">
        <v>116</v>
      </c>
      <c r="H110" s="8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">
        <v>105172</v>
      </c>
      <c r="V110">
        <v>5332</v>
      </c>
      <c r="W110" s="2">
        <v>6579000000</v>
      </c>
      <c r="X110" s="6">
        <v>13673.71355</v>
      </c>
      <c r="Y110" s="38">
        <v>10010</v>
      </c>
      <c r="Z110" s="81">
        <f>+((DETALLE_GD_1[[#This Row],[VALOR X UN (GD)]]-DETALLE_GD_1[[#This Row],[VALOR PPTO]])/DETALLE_GD_1[[#This Row],[VALOR PPTO]])</f>
        <v>2.0842909187409083E-5</v>
      </c>
      <c r="AA110" s="2">
        <f>+DETALLE_GD_1[[#This Row],[VALOR PPTO]]*DETALLE_GD_1[[#This Row],[CANTIDAD RECIBIDA]]</f>
        <v>13673.715000000002</v>
      </c>
      <c r="AB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" s="3">
        <f>+DETALLE_GD_1[[#This Row],[CANTIDAD SOLICITADA]]-DETALLE_GD_1[[#This Row],[DEVOLUCIÓN]]</f>
        <v>50</v>
      </c>
      <c r="AD110" s="38" t="str">
        <f>+_xlfn.XLOOKUP(DETALLE_GD_1[[#This Row],[CODIGO]],PRODUCTOS[CODIGO],PRODUCTOS[DESC CORTA],"",0)</f>
        <v>ESQUINERO GUARDAPOLVO</v>
      </c>
      <c r="AE110"/>
      <c r="AH110"/>
    </row>
    <row r="111" spans="1:34" hidden="1" x14ac:dyDescent="0.25">
      <c r="A111" s="1">
        <v>45986</v>
      </c>
      <c r="B111" s="1">
        <v>45986</v>
      </c>
      <c r="C111" s="80" t="s">
        <v>15</v>
      </c>
      <c r="D111" s="38">
        <v>11</v>
      </c>
      <c r="E111" s="80" t="s">
        <v>16</v>
      </c>
      <c r="F111">
        <v>1101946</v>
      </c>
      <c r="G111" s="80" t="s">
        <v>117</v>
      </c>
      <c r="H111" s="80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"/>
      <c r="V111">
        <v>5332</v>
      </c>
      <c r="W111" s="2">
        <v>6579000000</v>
      </c>
      <c r="X111" s="6">
        <v>52385.051282</v>
      </c>
      <c r="Y111" s="38">
        <v>10010</v>
      </c>
      <c r="Z111" s="81">
        <f>+((DETALLE_GD_1[[#This Row],[VALOR X UN (GD)]]-DETALLE_GD_1[[#This Row],[VALOR PPTO]])/DETALLE_GD_1[[#This Row],[VALOR PPTO]])</f>
        <v>-6.205039260885465E-3</v>
      </c>
      <c r="AA111" s="2">
        <f>+DETALLE_GD_1[[#This Row],[VALOR PPTO]]*DETALLE_GD_1[[#This Row],[CANTIDAD RECIBIDA]]</f>
        <v>52385.051299999999</v>
      </c>
      <c r="AB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" s="3">
        <f>+DETALLE_GD_1[[#This Row],[CANTIDAD SOLICITADA]]-DETALLE_GD_1[[#This Row],[DEVOLUCIÓN]]</f>
        <v>1</v>
      </c>
      <c r="AD111" s="38" t="str">
        <f>+_xlfn.XLOOKUP(DETALLE_GD_1[[#This Row],[CODIGO]],PRODUCTOS[CODIGO],PRODUCTOS[DESC CORTA],"",0)</f>
        <v>PUERTA INTERIOR IZQ</v>
      </c>
      <c r="AE111"/>
      <c r="AH111"/>
    </row>
    <row r="112" spans="1:34" hidden="1" x14ac:dyDescent="0.25">
      <c r="A112" s="1">
        <v>45986</v>
      </c>
      <c r="B112" s="1">
        <v>45986</v>
      </c>
      <c r="C112" s="80" t="s">
        <v>15</v>
      </c>
      <c r="D112" s="38">
        <v>11</v>
      </c>
      <c r="E112" s="80" t="s">
        <v>16</v>
      </c>
      <c r="F112">
        <v>1401065</v>
      </c>
      <c r="G112" s="80" t="s">
        <v>118</v>
      </c>
      <c r="H112" s="80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"/>
      <c r="V112">
        <v>5332</v>
      </c>
      <c r="W112" s="2">
        <v>6579000000</v>
      </c>
      <c r="X112" s="6">
        <v>39349.495820999997</v>
      </c>
      <c r="Y112" s="38">
        <v>10010</v>
      </c>
      <c r="Z112" s="81">
        <f>+((DETALLE_GD_1[[#This Row],[VALOR X UN (GD)]]-DETALLE_GD_1[[#This Row],[VALOR PPTO]])/DETALLE_GD_1[[#This Row],[VALOR PPTO]])</f>
        <v>2.2491825676708562E-3</v>
      </c>
      <c r="AA112" s="2">
        <f>+DETALLE_GD_1[[#This Row],[VALOR PPTO]]*DETALLE_GD_1[[#This Row],[CANTIDAD RECIBIDA]]</f>
        <v>39349.495800000004</v>
      </c>
      <c r="AB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" s="3">
        <f>+DETALLE_GD_1[[#This Row],[CANTIDAD SOLICITADA]]-DETALLE_GD_1[[#This Row],[DEVOLUCIÓN]]</f>
        <v>3</v>
      </c>
      <c r="AD112" s="38" t="str">
        <f>+_xlfn.XLOOKUP(DETALLE_GD_1[[#This Row],[CODIGO]],PRODUCTOS[CODIGO],PRODUCTOS[DESC CORTA],"",0)</f>
        <v>CERRADURA LLAVE</v>
      </c>
      <c r="AE112"/>
      <c r="AH112"/>
    </row>
    <row r="113" spans="1:34" hidden="1" x14ac:dyDescent="0.25">
      <c r="A113" s="1">
        <v>45986</v>
      </c>
      <c r="B113" s="1">
        <v>45986</v>
      </c>
      <c r="C113" s="80" t="s">
        <v>15</v>
      </c>
      <c r="D113" s="38">
        <v>11</v>
      </c>
      <c r="E113" s="80" t="s">
        <v>16</v>
      </c>
      <c r="F113">
        <v>1105121</v>
      </c>
      <c r="G113" s="80" t="s">
        <v>119</v>
      </c>
      <c r="H113" s="80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">
        <v>231290</v>
      </c>
      <c r="V113">
        <v>5332</v>
      </c>
      <c r="W113" s="2">
        <v>6579000000</v>
      </c>
      <c r="X113" s="6">
        <v>96540.363635999995</v>
      </c>
      <c r="Y113" s="38">
        <v>10010</v>
      </c>
      <c r="Z113" s="81">
        <f>+((DETALLE_GD_1[[#This Row],[VALOR X UN (GD)]]-DETALLE_GD_1[[#This Row],[VALOR PPTO]])/DETALLE_GD_1[[#This Row],[VALOR PPTO]])</f>
        <v>-3.7663002959411884E-6</v>
      </c>
      <c r="AA113" s="2">
        <f>+DETALLE_GD_1[[#This Row],[VALOR PPTO]]*DETALLE_GD_1[[#This Row],[CANTIDAD RECIBIDA]]</f>
        <v>96540.363599999997</v>
      </c>
      <c r="AB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" s="3">
        <f>+DETALLE_GD_1[[#This Row],[CANTIDAD SOLICITADA]]-DETALLE_GD_1[[#This Row],[DEVOLUCIÓN]]</f>
        <v>1</v>
      </c>
      <c r="AD113" s="38" t="str">
        <f>+_xlfn.XLOOKUP(DETALLE_GD_1[[#This Row],[CODIGO]],PRODUCTOS[CODIGO],PRODUCTOS[DESC CORTA],"",0)</f>
        <v>PUERTA ACCESO DERECHA</v>
      </c>
      <c r="AE113"/>
      <c r="AH113"/>
    </row>
    <row r="114" spans="1:34" hidden="1" x14ac:dyDescent="0.25">
      <c r="A114" s="1">
        <v>45986</v>
      </c>
      <c r="B114" s="1">
        <v>45986</v>
      </c>
      <c r="C114" s="80" t="s">
        <v>15</v>
      </c>
      <c r="D114" s="38">
        <v>11</v>
      </c>
      <c r="E114" s="80" t="s">
        <v>16</v>
      </c>
      <c r="F114">
        <v>1105122</v>
      </c>
      <c r="G114" s="80" t="s">
        <v>120</v>
      </c>
      <c r="H114" s="80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"/>
      <c r="V114">
        <v>5332</v>
      </c>
      <c r="W114" s="2">
        <v>6579000000</v>
      </c>
      <c r="X114" s="6">
        <v>134750</v>
      </c>
      <c r="Y114" s="38">
        <v>10010</v>
      </c>
      <c r="Z114" s="81">
        <f>+((DETALLE_GD_1[[#This Row],[VALOR X UN (GD)]]-DETALLE_GD_1[[#This Row],[VALOR PPTO]])/DETALLE_GD_1[[#This Row],[VALOR PPTO]])</f>
        <v>0</v>
      </c>
      <c r="AA114" s="2">
        <f>+DETALLE_GD_1[[#This Row],[VALOR PPTO]]*DETALLE_GD_1[[#This Row],[CANTIDAD RECIBIDA]]</f>
        <v>134750</v>
      </c>
      <c r="AB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" s="3">
        <f>+DETALLE_GD_1[[#This Row],[CANTIDAD SOLICITADA]]-DETALLE_GD_1[[#This Row],[DEVOLUCIÓN]]</f>
        <v>1</v>
      </c>
      <c r="AD114" s="38" t="str">
        <f>+_xlfn.XLOOKUP(DETALLE_GD_1[[#This Row],[CODIGO]],PRODUCTOS[CODIGO],PRODUCTOS[DESC CORTA],"",0)</f>
        <v>PUERTA LOGIA DERECHA</v>
      </c>
      <c r="AE114"/>
      <c r="AH114"/>
    </row>
    <row r="115" spans="1:34" hidden="1" x14ac:dyDescent="0.25">
      <c r="A115" s="1">
        <v>45986</v>
      </c>
      <c r="B115" s="1">
        <v>45986</v>
      </c>
      <c r="C115" s="80" t="s">
        <v>15</v>
      </c>
      <c r="D115" s="38">
        <v>11</v>
      </c>
      <c r="E115" s="80" t="s">
        <v>121</v>
      </c>
      <c r="F115">
        <v>1801700</v>
      </c>
      <c r="G115" s="80" t="s">
        <v>122</v>
      </c>
      <c r="H115" s="80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">
        <v>46652</v>
      </c>
      <c r="V115">
        <v>5332</v>
      </c>
      <c r="W115" s="2">
        <v>6579000000</v>
      </c>
      <c r="X115" s="6">
        <v>40139.578512</v>
      </c>
      <c r="Y115" s="38">
        <v>10010</v>
      </c>
      <c r="Z115" s="81">
        <f>+((DETALLE_GD_1[[#This Row],[VALOR X UN (GD)]]-DETALLE_GD_1[[#This Row],[VALOR PPTO]])/DETALLE_GD_1[[#This Row],[VALOR PPTO]])</f>
        <v>0.16224439427035831</v>
      </c>
      <c r="AA115" s="2">
        <f>+DETALLE_GD_1[[#This Row],[VALOR PPTO]]*DETALLE_GD_1[[#This Row],[CANTIDAD RECIBIDA]]</f>
        <v>40139.578500000003</v>
      </c>
      <c r="AB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" s="3">
        <f>+DETALLE_GD_1[[#This Row],[CANTIDAD SOLICITADA]]-DETALLE_GD_1[[#This Row],[DEVOLUCIÓN]]</f>
        <v>3</v>
      </c>
      <c r="AD115" s="38" t="str">
        <f>+_xlfn.XLOOKUP(DETALLE_GD_1[[#This Row],[CODIGO]],PRODUCTOS[CODIGO],PRODUCTOS[DESC CORTA],"",0)</f>
        <v>MARCO PUERTA</v>
      </c>
      <c r="AE115"/>
      <c r="AH115"/>
    </row>
    <row r="116" spans="1:34" hidden="1" x14ac:dyDescent="0.25">
      <c r="A116" s="1">
        <v>45985</v>
      </c>
      <c r="B116" s="1">
        <v>45985</v>
      </c>
      <c r="C116" s="80" t="s">
        <v>123</v>
      </c>
      <c r="D116" s="38">
        <v>11</v>
      </c>
      <c r="E116" s="80" t="s">
        <v>124</v>
      </c>
      <c r="F116">
        <v>1901229</v>
      </c>
      <c r="G116" s="80" t="s">
        <v>125</v>
      </c>
      <c r="H116" s="80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">
        <v>2091919</v>
      </c>
      <c r="V116">
        <v>5332</v>
      </c>
      <c r="W116" s="2">
        <v>6579000000</v>
      </c>
      <c r="X116" s="6">
        <v>89122.891639000023</v>
      </c>
      <c r="Y116" s="38">
        <v>10010</v>
      </c>
      <c r="Z116" s="81">
        <f>+((DETALLE_GD_1[[#This Row],[VALOR X UN (GD)]]-DETALLE_GD_1[[#This Row],[VALOR PPTO]])/DETALLE_GD_1[[#This Row],[VALOR PPTO]])</f>
        <v>1.3476728608639642E-3</v>
      </c>
      <c r="AA116" s="2">
        <f>+DETALLE_GD_1[[#This Row],[VALOR PPTO]]*DETALLE_GD_1[[#This Row],[CANTIDAD RECIBIDA]]</f>
        <v>89122.889900000009</v>
      </c>
      <c r="AB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" s="3">
        <f>+DETALLE_GD_1[[#This Row],[CANTIDAD SOLICITADA]]-DETALLE_GD_1[[#This Row],[DEVOLUCIÓN]]</f>
        <v>47</v>
      </c>
      <c r="AD116" s="38" t="str">
        <f>+_xlfn.XLOOKUP(DETALLE_GD_1[[#This Row],[CODIGO]],PRODUCTOS[CODIGO],PRODUCTOS[DESC CORTA],"",0)</f>
        <v>POLIETILENO</v>
      </c>
      <c r="AE116"/>
      <c r="AH116"/>
    </row>
    <row r="117" spans="1:34" hidden="1" x14ac:dyDescent="0.25">
      <c r="A117" s="1">
        <v>45985</v>
      </c>
      <c r="B117" s="1">
        <v>45985</v>
      </c>
      <c r="C117" s="80" t="s">
        <v>123</v>
      </c>
      <c r="D117" s="38">
        <v>11</v>
      </c>
      <c r="E117" s="80" t="s">
        <v>124</v>
      </c>
      <c r="F117">
        <v>304014</v>
      </c>
      <c r="G117" s="80" t="s">
        <v>23</v>
      </c>
      <c r="H117" s="80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"/>
      <c r="V117">
        <v>5332</v>
      </c>
      <c r="W117" s="2">
        <v>6579000000</v>
      </c>
      <c r="X117" s="6">
        <v>877572.03596999997</v>
      </c>
      <c r="Y117" s="38">
        <v>10010</v>
      </c>
      <c r="Z117" s="81">
        <f>+((DETALLE_GD_1[[#This Row],[VALOR X UN (GD)]]-DETALLE_GD_1[[#This Row],[VALOR PPTO]])/DETALLE_GD_1[[#This Row],[VALOR PPTO]])</f>
        <v>-2.7622101649813972E-3</v>
      </c>
      <c r="AA117" s="2">
        <f>+DETALLE_GD_1[[#This Row],[VALOR PPTO]]*DETALLE_GD_1[[#This Row],[CANTIDAD RECIBIDA]]</f>
        <v>877572.03659999999</v>
      </c>
      <c r="AB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" s="3">
        <f>+DETALLE_GD_1[[#This Row],[CANTIDAD SOLICITADA]]-DETALLE_GD_1[[#This Row],[DEVOLUCIÓN]]</f>
        <v>42</v>
      </c>
      <c r="AD117" s="38">
        <f>+_xlfn.XLOOKUP(DETALLE_GD_1[[#This Row],[CODIGO]],PRODUCTOS[CODIGO],PRODUCTOS[DESC CORTA],"",0)</f>
        <v>0</v>
      </c>
      <c r="AE117"/>
      <c r="AH117"/>
    </row>
    <row r="118" spans="1:34" hidden="1" x14ac:dyDescent="0.25">
      <c r="A118" s="1">
        <v>45985</v>
      </c>
      <c r="B118" s="1">
        <v>45985</v>
      </c>
      <c r="C118" s="80" t="s">
        <v>123</v>
      </c>
      <c r="D118" s="38">
        <v>11</v>
      </c>
      <c r="E118" s="80" t="s">
        <v>124</v>
      </c>
      <c r="F118">
        <v>302048</v>
      </c>
      <c r="G118" s="80" t="s">
        <v>126</v>
      </c>
      <c r="H118" s="80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"/>
      <c r="V118">
        <v>5332</v>
      </c>
      <c r="W118" s="2">
        <v>6579000000</v>
      </c>
      <c r="X118" s="6">
        <v>616981.27324499993</v>
      </c>
      <c r="Y118" s="38">
        <v>10010</v>
      </c>
      <c r="Z118" s="81">
        <f>+((DETALLE_GD_1[[#This Row],[VALOR X UN (GD)]]-DETALLE_GD_1[[#This Row],[VALOR PPTO]])/DETALLE_GD_1[[#This Row],[VALOR PPTO]])</f>
        <v>-1.8305702227348744E-2</v>
      </c>
      <c r="AA118" s="2">
        <f>+DETALLE_GD_1[[#This Row],[VALOR PPTO]]*DETALLE_GD_1[[#This Row],[CANTIDAD RECIBIDA]]</f>
        <v>616981.27500000002</v>
      </c>
      <c r="AB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" s="3">
        <f>+DETALLE_GD_1[[#This Row],[CANTIDAD SOLICITADA]]-DETALLE_GD_1[[#This Row],[DEVOLUCIÓN]]</f>
        <v>45</v>
      </c>
      <c r="AD118" s="38" t="str">
        <f>+_xlfn.XLOOKUP(DETALLE_GD_1[[#This Row],[CODIGO]],PRODUCTOS[CODIGO],PRODUCTOS[DESC CORTA],"",0)</f>
        <v>PINO 2X8X4</v>
      </c>
      <c r="AE118"/>
      <c r="AH118"/>
    </row>
    <row r="119" spans="1:34" hidden="1" x14ac:dyDescent="0.25">
      <c r="A119" s="1">
        <v>45985</v>
      </c>
      <c r="B119" s="1">
        <v>45985</v>
      </c>
      <c r="C119" s="80" t="s">
        <v>123</v>
      </c>
      <c r="D119" s="38">
        <v>11</v>
      </c>
      <c r="E119" s="80" t="s">
        <v>124</v>
      </c>
      <c r="F119">
        <v>302044</v>
      </c>
      <c r="G119" s="80" t="s">
        <v>247</v>
      </c>
      <c r="H119" s="80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"/>
      <c r="V119">
        <v>5332</v>
      </c>
      <c r="W119" s="2">
        <v>6579000000</v>
      </c>
      <c r="X119" s="6">
        <v>274519.25068</v>
      </c>
      <c r="Y119" s="38">
        <v>10010</v>
      </c>
      <c r="Z119" s="81">
        <f>+((DETALLE_GD_1[[#This Row],[VALOR X UN (GD)]]-DETALLE_GD_1[[#This Row],[VALOR PPTO]])/DETALLE_GD_1[[#This Row],[VALOR PPTO]])</f>
        <v>1.5185638165629551E-2</v>
      </c>
      <c r="AA119" s="2">
        <f>+DETALLE_GD_1[[#This Row],[VALOR PPTO]]*DETALLE_GD_1[[#This Row],[CANTIDAD RECIBIDA]]</f>
        <v>274519.25</v>
      </c>
      <c r="AB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9" s="3">
        <f>+DETALLE_GD_1[[#This Row],[CANTIDAD SOLICITADA]]-DETALLE_GD_1[[#This Row],[DEVOLUCIÓN]]</f>
        <v>20</v>
      </c>
      <c r="AD119" s="38" t="str">
        <f>+_xlfn.XLOOKUP(DETALLE_GD_1[[#This Row],[CODIGO]],PRODUCTOS[CODIGO],PRODUCTOS[DESC CORTA],"",0)</f>
        <v>PINO 2X8X4</v>
      </c>
      <c r="AE119"/>
      <c r="AH119"/>
    </row>
    <row r="120" spans="1:34" hidden="1" x14ac:dyDescent="0.25">
      <c r="A120" s="1">
        <v>45985</v>
      </c>
      <c r="B120" s="1">
        <v>45985</v>
      </c>
      <c r="C120" s="80" t="s">
        <v>123</v>
      </c>
      <c r="D120" s="38">
        <v>11</v>
      </c>
      <c r="E120" s="80" t="s">
        <v>124</v>
      </c>
      <c r="F120">
        <v>307256</v>
      </c>
      <c r="G120" s="80" t="s">
        <v>127</v>
      </c>
      <c r="H120" s="8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"/>
      <c r="V120">
        <v>5332</v>
      </c>
      <c r="W120" s="2">
        <v>6579000000</v>
      </c>
      <c r="X120" s="6">
        <v>18969.57447</v>
      </c>
      <c r="Y120" s="38">
        <v>10010</v>
      </c>
      <c r="Z120" s="81">
        <f>+((DETALLE_GD_1[[#This Row],[VALOR X UN (GD)]]-DETALLE_GD_1[[#This Row],[VALOR PPTO]])/DETALLE_GD_1[[#This Row],[VALOR PPTO]])</f>
        <v>2.245701458556375E-5</v>
      </c>
      <c r="AA120" s="2">
        <f>+DETALLE_GD_1[[#This Row],[VALOR PPTO]]*DETALLE_GD_1[[#This Row],[CANTIDAD RECIBIDA]]</f>
        <v>18969.574000000001</v>
      </c>
      <c r="AB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" s="3">
        <f>+DETALLE_GD_1[[#This Row],[CANTIDAD SOLICITADA]]-DETALLE_GD_1[[#This Row],[DEVOLUCIÓN]]</f>
        <v>10</v>
      </c>
      <c r="AD120" s="38" t="str">
        <f>+_xlfn.XLOOKUP(DETALLE_GD_1[[#This Row],[CODIGO]],PRODUCTOS[CODIGO],PRODUCTOS[DESC CORTA],"",0)</f>
        <v>PINO 1X4X320</v>
      </c>
      <c r="AE120"/>
      <c r="AH120"/>
    </row>
    <row r="121" spans="1:34" hidden="1" x14ac:dyDescent="0.25">
      <c r="A121" s="1">
        <v>45985</v>
      </c>
      <c r="B121" s="1">
        <v>45985</v>
      </c>
      <c r="C121" s="80" t="s">
        <v>123</v>
      </c>
      <c r="D121" s="38">
        <v>11</v>
      </c>
      <c r="E121" s="80" t="s">
        <v>124</v>
      </c>
      <c r="F121" t="s">
        <v>21</v>
      </c>
      <c r="G121" s="80" t="s">
        <v>22</v>
      </c>
      <c r="H121" s="80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"/>
      <c r="V121">
        <v>5332</v>
      </c>
      <c r="W121" s="2">
        <v>6579000000</v>
      </c>
      <c r="X121" s="6">
        <v>215035.83899000005</v>
      </c>
      <c r="Y121" s="38">
        <v>10010</v>
      </c>
      <c r="Z121" s="81">
        <f>+((DETALLE_GD_1[[#This Row],[VALOR X UN (GD)]]-DETALLE_GD_1[[#This Row],[VALOR PPTO]])/DETALLE_GD_1[[#This Row],[VALOR PPTO]])</f>
        <v>4.2537841292085522E-2</v>
      </c>
      <c r="AA121" s="2">
        <f>+DETALLE_GD_1[[#This Row],[VALOR PPTO]]*DETALLE_GD_1[[#This Row],[CANTIDAD RECIBIDA]]</f>
        <v>215035.83919999999</v>
      </c>
      <c r="AB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" s="3">
        <f>+DETALLE_GD_1[[#This Row],[CANTIDAD SOLICITADA]]-DETALLE_GD_1[[#This Row],[DEVOLUCIÓN]]</f>
        <v>14</v>
      </c>
      <c r="AD121" s="38" t="str">
        <f>+_xlfn.XLOOKUP(DETALLE_GD_1[[#This Row],[CODIGO]],PRODUCTOS[CODIGO],PRODUCTOS[DESC CORTA],"",0)</f>
        <v>PINO 3X8X320</v>
      </c>
      <c r="AE121"/>
      <c r="AH121"/>
    </row>
    <row r="122" spans="1:34" hidden="1" x14ac:dyDescent="0.25">
      <c r="A122" s="1">
        <v>45985</v>
      </c>
      <c r="B122" s="1">
        <v>45985</v>
      </c>
      <c r="C122" s="80" t="s">
        <v>15</v>
      </c>
      <c r="D122" s="38">
        <v>11</v>
      </c>
      <c r="E122" s="80" t="s">
        <v>16</v>
      </c>
      <c r="F122">
        <v>408013</v>
      </c>
      <c r="G122" s="80" t="s">
        <v>128</v>
      </c>
      <c r="H122" s="80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">
        <v>153166</v>
      </c>
      <c r="V122">
        <v>5332</v>
      </c>
      <c r="W122" s="2">
        <v>6579000000</v>
      </c>
      <c r="X122" s="6">
        <v>2520.47678</v>
      </c>
      <c r="Y122" s="38">
        <v>10010</v>
      </c>
      <c r="Z122" s="81">
        <f>+((DETALLE_GD_1[[#This Row],[VALOR X UN (GD)]]-DETALLE_GD_1[[#This Row],[VALOR PPTO]])/DETALLE_GD_1[[#This Row],[VALOR PPTO]])</f>
        <v>7.0432388030709142E-2</v>
      </c>
      <c r="AA122" s="2">
        <f>+DETALLE_GD_1[[#This Row],[VALOR PPTO]]*DETALLE_GD_1[[#This Row],[CANTIDAD RECIBIDA]]</f>
        <v>2520.4767999999999</v>
      </c>
      <c r="AB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" s="3">
        <f>+DETALLE_GD_1[[#This Row],[CANTIDAD SOLICITADA]]-DETALLE_GD_1[[#This Row],[DEVOLUCIÓN]]</f>
        <v>1</v>
      </c>
      <c r="AD122" s="38" t="str">
        <f>+_xlfn.XLOOKUP(DETALLE_GD_1[[#This Row],[CODIGO]],PRODUCTOS[CODIGO],PRODUCTOS[DESC CORTA],"",0)</f>
        <v>PUNTA PUNTILLERA</v>
      </c>
      <c r="AE122"/>
      <c r="AH122"/>
    </row>
    <row r="123" spans="1:34" hidden="1" x14ac:dyDescent="0.25">
      <c r="A123" s="1">
        <v>45985</v>
      </c>
      <c r="B123" s="1">
        <v>45985</v>
      </c>
      <c r="C123" s="80" t="s">
        <v>15</v>
      </c>
      <c r="D123" s="38">
        <v>11</v>
      </c>
      <c r="E123" s="80" t="s">
        <v>16</v>
      </c>
      <c r="F123">
        <v>601047</v>
      </c>
      <c r="G123" s="80" t="s">
        <v>129</v>
      </c>
      <c r="H123" s="80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"/>
      <c r="V123">
        <v>5332</v>
      </c>
      <c r="W123" s="2">
        <v>6579000000</v>
      </c>
      <c r="X123" s="6">
        <v>50286.86</v>
      </c>
      <c r="Y123" s="38">
        <v>10010</v>
      </c>
      <c r="Z123" s="81">
        <f>+((DETALLE_GD_1[[#This Row],[VALOR X UN (GD)]]-DETALLE_GD_1[[#This Row],[VALOR PPTO]])/DETALLE_GD_1[[#This Row],[VALOR PPTO]])</f>
        <v>-2.0837650233082768E-2</v>
      </c>
      <c r="AA123" s="2">
        <f>+DETALLE_GD_1[[#This Row],[VALOR PPTO]]*DETALLE_GD_1[[#This Row],[CANTIDAD RECIBIDA]]</f>
        <v>50286.86</v>
      </c>
      <c r="AB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" s="3">
        <f>+DETALLE_GD_1[[#This Row],[CANTIDAD SOLICITADA]]-DETALLE_GD_1[[#This Row],[DEVOLUCIÓN]]</f>
        <v>1</v>
      </c>
      <c r="AD123" s="38" t="str">
        <f>+_xlfn.XLOOKUP(DETALLE_GD_1[[#This Row],[CODIGO]],PRODUCTOS[CODIGO],PRODUCTOS[DESC CORTA],"",0)</f>
        <v>ESMALTE AL AGUA</v>
      </c>
      <c r="AE123"/>
      <c r="AH123"/>
    </row>
    <row r="124" spans="1:34" hidden="1" x14ac:dyDescent="0.25">
      <c r="A124" s="1">
        <v>45985</v>
      </c>
      <c r="B124" s="1">
        <v>45985</v>
      </c>
      <c r="C124" s="80" t="s">
        <v>15</v>
      </c>
      <c r="D124" s="38">
        <v>11</v>
      </c>
      <c r="E124" s="80" t="s">
        <v>16</v>
      </c>
      <c r="F124">
        <v>704091</v>
      </c>
      <c r="G124" s="80" t="s">
        <v>130</v>
      </c>
      <c r="H124" s="80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"/>
      <c r="V124">
        <v>5332</v>
      </c>
      <c r="W124" s="2">
        <v>6579000000</v>
      </c>
      <c r="X124" s="6">
        <v>17515.508600000001</v>
      </c>
      <c r="Y124" s="38">
        <v>10010</v>
      </c>
      <c r="Z124" s="81">
        <f>+((DETALLE_GD_1[[#This Row],[VALOR X UN (GD)]]-DETALLE_GD_1[[#This Row],[VALOR PPTO]])/DETALLE_GD_1[[#This Row],[VALOR PPTO]])</f>
        <v>2.7975205974545605E-5</v>
      </c>
      <c r="AA124" s="2">
        <f>+DETALLE_GD_1[[#This Row],[VALOR PPTO]]*DETALLE_GD_1[[#This Row],[CANTIDAD RECIBIDA]]</f>
        <v>17515.510000000002</v>
      </c>
      <c r="AB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" s="3">
        <f>+DETALLE_GD_1[[#This Row],[CANTIDAD SOLICITADA]]-DETALLE_GD_1[[#This Row],[DEVOLUCIÓN]]</f>
        <v>100</v>
      </c>
      <c r="AD124" s="38" t="str">
        <f>+_xlfn.XLOOKUP(DETALLE_GD_1[[#This Row],[CODIGO]],PRODUCTOS[CODIGO],PRODUCTOS[DESC CORTA],"",0)</f>
        <v>ESQUINERO INTERIOR</v>
      </c>
      <c r="AE124"/>
      <c r="AH124"/>
    </row>
    <row r="125" spans="1:34" hidden="1" x14ac:dyDescent="0.25">
      <c r="A125" s="1">
        <v>45985</v>
      </c>
      <c r="B125" s="1">
        <v>45985</v>
      </c>
      <c r="C125" s="80" t="s">
        <v>15</v>
      </c>
      <c r="D125" s="38">
        <v>11</v>
      </c>
      <c r="E125" s="80" t="s">
        <v>16</v>
      </c>
      <c r="F125">
        <v>704107</v>
      </c>
      <c r="G125" s="80" t="s">
        <v>131</v>
      </c>
      <c r="H125" s="80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"/>
      <c r="V125">
        <v>5332</v>
      </c>
      <c r="W125" s="2">
        <v>6579000000</v>
      </c>
      <c r="X125" s="6">
        <v>23685.501799999998</v>
      </c>
      <c r="Y125" s="38">
        <v>10010</v>
      </c>
      <c r="Z125" s="81">
        <f>+((DETALLE_GD_1[[#This Row],[VALOR X UN (GD)]]-DETALLE_GD_1[[#This Row],[VALOR PPTO]])/DETALLE_GD_1[[#This Row],[VALOR PPTO]])</f>
        <v>-2.110996179094996E-5</v>
      </c>
      <c r="AA125" s="2">
        <f>+DETALLE_GD_1[[#This Row],[VALOR PPTO]]*DETALLE_GD_1[[#This Row],[CANTIDAD RECIBIDA]]</f>
        <v>23685.5</v>
      </c>
      <c r="AB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" s="3">
        <f>+DETALLE_GD_1[[#This Row],[CANTIDAD SOLICITADA]]-DETALLE_GD_1[[#This Row],[DEVOLUCIÓN]]</f>
        <v>100</v>
      </c>
      <c r="AD125" s="38" t="str">
        <f>+_xlfn.XLOOKUP(DETALLE_GD_1[[#This Row],[CODIGO]],PRODUCTOS[CODIGO],PRODUCTOS[DESC CORTA],"",0)</f>
        <v>ESQUINERO EXTERIOR</v>
      </c>
      <c r="AE125"/>
      <c r="AH125"/>
    </row>
    <row r="126" spans="1:34" hidden="1" x14ac:dyDescent="0.25">
      <c r="A126" s="1">
        <v>45985</v>
      </c>
      <c r="B126" s="1">
        <v>45985</v>
      </c>
      <c r="C126" s="80" t="s">
        <v>15</v>
      </c>
      <c r="D126" s="38">
        <v>11</v>
      </c>
      <c r="E126" s="80" t="s">
        <v>16</v>
      </c>
      <c r="F126">
        <v>2304003</v>
      </c>
      <c r="G126" s="80" t="s">
        <v>132</v>
      </c>
      <c r="H126" s="80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"/>
      <c r="V126">
        <v>5332</v>
      </c>
      <c r="W126" s="2">
        <v>6579000000</v>
      </c>
      <c r="X126" s="6">
        <v>3891.4057859999998</v>
      </c>
      <c r="Y126" s="38">
        <v>10010</v>
      </c>
      <c r="Z126" s="81">
        <f>+((DETALLE_GD_1[[#This Row],[VALOR X UN (GD)]]-DETALLE_GD_1[[#This Row],[VALOR PPTO]])/DETALLE_GD_1[[#This Row],[VALOR PPTO]])</f>
        <v>1.2230566849888432E-2</v>
      </c>
      <c r="AA126" s="2">
        <f>+DETALLE_GD_1[[#This Row],[VALOR PPTO]]*DETALLE_GD_1[[#This Row],[CANTIDAD RECIBIDA]]</f>
        <v>3891.4058999999997</v>
      </c>
      <c r="AB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" s="3">
        <f>+DETALLE_GD_1[[#This Row],[CANTIDAD SOLICITADA]]-DETALLE_GD_1[[#This Row],[DEVOLUCIÓN]]</f>
        <v>3</v>
      </c>
      <c r="AD126" s="38" t="str">
        <f>+_xlfn.XLOOKUP(DETALLE_GD_1[[#This Row],[CODIGO]],PRODUCTOS[CODIGO],PRODUCTOS[DESC CORTA],"",0)</f>
        <v>SELLO FUNGICIDA</v>
      </c>
      <c r="AE126"/>
      <c r="AH126"/>
    </row>
    <row r="127" spans="1:34" hidden="1" x14ac:dyDescent="0.25">
      <c r="A127" s="1">
        <v>45985</v>
      </c>
      <c r="B127" s="1">
        <v>45985</v>
      </c>
      <c r="C127" s="80" t="s">
        <v>15</v>
      </c>
      <c r="D127" s="38">
        <v>11</v>
      </c>
      <c r="E127" s="80" t="s">
        <v>16</v>
      </c>
      <c r="F127">
        <v>617016</v>
      </c>
      <c r="G127" s="80" t="s">
        <v>133</v>
      </c>
      <c r="H127" s="80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"/>
      <c r="V127">
        <v>5332</v>
      </c>
      <c r="W127" s="2">
        <v>6579000000</v>
      </c>
      <c r="X127" s="6">
        <v>5715.0265479999998</v>
      </c>
      <c r="Y127" s="38">
        <v>10010</v>
      </c>
      <c r="Z127" s="81">
        <f>+((DETALLE_GD_1[[#This Row],[VALOR X UN (GD)]]-DETALLE_GD_1[[#This Row],[VALOR PPTO]])/DETALLE_GD_1[[#This Row],[VALOR PPTO]])</f>
        <v>-4.6543965342425642E-6</v>
      </c>
      <c r="AA127" s="2">
        <f>+DETALLE_GD_1[[#This Row],[VALOR PPTO]]*DETALLE_GD_1[[#This Row],[CANTIDAD RECIBIDA]]</f>
        <v>5715.0266000000001</v>
      </c>
      <c r="AB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" s="3">
        <f>+DETALLE_GD_1[[#This Row],[CANTIDAD SOLICITADA]]-DETALLE_GD_1[[#This Row],[DEVOLUCIÓN]]</f>
        <v>2</v>
      </c>
      <c r="AD127" s="38" t="str">
        <f>+_xlfn.XLOOKUP(DETALLE_GD_1[[#This Row],[CODIGO]],PRODUCTOS[CODIGO],PRODUCTOS[DESC CORTA],"",0)</f>
        <v>RODILLO CHIPORRO</v>
      </c>
      <c r="AE127"/>
      <c r="AH127"/>
    </row>
    <row r="128" spans="1:34" hidden="1" x14ac:dyDescent="0.25">
      <c r="A128" s="1">
        <v>45985</v>
      </c>
      <c r="B128" s="1">
        <v>45985</v>
      </c>
      <c r="C128" s="80" t="s">
        <v>15</v>
      </c>
      <c r="D128" s="38">
        <v>11</v>
      </c>
      <c r="E128" s="80" t="s">
        <v>16</v>
      </c>
      <c r="F128">
        <v>617057</v>
      </c>
      <c r="G128" s="80" t="s">
        <v>134</v>
      </c>
      <c r="H128" s="80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"/>
      <c r="V128">
        <v>5332</v>
      </c>
      <c r="W128" s="2">
        <v>6579000000</v>
      </c>
      <c r="X128" s="6">
        <v>4084.2394119999999</v>
      </c>
      <c r="Y128" s="38">
        <v>10010</v>
      </c>
      <c r="Z128" s="81">
        <f>+((DETALLE_GD_1[[#This Row],[VALOR X UN (GD)]]-DETALLE_GD_1[[#This Row],[VALOR PPTO]])/DETALLE_GD_1[[#This Row],[VALOR PPTO]])</f>
        <v>2.1977311124318537E-2</v>
      </c>
      <c r="AA128" s="2">
        <f>+DETALLE_GD_1[[#This Row],[VALOR PPTO]]*DETALLE_GD_1[[#This Row],[CANTIDAD RECIBIDA]]</f>
        <v>4084.2393999999999</v>
      </c>
      <c r="AB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" s="3">
        <f>+DETALLE_GD_1[[#This Row],[CANTIDAD SOLICITADA]]-DETALLE_GD_1[[#This Row],[DEVOLUCIÓN]]</f>
        <v>2</v>
      </c>
      <c r="AD128" s="38" t="str">
        <f>+_xlfn.XLOOKUP(DETALLE_GD_1[[#This Row],[CODIGO]],PRODUCTOS[CODIGO],PRODUCTOS[DESC CORTA],"",0)</f>
        <v>BROCHA 5/8 X4</v>
      </c>
      <c r="AE128"/>
      <c r="AH128"/>
    </row>
    <row r="129" spans="1:34" hidden="1" x14ac:dyDescent="0.25">
      <c r="A129" s="1">
        <v>45985</v>
      </c>
      <c r="B129" s="1">
        <v>45985</v>
      </c>
      <c r="C129" s="80" t="s">
        <v>15</v>
      </c>
      <c r="D129" s="38">
        <v>11</v>
      </c>
      <c r="E129" s="80" t="s">
        <v>16</v>
      </c>
      <c r="F129">
        <v>2302119</v>
      </c>
      <c r="G129" s="80" t="s">
        <v>74</v>
      </c>
      <c r="H129" s="80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"/>
      <c r="V129">
        <v>5332</v>
      </c>
      <c r="W129" s="2">
        <v>6579000000</v>
      </c>
      <c r="X129" s="6">
        <v>44052</v>
      </c>
      <c r="Y129" s="38">
        <v>10010</v>
      </c>
      <c r="Z129" s="81">
        <f>+((DETALLE_GD_1[[#This Row],[VALOR X UN (GD)]]-DETALLE_GD_1[[#This Row],[VALOR PPTO]])/DETALLE_GD_1[[#This Row],[VALOR PPTO]])</f>
        <v>4.8760555706891855E-2</v>
      </c>
      <c r="AA129" s="2">
        <f>+DETALLE_GD_1[[#This Row],[VALOR PPTO]]*DETALLE_GD_1[[#This Row],[CANTIDAD RECIBIDA]]</f>
        <v>44052</v>
      </c>
      <c r="AB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" s="3">
        <f>+DETALLE_GD_1[[#This Row],[CANTIDAD SOLICITADA]]-DETALLE_GD_1[[#This Row],[DEVOLUCIÓN]]</f>
        <v>12</v>
      </c>
      <c r="AD129" s="38" t="str">
        <f>+_xlfn.XLOOKUP(DETALLE_GD_1[[#This Row],[CODIGO]],PRODUCTOS[CODIGO],PRODUCTOS[DESC CORTA],"",0)</f>
        <v>SELLO</v>
      </c>
      <c r="AE129"/>
      <c r="AH129"/>
    </row>
    <row r="130" spans="1:34" hidden="1" x14ac:dyDescent="0.25">
      <c r="A130" s="1">
        <v>45981</v>
      </c>
      <c r="B130" s="1">
        <v>45981</v>
      </c>
      <c r="C130" s="80" t="s">
        <v>15</v>
      </c>
      <c r="D130" s="38">
        <v>11</v>
      </c>
      <c r="E130" s="80" t="s">
        <v>16</v>
      </c>
      <c r="F130">
        <v>609008</v>
      </c>
      <c r="G130" s="80" t="s">
        <v>57</v>
      </c>
      <c r="H130" s="8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">
        <v>22568</v>
      </c>
      <c r="V130">
        <v>5332</v>
      </c>
      <c r="W130" s="2">
        <v>6579000000</v>
      </c>
      <c r="X130" s="6">
        <v>6392.2719299999999</v>
      </c>
      <c r="Y130" s="38">
        <v>10010</v>
      </c>
      <c r="Z130" s="81">
        <f>+((DETALLE_GD_1[[#This Row],[VALOR X UN (GD)]]-DETALLE_GD_1[[#This Row],[VALOR PPTO]])/DETALLE_GD_1[[#This Row],[VALOR PPTO]])</f>
        <v>7.8176899828056229E-2</v>
      </c>
      <c r="AA130" s="2">
        <f>+DETALLE_GD_1[[#This Row],[VALOR PPTO]]*DETALLE_GD_1[[#This Row],[CANTIDAD RECIBIDA]]</f>
        <v>6392.2719000000006</v>
      </c>
      <c r="AB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" s="3">
        <f>+DETALLE_GD_1[[#This Row],[CANTIDAD SOLICITADA]]-DETALLE_GD_1[[#This Row],[DEVOLUCIÓN]]</f>
        <v>3</v>
      </c>
      <c r="AD130" s="38" t="str">
        <f>+_xlfn.XLOOKUP(DETALLE_GD_1[[#This Row],[CODIGO]],PRODUCTOS[CODIGO],PRODUCTOS[DESC CORTA],"",0)</f>
        <v>DUCO</v>
      </c>
      <c r="AE130"/>
      <c r="AH130"/>
    </row>
    <row r="131" spans="1:34" hidden="1" x14ac:dyDescent="0.25">
      <c r="A131" s="1">
        <v>45981</v>
      </c>
      <c r="B131" s="1">
        <v>45981</v>
      </c>
      <c r="C131" s="80" t="s">
        <v>15</v>
      </c>
      <c r="D131" s="38">
        <v>11</v>
      </c>
      <c r="E131" s="80" t="s">
        <v>16</v>
      </c>
      <c r="F131">
        <v>617016</v>
      </c>
      <c r="G131" s="80" t="s">
        <v>133</v>
      </c>
      <c r="H131" s="80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"/>
      <c r="V131">
        <v>5332</v>
      </c>
      <c r="W131" s="2">
        <v>6579000000</v>
      </c>
      <c r="X131" s="6">
        <v>8572.5398219999988</v>
      </c>
      <c r="Y131" s="38">
        <v>10010</v>
      </c>
      <c r="Z131" s="81">
        <f>+((DETALLE_GD_1[[#This Row],[VALOR X UN (GD)]]-DETALLE_GD_1[[#This Row],[VALOR PPTO]])/DETALLE_GD_1[[#This Row],[VALOR PPTO]])</f>
        <v>5.3683039725535823E-5</v>
      </c>
      <c r="AA131" s="2">
        <f>+DETALLE_GD_1[[#This Row],[VALOR PPTO]]*DETALLE_GD_1[[#This Row],[CANTIDAD RECIBIDA]]</f>
        <v>8572.5398999999998</v>
      </c>
      <c r="AB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" s="3">
        <f>+DETALLE_GD_1[[#This Row],[CANTIDAD SOLICITADA]]-DETALLE_GD_1[[#This Row],[DEVOLUCIÓN]]</f>
        <v>3</v>
      </c>
      <c r="AD131" s="38" t="str">
        <f>+_xlfn.XLOOKUP(DETALLE_GD_1[[#This Row],[CODIGO]],PRODUCTOS[CODIGO],PRODUCTOS[DESC CORTA],"",0)</f>
        <v>RODILLO CHIPORRO</v>
      </c>
      <c r="AE131"/>
      <c r="AH131"/>
    </row>
    <row r="132" spans="1:34" hidden="1" x14ac:dyDescent="0.25">
      <c r="A132" s="1">
        <v>45981</v>
      </c>
      <c r="B132" s="1">
        <v>45981</v>
      </c>
      <c r="C132" s="80" t="s">
        <v>15</v>
      </c>
      <c r="D132" s="38">
        <v>11</v>
      </c>
      <c r="E132" s="80" t="s">
        <v>16</v>
      </c>
      <c r="F132">
        <v>617056</v>
      </c>
      <c r="G132" s="80" t="s">
        <v>135</v>
      </c>
      <c r="H132" s="80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"/>
      <c r="V132">
        <v>5332</v>
      </c>
      <c r="W132" s="2">
        <v>6579000000</v>
      </c>
      <c r="X132" s="6">
        <v>2641</v>
      </c>
      <c r="Y132" s="38">
        <v>10010</v>
      </c>
      <c r="Z132" s="81">
        <f>+((DETALLE_GD_1[[#This Row],[VALOR X UN (GD)]]-DETALLE_GD_1[[#This Row],[VALOR PPTO]])/DETALLE_GD_1[[#This Row],[VALOR PPTO]])</f>
        <v>0.1090496024233245</v>
      </c>
      <c r="AA132" s="2">
        <f>+DETALLE_GD_1[[#This Row],[VALOR PPTO]]*DETALLE_GD_1[[#This Row],[CANTIDAD RECIBIDA]]</f>
        <v>2641</v>
      </c>
      <c r="AB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" s="3">
        <f>+DETALLE_GD_1[[#This Row],[CANTIDAD SOLICITADA]]-DETALLE_GD_1[[#This Row],[DEVOLUCIÓN]]</f>
        <v>2</v>
      </c>
      <c r="AD132" s="38" t="str">
        <f>+_xlfn.XLOOKUP(DETALLE_GD_1[[#This Row],[CODIGO]],PRODUCTOS[CODIGO],PRODUCTOS[DESC CORTA],"",0)</f>
        <v>BROCHA 5/8 X3</v>
      </c>
      <c r="AE132"/>
      <c r="AH132"/>
    </row>
    <row r="133" spans="1:34" hidden="1" x14ac:dyDescent="0.25">
      <c r="A133" s="1">
        <v>45981</v>
      </c>
      <c r="B133" s="1">
        <v>45981</v>
      </c>
      <c r="C133" s="80" t="s">
        <v>15</v>
      </c>
      <c r="D133" s="38">
        <v>11</v>
      </c>
      <c r="E133" s="80" t="s">
        <v>16</v>
      </c>
      <c r="F133">
        <v>617057</v>
      </c>
      <c r="G133" s="80" t="s">
        <v>134</v>
      </c>
      <c r="H133" s="80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"/>
      <c r="V133">
        <v>5332</v>
      </c>
      <c r="W133" s="2">
        <v>6579000000</v>
      </c>
      <c r="X133" s="6">
        <v>4084.2394119999999</v>
      </c>
      <c r="Y133" s="38">
        <v>10010</v>
      </c>
      <c r="Z133" s="81">
        <f>+((DETALLE_GD_1[[#This Row],[VALOR X UN (GD)]]-DETALLE_GD_1[[#This Row],[VALOR PPTO]])/DETALLE_GD_1[[#This Row],[VALOR PPTO]])</f>
        <v>2.1977311124318537E-2</v>
      </c>
      <c r="AA133" s="2">
        <f>+DETALLE_GD_1[[#This Row],[VALOR PPTO]]*DETALLE_GD_1[[#This Row],[CANTIDAD RECIBIDA]]</f>
        <v>4084.2393999999999</v>
      </c>
      <c r="AB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" s="3">
        <f>+DETALLE_GD_1[[#This Row],[CANTIDAD SOLICITADA]]-DETALLE_GD_1[[#This Row],[DEVOLUCIÓN]]</f>
        <v>2</v>
      </c>
      <c r="AD133" s="38" t="str">
        <f>+_xlfn.XLOOKUP(DETALLE_GD_1[[#This Row],[CODIGO]],PRODUCTOS[CODIGO],PRODUCTOS[DESC CORTA],"",0)</f>
        <v>BROCHA 5/8 X4</v>
      </c>
      <c r="AE133"/>
      <c r="AH133"/>
    </row>
    <row r="134" spans="1:34" hidden="1" x14ac:dyDescent="0.25">
      <c r="A134" s="1">
        <v>45981</v>
      </c>
      <c r="B134" s="1">
        <v>45981</v>
      </c>
      <c r="C134" s="80" t="s">
        <v>15</v>
      </c>
      <c r="D134" s="38">
        <v>11</v>
      </c>
      <c r="E134" s="80" t="s">
        <v>16</v>
      </c>
      <c r="F134">
        <v>701084</v>
      </c>
      <c r="G134" s="80" t="s">
        <v>38</v>
      </c>
      <c r="H134" s="80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">
        <v>38182</v>
      </c>
      <c r="V134">
        <v>5332</v>
      </c>
      <c r="W134" s="2">
        <v>6579000000</v>
      </c>
      <c r="X134" s="6">
        <v>38182.916666999998</v>
      </c>
      <c r="Y134" s="38">
        <v>10010</v>
      </c>
      <c r="Z134" s="81">
        <f>+((DETALLE_GD_1[[#This Row],[VALOR X UN (GD)]]-DETALLE_GD_1[[#This Row],[VALOR PPTO]])/DETALLE_GD_1[[#This Row],[VALOR PPTO]])</f>
        <v>-2.4008118793124654E-5</v>
      </c>
      <c r="AA134" s="2">
        <f>+DETALLE_GD_1[[#This Row],[VALOR PPTO]]*DETALLE_GD_1[[#This Row],[CANTIDAD RECIBIDA]]</f>
        <v>38182.916700000002</v>
      </c>
      <c r="AB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" s="3">
        <f>+DETALLE_GD_1[[#This Row],[CANTIDAD SOLICITADA]]-DETALLE_GD_1[[#This Row],[DEVOLUCIÓN]]</f>
        <v>1</v>
      </c>
      <c r="AD134" s="38" t="str">
        <f>+_xlfn.XLOOKUP(DETALLE_GD_1[[#This Row],[CODIGO]],PRODUCTOS[CODIGO],PRODUCTOS[DESC CORTA],"",0)</f>
        <v>FIBROCEMENTO BALCON</v>
      </c>
      <c r="AE134"/>
      <c r="AH134"/>
    </row>
    <row r="135" spans="1:34" hidden="1" x14ac:dyDescent="0.25">
      <c r="A135" s="1">
        <v>45981</v>
      </c>
      <c r="B135" s="1">
        <v>45981</v>
      </c>
      <c r="C135" s="80" t="s">
        <v>15</v>
      </c>
      <c r="D135" s="38">
        <v>11</v>
      </c>
      <c r="E135" s="80" t="s">
        <v>16</v>
      </c>
      <c r="F135">
        <v>701183</v>
      </c>
      <c r="G135" s="80" t="s">
        <v>136</v>
      </c>
      <c r="H135" s="80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">
        <v>231565</v>
      </c>
      <c r="V135">
        <v>5332</v>
      </c>
      <c r="W135" s="2">
        <v>6579000000</v>
      </c>
      <c r="X135" s="6">
        <v>5979</v>
      </c>
      <c r="Y135" s="38">
        <v>10010</v>
      </c>
      <c r="Z135" s="81">
        <f>+((DETALLE_GD_1[[#This Row],[VALOR X UN (GD)]]-DETALLE_GD_1[[#This Row],[VALOR PPTO]])/DETALLE_GD_1[[#This Row],[VALOR PPTO]])</f>
        <v>-2.8432513798294112E-3</v>
      </c>
      <c r="AA135" s="2">
        <f>+DETALLE_GD_1[[#This Row],[VALOR PPTO]]*DETALLE_GD_1[[#This Row],[CANTIDAD RECIBIDA]]</f>
        <v>5979</v>
      </c>
      <c r="AB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" s="3">
        <f>+DETALLE_GD_1[[#This Row],[CANTIDAD SOLICITADA]]-DETALLE_GD_1[[#This Row],[DEVOLUCIÓN]]</f>
        <v>6</v>
      </c>
      <c r="AD135" s="38" t="str">
        <f>+_xlfn.XLOOKUP(DETALLE_GD_1[[#This Row],[CODIGO]],PRODUCTOS[CODIGO],PRODUCTOS[DESC CORTA],"",0)</f>
        <v>MOLDURA PVC INTERIOR</v>
      </c>
      <c r="AE135"/>
      <c r="AH135"/>
    </row>
    <row r="136" spans="1:34" hidden="1" x14ac:dyDescent="0.25">
      <c r="A136" s="1">
        <v>45981</v>
      </c>
      <c r="B136" s="1">
        <v>45981</v>
      </c>
      <c r="C136" s="80" t="s">
        <v>15</v>
      </c>
      <c r="D136" s="38">
        <v>11</v>
      </c>
      <c r="E136" s="80" t="s">
        <v>16</v>
      </c>
      <c r="F136" t="s">
        <v>138</v>
      </c>
      <c r="G136" s="80" t="s">
        <v>139</v>
      </c>
      <c r="H136" s="80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"/>
      <c r="V136">
        <v>5332</v>
      </c>
      <c r="W136" s="2">
        <v>6579000000</v>
      </c>
      <c r="X136" s="6">
        <v>265.85816599999998</v>
      </c>
      <c r="Y136" s="38">
        <v>10010</v>
      </c>
      <c r="Z136" s="81">
        <f>+((DETALLE_GD_1[[#This Row],[VALOR X UN (GD)]]-DETALLE_GD_1[[#This Row],[VALOR PPTO]])/DETALLE_GD_1[[#This Row],[VALOR PPTO]])</f>
        <v>-0.13863856747694828</v>
      </c>
      <c r="AA136" s="2">
        <f>+DETALLE_GD_1[[#This Row],[VALOR PPTO]]*DETALLE_GD_1[[#This Row],[CANTIDAD RECIBIDA]]</f>
        <v>265.85820000000001</v>
      </c>
      <c r="AB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" s="3">
        <f>+DETALLE_GD_1[[#This Row],[CANTIDAD SOLICITADA]]-DETALLE_GD_1[[#This Row],[DEVOLUCIÓN]]</f>
        <v>1</v>
      </c>
      <c r="AD136" s="38" t="str">
        <f>+_xlfn.XLOOKUP(DETALLE_GD_1[[#This Row],[CODIGO]],PRODUCTOS[CODIGO],PRODUCTOS[DESC CORTA],"",0)</f>
        <v>MONOFILAMENTO</v>
      </c>
      <c r="AE136"/>
      <c r="AH136"/>
    </row>
    <row r="137" spans="1:34" hidden="1" x14ac:dyDescent="0.25">
      <c r="A137" s="1">
        <v>45981</v>
      </c>
      <c r="B137" s="1">
        <v>45981</v>
      </c>
      <c r="C137" s="80" t="s">
        <v>15</v>
      </c>
      <c r="D137" s="38">
        <v>11</v>
      </c>
      <c r="E137" s="80" t="s">
        <v>16</v>
      </c>
      <c r="F137">
        <v>1802517</v>
      </c>
      <c r="G137" s="80" t="s">
        <v>141</v>
      </c>
      <c r="H137" s="80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"/>
      <c r="V137">
        <v>5332</v>
      </c>
      <c r="W137" s="2">
        <v>6579000000</v>
      </c>
      <c r="X137" s="6">
        <v>2312</v>
      </c>
      <c r="Y137" s="38">
        <v>10010</v>
      </c>
      <c r="Z137" s="81">
        <f>+((DETALLE_GD_1[[#This Row],[VALOR X UN (GD)]]-DETALLE_GD_1[[#This Row],[VALOR PPTO]])/DETALLE_GD_1[[#This Row],[VALOR PPTO]])</f>
        <v>0</v>
      </c>
      <c r="AA137" s="2">
        <f>+DETALLE_GD_1[[#This Row],[VALOR PPTO]]*DETALLE_GD_1[[#This Row],[CANTIDAD RECIBIDA]]</f>
        <v>2312</v>
      </c>
      <c r="AB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" s="3">
        <f>+DETALLE_GD_1[[#This Row],[CANTIDAD SOLICITADA]]-DETALLE_GD_1[[#This Row],[DEVOLUCIÓN]]</f>
        <v>1</v>
      </c>
      <c r="AD137" s="38" t="str">
        <f>+_xlfn.XLOOKUP(DETALLE_GD_1[[#This Row],[CODIGO]],PRODUCTOS[CODIGO],PRODUCTOS[DESC CORTA],"",0)</f>
        <v>CELOSIA ALUMINIO 25X25</v>
      </c>
      <c r="AE137"/>
      <c r="AH137"/>
    </row>
    <row r="138" spans="1:34" hidden="1" x14ac:dyDescent="0.25">
      <c r="A138" s="1">
        <v>45981</v>
      </c>
      <c r="B138" s="1">
        <v>45981</v>
      </c>
      <c r="C138" s="80" t="s">
        <v>15</v>
      </c>
      <c r="D138" s="38">
        <v>11</v>
      </c>
      <c r="E138" s="80" t="s">
        <v>16</v>
      </c>
      <c r="F138">
        <v>2505058</v>
      </c>
      <c r="G138" s="80" t="s">
        <v>142</v>
      </c>
      <c r="H138" s="80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"/>
      <c r="V138">
        <v>5332</v>
      </c>
      <c r="W138" s="2">
        <v>6579000000</v>
      </c>
      <c r="X138" s="6">
        <v>71480.576272000006</v>
      </c>
      <c r="Y138" s="38">
        <v>10010</v>
      </c>
      <c r="Z138" s="81">
        <f>+((DETALLE_GD_1[[#This Row],[VALOR X UN (GD)]]-DETALLE_GD_1[[#This Row],[VALOR PPTO]])/DETALLE_GD_1[[#This Row],[VALOR PPTO]])</f>
        <v>5.9260853972999244E-6</v>
      </c>
      <c r="AA138" s="2">
        <f>+DETALLE_GD_1[[#This Row],[VALOR PPTO]]*DETALLE_GD_1[[#This Row],[CANTIDAD RECIBIDA]]</f>
        <v>71480.576400000005</v>
      </c>
      <c r="AB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" s="3">
        <f>+DETALLE_GD_1[[#This Row],[CANTIDAD SOLICITADA]]-DETALLE_GD_1[[#This Row],[DEVOLUCIÓN]]</f>
        <v>4</v>
      </c>
      <c r="AD138" s="38" t="str">
        <f>+_xlfn.XLOOKUP(DETALLE_GD_1[[#This Row],[CODIGO]],PRODUCTOS[CODIGO],PRODUCTOS[DESC CORTA],"",0)</f>
        <v>VENTILACIÓN PASIVA</v>
      </c>
      <c r="AE138"/>
      <c r="AH138"/>
    </row>
    <row r="139" spans="1:34" hidden="1" x14ac:dyDescent="0.25">
      <c r="A139" s="1">
        <v>45981</v>
      </c>
      <c r="B139" s="1">
        <v>45981</v>
      </c>
      <c r="C139" s="80" t="s">
        <v>15</v>
      </c>
      <c r="D139" s="38">
        <v>11</v>
      </c>
      <c r="E139" s="80" t="s">
        <v>16</v>
      </c>
      <c r="F139">
        <v>2505059</v>
      </c>
      <c r="G139" s="80" t="s">
        <v>143</v>
      </c>
      <c r="H139" s="80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"/>
      <c r="V139">
        <v>5332</v>
      </c>
      <c r="W139" s="2">
        <v>6579000000</v>
      </c>
      <c r="X139" s="6">
        <v>151580.625</v>
      </c>
      <c r="Y139" s="38">
        <v>10010</v>
      </c>
      <c r="Z139" s="81">
        <f>+((DETALLE_GD_1[[#This Row],[VALOR X UN (GD)]]-DETALLE_GD_1[[#This Row],[VALOR PPTO]])/DETALLE_GD_1[[#This Row],[VALOR PPTO]])</f>
        <v>2.4739309525871135E-6</v>
      </c>
      <c r="AA139" s="2">
        <f>+DETALLE_GD_1[[#This Row],[VALOR PPTO]]*DETALLE_GD_1[[#This Row],[CANTIDAD RECIBIDA]]</f>
        <v>151580.625</v>
      </c>
      <c r="AB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" s="3">
        <f>+DETALLE_GD_1[[#This Row],[CANTIDAD SOLICITADA]]-DETALLE_GD_1[[#This Row],[DEVOLUCIÓN]]</f>
        <v>2</v>
      </c>
      <c r="AD139" s="38" t="str">
        <f>+_xlfn.XLOOKUP(DETALLE_GD_1[[#This Row],[CODIGO]],PRODUCTOS[CODIGO],PRODUCTOS[DESC CORTA],"",0)</f>
        <v>EXTRACTOR</v>
      </c>
      <c r="AE139"/>
      <c r="AH139"/>
    </row>
    <row r="140" spans="1:34" hidden="1" x14ac:dyDescent="0.25">
      <c r="A140" s="1">
        <v>45966</v>
      </c>
      <c r="B140" s="1">
        <v>45966</v>
      </c>
      <c r="C140" s="80" t="s">
        <v>15</v>
      </c>
      <c r="D140" s="38">
        <v>11</v>
      </c>
      <c r="E140" s="80" t="s">
        <v>16</v>
      </c>
      <c r="F140">
        <v>408042</v>
      </c>
      <c r="G140" s="80" t="s">
        <v>144</v>
      </c>
      <c r="H140" s="8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">
        <v>140000</v>
      </c>
      <c r="V140">
        <v>5332</v>
      </c>
      <c r="W140" s="2">
        <v>6579000000</v>
      </c>
      <c r="X140" s="6">
        <v>140000.00000000012</v>
      </c>
      <c r="Y140" s="38">
        <v>10010</v>
      </c>
      <c r="Z140" s="81">
        <f>+((DETALLE_GD_1[[#This Row],[VALOR X UN (GD)]]-DETALLE_GD_1[[#This Row],[VALOR PPTO]])/DETALLE_GD_1[[#This Row],[VALOR PPTO]])</f>
        <v>0</v>
      </c>
      <c r="AA140" s="2">
        <f>+DETALLE_GD_1[[#This Row],[VALOR PPTO]]*DETALLE_GD_1[[#This Row],[CANTIDAD RECIBIDA]]</f>
        <v>140000</v>
      </c>
      <c r="AB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" s="3">
        <f>+DETALLE_GD_1[[#This Row],[CANTIDAD SOLICITADA]]-DETALLE_GD_1[[#This Row],[DEVOLUCIÓN]]</f>
        <v>4</v>
      </c>
      <c r="AD140" s="38" t="str">
        <f>+_xlfn.XLOOKUP(DETALLE_GD_1[[#This Row],[CODIGO]],PRODUCTOS[CODIGO],PRODUCTOS[DESC CORTA],"",0)</f>
        <v>CLAVO HELICOIDAL PROFIX</v>
      </c>
      <c r="AE140"/>
      <c r="AH140"/>
    </row>
    <row r="141" spans="1:34" hidden="1" x14ac:dyDescent="0.25">
      <c r="A141" s="1">
        <v>45979</v>
      </c>
      <c r="B141" s="1">
        <v>45979</v>
      </c>
      <c r="C141" s="80" t="s">
        <v>75</v>
      </c>
      <c r="D141" s="38">
        <v>11</v>
      </c>
      <c r="E141" s="80" t="s">
        <v>145</v>
      </c>
      <c r="F141">
        <v>410045</v>
      </c>
      <c r="G141" s="80" t="s">
        <v>110</v>
      </c>
      <c r="H141" s="80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">
        <v>3437276</v>
      </c>
      <c r="V141">
        <v>5332</v>
      </c>
      <c r="W141" s="2">
        <v>6579000000</v>
      </c>
      <c r="X141" s="6">
        <v>6256.0231369999983</v>
      </c>
      <c r="Y141" s="38">
        <v>10010</v>
      </c>
      <c r="Z141" s="81">
        <f>+((DETALLE_GD_1[[#This Row],[VALOR X UN (GD)]]-DETALLE_GD_1[[#This Row],[VALOR PPTO]])/DETALLE_GD_1[[#This Row],[VALOR PPTO]])</f>
        <v>-3.8043333530514605E-6</v>
      </c>
      <c r="AA141" s="2">
        <f>+DETALLE_GD_1[[#This Row],[VALOR PPTO]]*DETALLE_GD_1[[#This Row],[CANTIDAD RECIBIDA]]</f>
        <v>6256.0237999999999</v>
      </c>
      <c r="AB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" s="3">
        <f>+DETALLE_GD_1[[#This Row],[CANTIDAD SOLICITADA]]-DETALLE_GD_1[[#This Row],[DEVOLUCIÓN]]</f>
        <v>17</v>
      </c>
      <c r="AD141" s="38" t="str">
        <f>+_xlfn.XLOOKUP(DETALLE_GD_1[[#This Row],[CODIGO]],PRODUCTOS[CODIGO],PRODUCTOS[DESC CORTA],"",0)</f>
        <v>CONECTOR DENTADO</v>
      </c>
      <c r="AE141"/>
      <c r="AH141"/>
    </row>
    <row r="142" spans="1:34" hidden="1" x14ac:dyDescent="0.25">
      <c r="A142" s="1">
        <v>45979</v>
      </c>
      <c r="B142" s="1">
        <v>45979</v>
      </c>
      <c r="C142" s="80" t="s">
        <v>75</v>
      </c>
      <c r="D142" s="38">
        <v>11</v>
      </c>
      <c r="E142" s="80" t="s">
        <v>145</v>
      </c>
      <c r="F142">
        <v>302028</v>
      </c>
      <c r="G142" s="80" t="s">
        <v>246</v>
      </c>
      <c r="H142" s="80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"/>
      <c r="V142">
        <v>5332</v>
      </c>
      <c r="W142" s="2">
        <v>6579000000</v>
      </c>
      <c r="X142" s="6">
        <v>845427.41695500037</v>
      </c>
      <c r="Y142" s="38">
        <v>10010</v>
      </c>
      <c r="Z142" s="81">
        <f>+((DETALLE_GD_1[[#This Row],[VALOR X UN (GD)]]-DETALLE_GD_1[[#This Row],[VALOR PPTO]])/DETALLE_GD_1[[#This Row],[VALOR PPTO]])</f>
        <v>-0.10049876044207406</v>
      </c>
      <c r="AA142" s="2">
        <f>+DETALLE_GD_1[[#This Row],[VALOR PPTO]]*DETALLE_GD_1[[#This Row],[CANTIDAD RECIBIDA]]</f>
        <v>845427.41249999998</v>
      </c>
      <c r="AB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2" s="3">
        <f>+DETALLE_GD_1[[#This Row],[CANTIDAD SOLICITADA]]-DETALLE_GD_1[[#This Row],[DEVOLUCIÓN]]</f>
        <v>165</v>
      </c>
      <c r="AD142" s="38" t="str">
        <f>+_xlfn.XLOOKUP(DETALLE_GD_1[[#This Row],[CODIGO]],PRODUCTOS[CODIGO],PRODUCTOS[DESC CORTA],"",0)</f>
        <v>PINO 2X4X320</v>
      </c>
      <c r="AE142"/>
      <c r="AH142"/>
    </row>
    <row r="143" spans="1:34" hidden="1" x14ac:dyDescent="0.25">
      <c r="A143" s="1">
        <v>45979</v>
      </c>
      <c r="B143" s="1">
        <v>45979</v>
      </c>
      <c r="C143" s="80" t="s">
        <v>75</v>
      </c>
      <c r="D143" s="38">
        <v>11</v>
      </c>
      <c r="E143" s="80" t="s">
        <v>145</v>
      </c>
      <c r="F143">
        <v>302046</v>
      </c>
      <c r="G143" s="80" t="s">
        <v>115</v>
      </c>
      <c r="H143" s="80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"/>
      <c r="V143">
        <v>5332</v>
      </c>
      <c r="W143" s="2">
        <v>6579000000</v>
      </c>
      <c r="X143" s="6">
        <v>304697.95401000004</v>
      </c>
      <c r="Y143" s="38">
        <v>10010</v>
      </c>
      <c r="Z143" s="81">
        <f>+((DETALLE_GD_1[[#This Row],[VALOR X UN (GD)]]-DETALLE_GD_1[[#This Row],[VALOR PPTO]])/DETALLE_GD_1[[#This Row],[VALOR PPTO]])</f>
        <v>-1.9442060252751012E-2</v>
      </c>
      <c r="AA143" s="2">
        <f>+DETALLE_GD_1[[#This Row],[VALOR PPTO]]*DETALLE_GD_1[[#This Row],[CANTIDAD RECIBIDA]]</f>
        <v>304697.95500000002</v>
      </c>
      <c r="AB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3" s="3">
        <f>+DETALLE_GD_1[[#This Row],[CANTIDAD SOLICITADA]]-DETALLE_GD_1[[#This Row],[DEVOLUCIÓN]]</f>
        <v>30</v>
      </c>
      <c r="AD143" s="38" t="str">
        <f>+_xlfn.XLOOKUP(DETALLE_GD_1[[#This Row],[CODIGO]],PRODUCTOS[CODIGO],PRODUCTOS[DESC CORTA],"",0)</f>
        <v>PINO 2X6X400</v>
      </c>
      <c r="AE143"/>
      <c r="AH143"/>
    </row>
    <row r="144" spans="1:34" hidden="1" x14ac:dyDescent="0.25">
      <c r="A144" s="1">
        <v>45979</v>
      </c>
      <c r="B144" s="1">
        <v>45979</v>
      </c>
      <c r="C144" s="80" t="s">
        <v>75</v>
      </c>
      <c r="D144" s="38">
        <v>11</v>
      </c>
      <c r="E144" s="80" t="s">
        <v>145</v>
      </c>
      <c r="F144">
        <v>304101</v>
      </c>
      <c r="G144" s="80" t="s">
        <v>17</v>
      </c>
      <c r="H144" s="80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"/>
      <c r="V144">
        <v>5332</v>
      </c>
      <c r="W144" s="2">
        <v>6579000000</v>
      </c>
      <c r="X144" s="6">
        <v>193151.75900000008</v>
      </c>
      <c r="Y144" s="38">
        <v>10010</v>
      </c>
      <c r="Z144" s="81">
        <f>+((DETALLE_GD_1[[#This Row],[VALOR X UN (GD)]]-DETALLE_GD_1[[#This Row],[VALOR PPTO]])/DETALLE_GD_1[[#This Row],[VALOR PPTO]])</f>
        <v>1.8939718695806889E-2</v>
      </c>
      <c r="AA144" s="2">
        <f>+DETALLE_GD_1[[#This Row],[VALOR PPTO]]*DETALLE_GD_1[[#This Row],[CANTIDAD RECIBIDA]]</f>
        <v>193151.76</v>
      </c>
      <c r="AB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4" s="3">
        <f>+DETALLE_GD_1[[#This Row],[CANTIDAD SOLICITADA]]-DETALLE_GD_1[[#This Row],[DEVOLUCIÓN]]</f>
        <v>20</v>
      </c>
      <c r="AD144" s="38" t="str">
        <f>+_xlfn.XLOOKUP(DETALLE_GD_1[[#This Row],[CODIGO]],PRODUCTOS[CODIGO],PRODUCTOS[DESC CORTA],"",0)</f>
        <v>OSB 9.5</v>
      </c>
      <c r="AE144"/>
      <c r="AH144"/>
    </row>
    <row r="145" spans="1:34" hidden="1" x14ac:dyDescent="0.25">
      <c r="A145" s="1">
        <v>45979</v>
      </c>
      <c r="B145" s="1">
        <v>45979</v>
      </c>
      <c r="C145" s="80" t="s">
        <v>75</v>
      </c>
      <c r="D145" s="38">
        <v>11</v>
      </c>
      <c r="E145" s="80" t="s">
        <v>145</v>
      </c>
      <c r="F145">
        <v>304007</v>
      </c>
      <c r="G145" s="80" t="s">
        <v>80</v>
      </c>
      <c r="H145" s="80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"/>
      <c r="V145">
        <v>5332</v>
      </c>
      <c r="W145" s="2">
        <v>6579000000</v>
      </c>
      <c r="X145" s="6">
        <v>171665.29532999994</v>
      </c>
      <c r="Y145" s="38">
        <v>10010</v>
      </c>
      <c r="Z145" s="81">
        <f>+((DETALLE_GD_1[[#This Row],[VALOR X UN (GD)]]-DETALLE_GD_1[[#This Row],[VALOR PPTO]])/DETALLE_GD_1[[#This Row],[VALOR PPTO]])</f>
        <v>0.16127141481916898</v>
      </c>
      <c r="AA145" s="2">
        <f>+DETALLE_GD_1[[#This Row],[VALOR PPTO]]*DETALLE_GD_1[[#This Row],[CANTIDAD RECIBIDA]]</f>
        <v>171665.29499999998</v>
      </c>
      <c r="AB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" s="3">
        <f>+DETALLE_GD_1[[#This Row],[CANTIDAD SOLICITADA]]-DETALLE_GD_1[[#This Row],[DEVOLUCIÓN]]</f>
        <v>15</v>
      </c>
      <c r="AD145" s="38" t="str">
        <f>+_xlfn.XLOOKUP(DETALLE_GD_1[[#This Row],[CODIGO]],PRODUCTOS[CODIGO],PRODUCTOS[DESC CORTA],"",0)</f>
        <v>OSB 11MM</v>
      </c>
      <c r="AE145"/>
      <c r="AH145"/>
    </row>
    <row r="146" spans="1:34" hidden="1" x14ac:dyDescent="0.25">
      <c r="A146" s="1">
        <v>45979</v>
      </c>
      <c r="B146" s="1">
        <v>45979</v>
      </c>
      <c r="C146" s="80" t="s">
        <v>75</v>
      </c>
      <c r="D146" s="38">
        <v>11</v>
      </c>
      <c r="E146" s="80" t="s">
        <v>145</v>
      </c>
      <c r="F146">
        <v>304002</v>
      </c>
      <c r="G146" s="80" t="s">
        <v>37</v>
      </c>
      <c r="H146" s="80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"/>
      <c r="V146">
        <v>5332</v>
      </c>
      <c r="W146" s="2">
        <v>6579000000</v>
      </c>
      <c r="X146" s="6">
        <v>849860.28611999995</v>
      </c>
      <c r="Y146" s="38">
        <v>10010</v>
      </c>
      <c r="Z146" s="81">
        <f>+((DETALLE_GD_1[[#This Row],[VALOR X UN (GD)]]-DETALLE_GD_1[[#This Row],[VALOR PPTO]])/DETALLE_GD_1[[#This Row],[VALOR PPTO]])</f>
        <v>2.6754646994401072E-2</v>
      </c>
      <c r="AA146" s="2">
        <f>+DETALLE_GD_1[[#This Row],[VALOR PPTO]]*DETALLE_GD_1[[#This Row],[CANTIDAD RECIBIDA]]</f>
        <v>849860.28799999994</v>
      </c>
      <c r="AB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" s="3">
        <f>+DETALLE_GD_1[[#This Row],[CANTIDAD SOLICITADA]]-DETALLE_GD_1[[#This Row],[DEVOLUCIÓN]]</f>
        <v>40</v>
      </c>
      <c r="AD146" s="38" t="str">
        <f>+_xlfn.XLOOKUP(DETALLE_GD_1[[#This Row],[CODIGO]],PRODUCTOS[CODIGO],PRODUCTOS[DESC CORTA],"",0)</f>
        <v>SMARTPANEL</v>
      </c>
      <c r="AE146"/>
      <c r="AH146"/>
    </row>
    <row r="147" spans="1:34" hidden="1" x14ac:dyDescent="0.25">
      <c r="A147" s="1">
        <v>45979</v>
      </c>
      <c r="B147" s="1">
        <v>45979</v>
      </c>
      <c r="C147" s="80" t="s">
        <v>75</v>
      </c>
      <c r="D147" s="38">
        <v>11</v>
      </c>
      <c r="E147" s="80" t="s">
        <v>145</v>
      </c>
      <c r="F147">
        <v>701040</v>
      </c>
      <c r="G147" s="80" t="s">
        <v>19</v>
      </c>
      <c r="H147" s="80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"/>
      <c r="V147">
        <v>5332</v>
      </c>
      <c r="W147" s="2">
        <v>6579000000</v>
      </c>
      <c r="X147" s="6">
        <v>313429.03815999988</v>
      </c>
      <c r="Y147" s="38">
        <v>10010</v>
      </c>
      <c r="Z147" s="81">
        <f>+((DETALLE_GD_1[[#This Row],[VALOR X UN (GD)]]-DETALLE_GD_1[[#This Row],[VALOR PPTO]])/DETALLE_GD_1[[#This Row],[VALOR PPTO]])</f>
        <v>-1.1632744687601358E-2</v>
      </c>
      <c r="AA147" s="2">
        <f>+DETALLE_GD_1[[#This Row],[VALOR PPTO]]*DETALLE_GD_1[[#This Row],[CANTIDAD RECIBIDA]]</f>
        <v>313429.03999999998</v>
      </c>
      <c r="AB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" s="3">
        <f>+DETALLE_GD_1[[#This Row],[CANTIDAD SOLICITADA]]-DETALLE_GD_1[[#This Row],[DEVOLUCIÓN]]</f>
        <v>40</v>
      </c>
      <c r="AD147" s="38" t="str">
        <f>+_xlfn.XLOOKUP(DETALLE_GD_1[[#This Row],[CODIGO]],PRODUCTOS[CODIGO],PRODUCTOS[DESC CORTA],"",0)</f>
        <v>VOLCANITA RF</v>
      </c>
      <c r="AE147"/>
      <c r="AH147"/>
    </row>
    <row r="148" spans="1:34" hidden="1" x14ac:dyDescent="0.25">
      <c r="A148" s="1">
        <v>45979</v>
      </c>
      <c r="B148" s="1">
        <v>45979</v>
      </c>
      <c r="C148" s="80" t="s">
        <v>75</v>
      </c>
      <c r="D148" s="38">
        <v>11</v>
      </c>
      <c r="E148" s="80" t="s">
        <v>145</v>
      </c>
      <c r="F148">
        <v>1901505</v>
      </c>
      <c r="G148" s="80" t="s">
        <v>27</v>
      </c>
      <c r="H148" s="80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"/>
      <c r="V148">
        <v>5332</v>
      </c>
      <c r="W148" s="2">
        <v>6579000000</v>
      </c>
      <c r="X148" s="6">
        <v>89065</v>
      </c>
      <c r="Y148" s="38">
        <v>10010</v>
      </c>
      <c r="Z148" s="81">
        <f>+((DETALLE_GD_1[[#This Row],[VALOR X UN (GD)]]-DETALLE_GD_1[[#This Row],[VALOR PPTO]])/DETALLE_GD_1[[#This Row],[VALOR PPTO]])</f>
        <v>0</v>
      </c>
      <c r="AA148" s="2">
        <f>+DETALLE_GD_1[[#This Row],[VALOR PPTO]]*DETALLE_GD_1[[#This Row],[CANTIDAD RECIBIDA]]</f>
        <v>89065</v>
      </c>
      <c r="AB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" s="3">
        <f>+DETALLE_GD_1[[#This Row],[CANTIDAD SOLICITADA]]-DETALLE_GD_1[[#This Row],[DEVOLUCIÓN]]</f>
        <v>47</v>
      </c>
      <c r="AD148" s="38" t="str">
        <f>+_xlfn.XLOOKUP(DETALLE_GD_1[[#This Row],[CODIGO]],PRODUCTOS[CODIGO],PRODUCTOS[DESC CORTA],"",0)</f>
        <v>POLIETILENO</v>
      </c>
      <c r="AE148"/>
      <c r="AH148"/>
    </row>
    <row r="149" spans="1:34" hidden="1" x14ac:dyDescent="0.25">
      <c r="A149" s="1">
        <v>45979</v>
      </c>
      <c r="B149" s="1">
        <v>45979</v>
      </c>
      <c r="C149" s="80" t="s">
        <v>75</v>
      </c>
      <c r="D149" s="38">
        <v>11</v>
      </c>
      <c r="E149" s="80" t="s">
        <v>145</v>
      </c>
      <c r="F149">
        <v>407170</v>
      </c>
      <c r="G149" s="80" t="s">
        <v>107</v>
      </c>
      <c r="H149" s="80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"/>
      <c r="V149">
        <v>5332</v>
      </c>
      <c r="W149" s="2">
        <v>6579000000</v>
      </c>
      <c r="X149" s="6">
        <v>1464.0648000000003</v>
      </c>
      <c r="Y149" s="38">
        <v>10010</v>
      </c>
      <c r="Z149" s="81">
        <f>+((DETALLE_GD_1[[#This Row],[VALOR X UN (GD)]]-DETALLE_GD_1[[#This Row],[VALOR PPTO]])/DETALLE_GD_1[[#This Row],[VALOR PPTO]])</f>
        <v>0.17345600590139743</v>
      </c>
      <c r="AA149" s="2">
        <f>+DETALLE_GD_1[[#This Row],[VALOR PPTO]]*DETALLE_GD_1[[#This Row],[CANTIDAD RECIBIDA]]</f>
        <v>1464.0600000000002</v>
      </c>
      <c r="AB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" s="3">
        <f>+DETALLE_GD_1[[#This Row],[CANTIDAD SOLICITADA]]-DETALLE_GD_1[[#This Row],[DEVOLUCIÓN]]</f>
        <v>300</v>
      </c>
      <c r="AD149" s="38" t="str">
        <f>+_xlfn.XLOOKUP(DETALLE_GD_1[[#This Row],[CODIGO]],PRODUCTOS[CODIGO],PRODUCTOS[DESC CORTA],"",0)</f>
        <v>TORNILLO CRS 6X2 1/4</v>
      </c>
      <c r="AE149"/>
      <c r="AH149"/>
    </row>
    <row r="150" spans="1:34" hidden="1" x14ac:dyDescent="0.25">
      <c r="A150" s="1">
        <v>45979</v>
      </c>
      <c r="B150" s="1">
        <v>45979</v>
      </c>
      <c r="C150" s="80" t="s">
        <v>75</v>
      </c>
      <c r="D150" s="38">
        <v>11</v>
      </c>
      <c r="E150" s="80" t="s">
        <v>145</v>
      </c>
      <c r="F150">
        <v>407423</v>
      </c>
      <c r="G150" s="80" t="s">
        <v>106</v>
      </c>
      <c r="H150" s="8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"/>
      <c r="V150">
        <v>5332</v>
      </c>
      <c r="W150" s="2">
        <v>6579000000</v>
      </c>
      <c r="X150" s="6">
        <v>67183.516249783774</v>
      </c>
      <c r="Y150" s="38">
        <v>10010</v>
      </c>
      <c r="Z150" s="81">
        <f>+((DETALLE_GD_1[[#This Row],[VALOR X UN (GD)]]-DETALLE_GD_1[[#This Row],[VALOR PPTO]])/DETALLE_GD_1[[#This Row],[VALOR PPTO]])</f>
        <v>-0.96933810325345438</v>
      </c>
      <c r="AA150" s="2">
        <f>+DETALLE_GD_1[[#This Row],[VALOR PPTO]]*DETALLE_GD_1[[#This Row],[CANTIDAD RECIBIDA]]</f>
        <v>67183.514999999999</v>
      </c>
      <c r="AB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" s="3">
        <f>+DETALLE_GD_1[[#This Row],[CANTIDAD SOLICITADA]]-DETALLE_GD_1[[#This Row],[DEVOLUCIÓN]]</f>
        <v>630</v>
      </c>
      <c r="AD150" s="38" t="str">
        <f>+_xlfn.XLOOKUP(DETALLE_GD_1[[#This Row],[CODIGO]],PRODUCTOS[CODIGO],PRODUCTOS[DESC CORTA],"",0)</f>
        <v>TORNILLO CRS 6X1 5/8</v>
      </c>
      <c r="AE150"/>
      <c r="AH150"/>
    </row>
    <row r="151" spans="1:34" hidden="1" x14ac:dyDescent="0.25">
      <c r="A151" s="1">
        <v>45979</v>
      </c>
      <c r="B151" s="1">
        <v>45979</v>
      </c>
      <c r="C151" s="80" t="s">
        <v>75</v>
      </c>
      <c r="D151" s="38">
        <v>11</v>
      </c>
      <c r="E151" s="80" t="s">
        <v>145</v>
      </c>
      <c r="F151">
        <v>304014</v>
      </c>
      <c r="G151" s="80" t="s">
        <v>23</v>
      </c>
      <c r="H151" s="80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"/>
      <c r="V151">
        <v>5332</v>
      </c>
      <c r="W151" s="2">
        <v>6579000000</v>
      </c>
      <c r="X151" s="6">
        <v>564153.45169499994</v>
      </c>
      <c r="Y151" s="38">
        <v>10010</v>
      </c>
      <c r="Z151" s="81">
        <f>+((DETALLE_GD_1[[#This Row],[VALOR X UN (GD)]]-DETALLE_GD_1[[#This Row],[VALOR PPTO]])/DETALLE_GD_1[[#This Row],[VALOR PPTO]])</f>
        <v>-2.7624590334399111E-3</v>
      </c>
      <c r="AA151" s="2">
        <f>+DETALLE_GD_1[[#This Row],[VALOR PPTO]]*DETALLE_GD_1[[#This Row],[CANTIDAD RECIBIDA]]</f>
        <v>564153.45209999999</v>
      </c>
      <c r="AB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" s="3">
        <f>+DETALLE_GD_1[[#This Row],[CANTIDAD SOLICITADA]]-DETALLE_GD_1[[#This Row],[DEVOLUCIÓN]]</f>
        <v>27</v>
      </c>
      <c r="AD151" s="38">
        <f>+_xlfn.XLOOKUP(DETALLE_GD_1[[#This Row],[CODIGO]],PRODUCTOS[CODIGO],PRODUCTOS[DESC CORTA],"",0)</f>
        <v>0</v>
      </c>
      <c r="AE151"/>
      <c r="AH151"/>
    </row>
    <row r="152" spans="1:34" hidden="1" x14ac:dyDescent="0.25">
      <c r="A152" s="1">
        <v>45979</v>
      </c>
      <c r="B152" s="1">
        <v>45979</v>
      </c>
      <c r="C152" s="80" t="s">
        <v>75</v>
      </c>
      <c r="D152" s="38">
        <v>11</v>
      </c>
      <c r="E152" s="80" t="s">
        <v>145</v>
      </c>
      <c r="F152">
        <v>1901008</v>
      </c>
      <c r="G152" s="80" t="s">
        <v>278</v>
      </c>
      <c r="H152" s="80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"/>
      <c r="V152">
        <v>5332</v>
      </c>
      <c r="W152" s="2">
        <v>6579000000</v>
      </c>
      <c r="X152" s="6">
        <v>141557.317193</v>
      </c>
      <c r="Y152" s="38">
        <v>10010</v>
      </c>
      <c r="Z152" s="81">
        <f>+((DETALLE_GD_1[[#This Row],[VALOR X UN (GD)]]-DETALLE_GD_1[[#This Row],[VALOR PPTO]])/DETALLE_GD_1[[#This Row],[VALOR PPTO]])</f>
        <v>-2.651448852747617E-2</v>
      </c>
      <c r="AA152" s="2">
        <f>+DETALLE_GD_1[[#This Row],[VALOR PPTO]]*DETALLE_GD_1[[#This Row],[CANTIDAD RECIBIDA]]</f>
        <v>141557.3186</v>
      </c>
      <c r="AB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" s="3">
        <f>+DETALLE_GD_1[[#This Row],[CANTIDAD SOLICITADA]]-DETALLE_GD_1[[#This Row],[DEVOLUCIÓN]]</f>
        <v>67</v>
      </c>
      <c r="AD152" s="38" t="str">
        <f>+_xlfn.XLOOKUP(DETALLE_GD_1[[#This Row],[CODIGO]],PRODUCTOS[CODIGO],PRODUCTOS[DESC CORTA],"",0)</f>
        <v>AISLAN GLASS 90MM</v>
      </c>
      <c r="AE152"/>
      <c r="AH152"/>
    </row>
    <row r="153" spans="1:34" hidden="1" x14ac:dyDescent="0.25">
      <c r="A153" s="1">
        <v>45979</v>
      </c>
      <c r="B153" s="1">
        <v>45979</v>
      </c>
      <c r="C153" s="80" t="s">
        <v>146</v>
      </c>
      <c r="D153" s="38">
        <v>11</v>
      </c>
      <c r="E153" s="80" t="s">
        <v>147</v>
      </c>
      <c r="F153">
        <v>302019</v>
      </c>
      <c r="G153" s="80" t="s">
        <v>78</v>
      </c>
      <c r="H153" s="80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">
        <v>9963</v>
      </c>
      <c r="V153">
        <v>5332</v>
      </c>
      <c r="W153" s="2">
        <v>6579000000</v>
      </c>
      <c r="X153" s="6">
        <v>9962.0577240000002</v>
      </c>
      <c r="Y153" s="38">
        <v>10010</v>
      </c>
      <c r="Z153" s="81">
        <f>+((DETALLE_GD_1[[#This Row],[VALOR X UN (GD)]]-DETALLE_GD_1[[#This Row],[VALOR PPTO]])/DETALLE_GD_1[[#This Row],[VALOR PPTO]])</f>
        <v>9.4558774903694853E-5</v>
      </c>
      <c r="AA153" s="2">
        <f>+DETALLE_GD_1[[#This Row],[VALOR PPTO]]*DETALLE_GD_1[[#This Row],[CANTIDAD RECIBIDA]]</f>
        <v>9962.0580000000009</v>
      </c>
      <c r="AB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" s="3">
        <f>+DETALLE_GD_1[[#This Row],[CANTIDAD SOLICITADA]]-DETALLE_GD_1[[#This Row],[DEVOLUCIÓN]]</f>
        <v>6</v>
      </c>
      <c r="AD153" s="38" t="str">
        <f>+_xlfn.XLOOKUP(DETALLE_GD_1[[#This Row],[CODIGO]],PRODUCTOS[CODIGO],PRODUCTOS[DESC CORTA],"",0)</f>
        <v>PINO 1X4X320</v>
      </c>
      <c r="AE153"/>
      <c r="AH153"/>
    </row>
    <row r="154" spans="1:34" hidden="1" x14ac:dyDescent="0.25">
      <c r="A154" s="1">
        <v>45979</v>
      </c>
      <c r="B154" s="1">
        <v>45979</v>
      </c>
      <c r="C154" s="80" t="s">
        <v>15</v>
      </c>
      <c r="D154" s="38">
        <v>11</v>
      </c>
      <c r="E154" s="80" t="s">
        <v>16</v>
      </c>
      <c r="F154">
        <v>307256</v>
      </c>
      <c r="G154" s="80" t="s">
        <v>127</v>
      </c>
      <c r="H154" s="80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">
        <v>18970</v>
      </c>
      <c r="V154">
        <v>5332</v>
      </c>
      <c r="W154" s="2">
        <v>6579000000</v>
      </c>
      <c r="X154" s="6">
        <v>18969.57447</v>
      </c>
      <c r="Y154" s="38">
        <v>10010</v>
      </c>
      <c r="Z154" s="81">
        <f>+((DETALLE_GD_1[[#This Row],[VALOR X UN (GD)]]-DETALLE_GD_1[[#This Row],[VALOR PPTO]])/DETALLE_GD_1[[#This Row],[VALOR PPTO]])</f>
        <v>2.245701458556375E-5</v>
      </c>
      <c r="AA154" s="2">
        <f>+DETALLE_GD_1[[#This Row],[VALOR PPTO]]*DETALLE_GD_1[[#This Row],[CANTIDAD RECIBIDA]]</f>
        <v>18969.574000000001</v>
      </c>
      <c r="AB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" s="3">
        <f>+DETALLE_GD_1[[#This Row],[CANTIDAD SOLICITADA]]-DETALLE_GD_1[[#This Row],[DEVOLUCIÓN]]</f>
        <v>10</v>
      </c>
      <c r="AD154" s="38" t="str">
        <f>+_xlfn.XLOOKUP(DETALLE_GD_1[[#This Row],[CODIGO]],PRODUCTOS[CODIGO],PRODUCTOS[DESC CORTA],"",0)</f>
        <v>PINO 1X4X320</v>
      </c>
      <c r="AE154"/>
      <c r="AH154"/>
    </row>
    <row r="155" spans="1:34" hidden="1" x14ac:dyDescent="0.25">
      <c r="A155" s="1">
        <v>45975</v>
      </c>
      <c r="B155" s="1">
        <v>45975</v>
      </c>
      <c r="C155" s="80" t="s">
        <v>375</v>
      </c>
      <c r="D155" s="38">
        <v>11</v>
      </c>
      <c r="E155" s="80" t="s">
        <v>148</v>
      </c>
      <c r="F155">
        <v>1003500</v>
      </c>
      <c r="G155" s="80" t="s">
        <v>149</v>
      </c>
      <c r="H155" s="80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">
        <v>101842</v>
      </c>
      <c r="V155">
        <v>5332</v>
      </c>
      <c r="W155" s="2">
        <v>6579000000</v>
      </c>
      <c r="X155" s="6">
        <v>101842.00000000004</v>
      </c>
      <c r="Y155" s="38">
        <v>10010</v>
      </c>
      <c r="Z155" s="81">
        <f>+((DETALLE_GD_1[[#This Row],[VALOR X UN (GD)]]-DETALLE_GD_1[[#This Row],[VALOR PPTO]])/DETALLE_GD_1[[#This Row],[VALOR PPTO]])</f>
        <v>0</v>
      </c>
      <c r="AA155" s="2">
        <f>+DETALLE_GD_1[[#This Row],[VALOR PPTO]]*DETALLE_GD_1[[#This Row],[CANTIDAD RECIBIDA]]</f>
        <v>101842</v>
      </c>
      <c r="AB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" s="3">
        <f>+DETALLE_GD_1[[#This Row],[CANTIDAD SOLICITADA]]-DETALLE_GD_1[[#This Row],[DEVOLUCIÓN]]</f>
        <v>20</v>
      </c>
      <c r="AD155" s="38" t="str">
        <f>+_xlfn.XLOOKUP(DETALLE_GD_1[[#This Row],[CODIGO]],PRODUCTOS[CODIGO],PRODUCTOS[DESC CORTA],"",0)</f>
        <v>FORRO DE INICIO</v>
      </c>
      <c r="AE155"/>
      <c r="AH155"/>
    </row>
    <row r="156" spans="1:34" hidden="1" x14ac:dyDescent="0.25">
      <c r="A156" s="1">
        <v>45974</v>
      </c>
      <c r="B156" s="1">
        <v>45974</v>
      </c>
      <c r="C156" s="80" t="s">
        <v>15</v>
      </c>
      <c r="D156" s="38">
        <v>11</v>
      </c>
      <c r="E156" s="80" t="s">
        <v>16</v>
      </c>
      <c r="F156" t="s">
        <v>87</v>
      </c>
      <c r="G156" s="80" t="s">
        <v>88</v>
      </c>
      <c r="H156" s="80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">
        <v>17998</v>
      </c>
      <c r="V156">
        <v>5332</v>
      </c>
      <c r="W156" s="2">
        <v>6579000000</v>
      </c>
      <c r="X156" s="6">
        <v>17998</v>
      </c>
      <c r="Y156" s="38">
        <v>10010</v>
      </c>
      <c r="Z156" s="81">
        <f>+((DETALLE_GD_1[[#This Row],[VALOR X UN (GD)]]-DETALLE_GD_1[[#This Row],[VALOR PPTO]])/DETALLE_GD_1[[#This Row],[VALOR PPTO]])</f>
        <v>0</v>
      </c>
      <c r="AA156" s="2">
        <f>+DETALLE_GD_1[[#This Row],[VALOR PPTO]]*DETALLE_GD_1[[#This Row],[CANTIDAD RECIBIDA]]</f>
        <v>17998</v>
      </c>
      <c r="AB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" s="3">
        <f>+DETALLE_GD_1[[#This Row],[CANTIDAD SOLICITADA]]-DETALLE_GD_1[[#This Row],[DEVOLUCIÓN]]</f>
        <v>1</v>
      </c>
      <c r="AD156" s="38" t="str">
        <f>+_xlfn.XLOOKUP(DETALLE_GD_1[[#This Row],[CODIGO]],PRODUCTOS[CODIGO],PRODUCTOS[DESC CORTA],"",0)</f>
        <v>PINO 2X10X12</v>
      </c>
      <c r="AE156"/>
      <c r="AH156"/>
    </row>
    <row r="157" spans="1:34" hidden="1" x14ac:dyDescent="0.25">
      <c r="A157" s="1">
        <v>45973</v>
      </c>
      <c r="B157" s="1">
        <v>45973</v>
      </c>
      <c r="C157" s="80" t="s">
        <v>15</v>
      </c>
      <c r="D157" s="38">
        <v>11</v>
      </c>
      <c r="E157" s="80" t="s">
        <v>151</v>
      </c>
      <c r="F157">
        <v>409027</v>
      </c>
      <c r="G157" s="80" t="s">
        <v>152</v>
      </c>
      <c r="H157" s="80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">
        <v>69470</v>
      </c>
      <c r="V157">
        <v>5332</v>
      </c>
      <c r="W157" s="2">
        <v>6579000000</v>
      </c>
      <c r="X157" s="6">
        <v>71160.131317000007</v>
      </c>
      <c r="Y157" s="38">
        <v>10010</v>
      </c>
      <c r="Z157" s="81">
        <f>+((DETALLE_GD_1[[#This Row],[VALOR X UN (GD)]]-DETALLE_GD_1[[#This Row],[VALOR PPTO]])/DETALLE_GD_1[[#This Row],[VALOR PPTO]])</f>
        <v>-2.3751098838620997E-2</v>
      </c>
      <c r="AA157" s="2">
        <f>+DETALLE_GD_1[[#This Row],[VALOR PPTO]]*DETALLE_GD_1[[#This Row],[CANTIDAD RECIBIDA]]</f>
        <v>71160.130799999999</v>
      </c>
      <c r="AB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" s="3">
        <f>+DETALLE_GD_1[[#This Row],[CANTIDAD SOLICITADA]]-DETALLE_GD_1[[#This Row],[DEVOLUCIÓN]]</f>
        <v>11</v>
      </c>
      <c r="AD157" s="38" t="str">
        <f>+_xlfn.XLOOKUP(DETALLE_GD_1[[#This Row],[CODIGO]],PRODUCTOS[CODIGO],PRODUCTOS[DESC CORTA],"",0)</f>
        <v>MOLDURA ALUMINIO NATURAL</v>
      </c>
      <c r="AE157"/>
      <c r="AH157"/>
    </row>
    <row r="158" spans="1:34" hidden="1" x14ac:dyDescent="0.25">
      <c r="A158" s="1">
        <v>45973</v>
      </c>
      <c r="B158" s="1">
        <v>45973</v>
      </c>
      <c r="C158" s="80" t="s">
        <v>15</v>
      </c>
      <c r="D158" s="38">
        <v>11</v>
      </c>
      <c r="E158" s="80" t="s">
        <v>151</v>
      </c>
      <c r="F158" t="s">
        <v>153</v>
      </c>
      <c r="G158" s="80" t="s">
        <v>154</v>
      </c>
      <c r="H158" s="80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">
        <v>1683728</v>
      </c>
      <c r="V158">
        <v>5332</v>
      </c>
      <c r="W158" s="2">
        <v>6579000000</v>
      </c>
      <c r="X158" s="6">
        <v>588743.89208400005</v>
      </c>
      <c r="Y158" s="38">
        <v>10010</v>
      </c>
      <c r="Z158" s="81">
        <f>+((DETALLE_GD_1[[#This Row],[VALOR X UN (GD)]]-DETALLE_GD_1[[#This Row],[VALOR PPTO]])/DETALLE_GD_1[[#This Row],[VALOR PPTO]])</f>
        <v>4.9021492363764104E-3</v>
      </c>
      <c r="AA158" s="2">
        <f>+DETALLE_GD_1[[#This Row],[VALOR PPTO]]*DETALLE_GD_1[[#This Row],[CANTIDAD RECIBIDA]]</f>
        <v>588743.88779999991</v>
      </c>
      <c r="AB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" s="3">
        <f>+DETALLE_GD_1[[#This Row],[CANTIDAD SOLICITADA]]-DETALLE_GD_1[[#This Row],[DEVOLUCIÓN]]</f>
        <v>102</v>
      </c>
      <c r="AD158" s="38">
        <f>+_xlfn.XLOOKUP(DETALLE_GD_1[[#This Row],[CODIGO]],PRODUCTOS[CODIGO],PRODUCTOS[DESC CORTA],"",0)</f>
        <v>0</v>
      </c>
      <c r="AE158"/>
      <c r="AH158"/>
    </row>
    <row r="159" spans="1:34" hidden="1" x14ac:dyDescent="0.25">
      <c r="A159" s="1">
        <v>45973</v>
      </c>
      <c r="B159" s="1">
        <v>45973</v>
      </c>
      <c r="C159" s="80" t="s">
        <v>15</v>
      </c>
      <c r="D159" s="38">
        <v>11</v>
      </c>
      <c r="E159" s="80" t="s">
        <v>151</v>
      </c>
      <c r="F159">
        <v>1902003</v>
      </c>
      <c r="G159" s="80" t="s">
        <v>155</v>
      </c>
      <c r="H159" s="80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"/>
      <c r="V159">
        <v>5332</v>
      </c>
      <c r="W159" s="2">
        <v>6579000000</v>
      </c>
      <c r="X159" s="6">
        <v>150703.97545999996</v>
      </c>
      <c r="Y159" s="38">
        <v>10010</v>
      </c>
      <c r="Z159" s="81">
        <f>+((DETALLE_GD_1[[#This Row],[VALOR X UN (GD)]]-DETALLE_GD_1[[#This Row],[VALOR PPTO]])/DETALLE_GD_1[[#This Row],[VALOR PPTO]])</f>
        <v>-7.2974518180511086E-4</v>
      </c>
      <c r="AA159" s="2">
        <f>+DETALLE_GD_1[[#This Row],[VALOR PPTO]]*DETALLE_GD_1[[#This Row],[CANTIDAD RECIBIDA]]</f>
        <v>150703.9755</v>
      </c>
      <c r="AB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" s="3">
        <f>+DETALLE_GD_1[[#This Row],[CANTIDAD SOLICITADA]]-DETALLE_GD_1[[#This Row],[DEVOLUCIÓN]]</f>
        <v>1</v>
      </c>
      <c r="AD159" s="38">
        <f>+_xlfn.XLOOKUP(DETALLE_GD_1[[#This Row],[CODIGO]],PRODUCTOS[CODIGO],PRODUCTOS[DESC CORTA],"",0)</f>
        <v>0</v>
      </c>
      <c r="AE159"/>
      <c r="AH159"/>
    </row>
    <row r="160" spans="1:34" hidden="1" x14ac:dyDescent="0.25">
      <c r="A160" s="1">
        <v>45973</v>
      </c>
      <c r="B160" s="1">
        <v>45973</v>
      </c>
      <c r="C160" s="80" t="s">
        <v>15</v>
      </c>
      <c r="D160" s="38">
        <v>11</v>
      </c>
      <c r="E160" s="80" t="s">
        <v>151</v>
      </c>
      <c r="F160">
        <v>1901038</v>
      </c>
      <c r="G160" s="80" t="s">
        <v>39</v>
      </c>
      <c r="H160" s="8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"/>
      <c r="V160">
        <v>5332</v>
      </c>
      <c r="W160" s="2">
        <v>6579000000</v>
      </c>
      <c r="X160" s="6">
        <v>88145.775375000027</v>
      </c>
      <c r="Y160" s="38">
        <v>10010</v>
      </c>
      <c r="Z160" s="81">
        <f>+((DETALLE_GD_1[[#This Row],[VALOR X UN (GD)]]-DETALLE_GD_1[[#This Row],[VALOR PPTO]])/DETALLE_GD_1[[#This Row],[VALOR PPTO]])</f>
        <v>2.7150763329998648E-2</v>
      </c>
      <c r="AA160" s="2">
        <f>+DETALLE_GD_1[[#This Row],[VALOR PPTO]]*DETALLE_GD_1[[#This Row],[CANTIDAD RECIBIDA]]</f>
        <v>88145.775900000008</v>
      </c>
      <c r="AB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" s="3">
        <f>+DETALLE_GD_1[[#This Row],[CANTIDAD SOLICITADA]]-DETALLE_GD_1[[#This Row],[DEVOLUCIÓN]]</f>
        <v>21</v>
      </c>
      <c r="AD160" s="38" t="str">
        <f>+_xlfn.XLOOKUP(DETALLE_GD_1[[#This Row],[CODIGO]],PRODUCTOS[CODIGO],PRODUCTOS[DESC CORTA],"",0)</f>
        <v>AISLAN ROCA 90MM</v>
      </c>
      <c r="AE160"/>
      <c r="AH160"/>
    </row>
    <row r="161" spans="1:34" hidden="1" x14ac:dyDescent="0.25">
      <c r="A161" s="1">
        <v>45973</v>
      </c>
      <c r="B161" s="1">
        <v>45973</v>
      </c>
      <c r="C161" s="80" t="s">
        <v>15</v>
      </c>
      <c r="D161" s="38">
        <v>11</v>
      </c>
      <c r="E161" s="80" t="s">
        <v>151</v>
      </c>
      <c r="F161">
        <v>304002</v>
      </c>
      <c r="G161" s="80" t="s">
        <v>37</v>
      </c>
      <c r="H161" s="80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"/>
      <c r="V161">
        <v>5332</v>
      </c>
      <c r="W161" s="2">
        <v>6579000000</v>
      </c>
      <c r="X161" s="6">
        <v>743627.75035500003</v>
      </c>
      <c r="Y161" s="38">
        <v>10010</v>
      </c>
      <c r="Z161" s="81">
        <f>+((DETALLE_GD_1[[#This Row],[VALOR X UN (GD)]]-DETALLE_GD_1[[#This Row],[VALOR PPTO]])/DETALLE_GD_1[[#This Row],[VALOR PPTO]])</f>
        <v>2.6754312821826928E-2</v>
      </c>
      <c r="AA161" s="2">
        <f>+DETALLE_GD_1[[#This Row],[VALOR PPTO]]*DETALLE_GD_1[[#This Row],[CANTIDAD RECIBIDA]]</f>
        <v>743627.75199999998</v>
      </c>
      <c r="AB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" s="3">
        <f>+DETALLE_GD_1[[#This Row],[CANTIDAD SOLICITADA]]-DETALLE_GD_1[[#This Row],[DEVOLUCIÓN]]</f>
        <v>35</v>
      </c>
      <c r="AD161" s="38" t="str">
        <f>+_xlfn.XLOOKUP(DETALLE_GD_1[[#This Row],[CODIGO]],PRODUCTOS[CODIGO],PRODUCTOS[DESC CORTA],"",0)</f>
        <v>SMARTPANEL</v>
      </c>
      <c r="AE161"/>
      <c r="AH161"/>
    </row>
    <row r="162" spans="1:34" hidden="1" x14ac:dyDescent="0.25">
      <c r="A162" s="1">
        <v>45973</v>
      </c>
      <c r="B162" s="1">
        <v>45973</v>
      </c>
      <c r="C162" s="80" t="s">
        <v>15</v>
      </c>
      <c r="D162" s="38">
        <v>11</v>
      </c>
      <c r="E162" s="80" t="s">
        <v>151</v>
      </c>
      <c r="F162">
        <v>2302017</v>
      </c>
      <c r="G162" s="80" t="s">
        <v>156</v>
      </c>
      <c r="H162" s="80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"/>
      <c r="V162">
        <v>5332</v>
      </c>
      <c r="W162" s="2">
        <v>6579000000</v>
      </c>
      <c r="X162" s="6">
        <v>81197.881578999979</v>
      </c>
      <c r="Y162" s="38">
        <v>10010</v>
      </c>
      <c r="Z162" s="81">
        <f>+((DETALLE_GD_1[[#This Row],[VALOR X UN (GD)]]-DETALLE_GD_1[[#This Row],[VALOR PPTO]])/DETALLE_GD_1[[#This Row],[VALOR PPTO]])</f>
        <v>-8.7294888244958044E-4</v>
      </c>
      <c r="AA162" s="2">
        <f>+DETALLE_GD_1[[#This Row],[VALOR PPTO]]*DETALLE_GD_1[[#This Row],[CANTIDAD RECIBIDA]]</f>
        <v>81197.881599999993</v>
      </c>
      <c r="AB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" s="3">
        <f>+DETALLE_GD_1[[#This Row],[CANTIDAD SOLICITADA]]-DETALLE_GD_1[[#This Row],[DEVOLUCIÓN]]</f>
        <v>1</v>
      </c>
      <c r="AD162" s="38">
        <f>+_xlfn.XLOOKUP(DETALLE_GD_1[[#This Row],[CODIGO]],PRODUCTOS[CODIGO],PRODUCTOS[DESC CORTA],"",0)</f>
        <v>0</v>
      </c>
      <c r="AE162"/>
      <c r="AH162"/>
    </row>
    <row r="163" spans="1:34" hidden="1" x14ac:dyDescent="0.25">
      <c r="A163" s="1">
        <v>45973</v>
      </c>
      <c r="B163" s="1">
        <v>45973</v>
      </c>
      <c r="C163" s="80" t="s">
        <v>15</v>
      </c>
      <c r="D163" s="38">
        <v>11</v>
      </c>
      <c r="E163" s="80" t="s">
        <v>151</v>
      </c>
      <c r="F163">
        <v>409027</v>
      </c>
      <c r="G163" s="80" t="s">
        <v>152</v>
      </c>
      <c r="H163" s="80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"/>
      <c r="V163">
        <v>5332</v>
      </c>
      <c r="W163" s="2">
        <v>6579000000</v>
      </c>
      <c r="X163" s="6">
        <v>6469.1028470000001</v>
      </c>
      <c r="Y163" s="38">
        <v>10010</v>
      </c>
      <c r="Z163" s="81">
        <f>+((DETALLE_GD_1[[#This Row],[VALOR X UN (GD)]]-DETALLE_GD_1[[#This Row],[VALOR PPTO]])/DETALLE_GD_1[[#This Row],[VALOR PPTO]])</f>
        <v>-2.3821355876428439E-2</v>
      </c>
      <c r="AA163" s="2">
        <f>+DETALLE_GD_1[[#This Row],[VALOR PPTO]]*DETALLE_GD_1[[#This Row],[CANTIDAD RECIBIDA]]</f>
        <v>6469.1027999999997</v>
      </c>
      <c r="AB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" s="3">
        <f>+DETALLE_GD_1[[#This Row],[CANTIDAD SOLICITADA]]-DETALLE_GD_1[[#This Row],[DEVOLUCIÓN]]</f>
        <v>1</v>
      </c>
      <c r="AD163" s="38" t="str">
        <f>+_xlfn.XLOOKUP(DETALLE_GD_1[[#This Row],[CODIGO]],PRODUCTOS[CODIGO],PRODUCTOS[DESC CORTA],"",0)</f>
        <v>MOLDURA ALUMINIO NATURAL</v>
      </c>
      <c r="AE163"/>
      <c r="AH163"/>
    </row>
    <row r="164" spans="1:34" hidden="1" x14ac:dyDescent="0.25">
      <c r="A164" s="1">
        <v>45971</v>
      </c>
      <c r="B164" s="1">
        <v>45971</v>
      </c>
      <c r="C164" s="80" t="s">
        <v>75</v>
      </c>
      <c r="D164" s="38">
        <v>11</v>
      </c>
      <c r="E164" s="80" t="s">
        <v>124</v>
      </c>
      <c r="F164">
        <v>2302098</v>
      </c>
      <c r="G164" s="80" t="s">
        <v>24</v>
      </c>
      <c r="H164" s="80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">
        <v>3075589</v>
      </c>
      <c r="V164">
        <v>5332</v>
      </c>
      <c r="W164" s="2">
        <v>6579000000</v>
      </c>
      <c r="X164" s="6">
        <v>21212.999999999996</v>
      </c>
      <c r="Y164" s="38">
        <v>10010</v>
      </c>
      <c r="Z164" s="81">
        <f>+((DETALLE_GD_1[[#This Row],[VALOR X UN (GD)]]-DETALLE_GD_1[[#This Row],[VALOR PPTO]])/DETALLE_GD_1[[#This Row],[VALOR PPTO]])</f>
        <v>0</v>
      </c>
      <c r="AA164" s="2">
        <f>+DETALLE_GD_1[[#This Row],[VALOR PPTO]]*DETALLE_GD_1[[#This Row],[CANTIDAD RECIBIDA]]</f>
        <v>21213</v>
      </c>
      <c r="AB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" s="3">
        <f>+DETALLE_GD_1[[#This Row],[CANTIDAD SOLICITADA]]-DETALLE_GD_1[[#This Row],[DEVOLUCIÓN]]</f>
        <v>1</v>
      </c>
      <c r="AD164" s="38" t="str">
        <f>+_xlfn.XLOOKUP(DETALLE_GD_1[[#This Row],[CODIGO]],PRODUCTOS[CODIGO],PRODUCTOS[DESC CORTA],"",0)</f>
        <v>COLA FRIA</v>
      </c>
      <c r="AE164"/>
      <c r="AH164"/>
    </row>
    <row r="165" spans="1:34" hidden="1" x14ac:dyDescent="0.25">
      <c r="A165" s="1">
        <v>45971</v>
      </c>
      <c r="B165" s="1">
        <v>45971</v>
      </c>
      <c r="C165" s="80" t="s">
        <v>75</v>
      </c>
      <c r="D165" s="38">
        <v>11</v>
      </c>
      <c r="E165" s="80" t="s">
        <v>124</v>
      </c>
      <c r="F165">
        <v>302044</v>
      </c>
      <c r="G165" s="80" t="s">
        <v>247</v>
      </c>
      <c r="H165" s="80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"/>
      <c r="V165">
        <v>5332</v>
      </c>
      <c r="W165" s="2">
        <v>6579000000</v>
      </c>
      <c r="X165" s="6">
        <v>1029447.19005</v>
      </c>
      <c r="Y165" s="38">
        <v>10010</v>
      </c>
      <c r="Z165" s="81">
        <f>+((DETALLE_GD_1[[#This Row],[VALOR X UN (GD)]]-DETALLE_GD_1[[#This Row],[VALOR PPTO]])/DETALLE_GD_1[[#This Row],[VALOR PPTO]])</f>
        <v>1.5185638165629551E-2</v>
      </c>
      <c r="AA165" s="2">
        <f>+DETALLE_GD_1[[#This Row],[VALOR PPTO]]*DETALLE_GD_1[[#This Row],[CANTIDAD RECIBIDA]]</f>
        <v>1029447.1875</v>
      </c>
      <c r="AB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" s="3">
        <f>+DETALLE_GD_1[[#This Row],[CANTIDAD SOLICITADA]]-DETALLE_GD_1[[#This Row],[DEVOLUCIÓN]]</f>
        <v>75</v>
      </c>
      <c r="AD165" s="38" t="str">
        <f>+_xlfn.XLOOKUP(DETALLE_GD_1[[#This Row],[CODIGO]],PRODUCTOS[CODIGO],PRODUCTOS[DESC CORTA],"",0)</f>
        <v>PINO 2X8X4</v>
      </c>
      <c r="AE165"/>
      <c r="AH165"/>
    </row>
    <row r="166" spans="1:34" hidden="1" x14ac:dyDescent="0.25">
      <c r="A166" s="1">
        <v>45971</v>
      </c>
      <c r="B166" s="1">
        <v>45971</v>
      </c>
      <c r="C166" s="80" t="s">
        <v>75</v>
      </c>
      <c r="D166" s="38">
        <v>11</v>
      </c>
      <c r="E166" s="80" t="s">
        <v>124</v>
      </c>
      <c r="F166" t="s">
        <v>21</v>
      </c>
      <c r="G166" s="80" t="s">
        <v>22</v>
      </c>
      <c r="H166" s="80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"/>
      <c r="V166">
        <v>5332</v>
      </c>
      <c r="W166" s="2">
        <v>6579000000</v>
      </c>
      <c r="X166" s="6">
        <v>307194.05570000008</v>
      </c>
      <c r="Y166" s="38">
        <v>10010</v>
      </c>
      <c r="Z166" s="81">
        <f>+((DETALLE_GD_1[[#This Row],[VALOR X UN (GD)]]-DETALLE_GD_1[[#This Row],[VALOR PPTO]])/DETALLE_GD_1[[#This Row],[VALOR PPTO]])</f>
        <v>2.4935196011735439E-2</v>
      </c>
      <c r="AA166" s="2">
        <f>+DETALLE_GD_1[[#This Row],[VALOR PPTO]]*DETALLE_GD_1[[#This Row],[CANTIDAD RECIBIDA]]</f>
        <v>307194.05599999998</v>
      </c>
      <c r="AB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6" s="3">
        <f>+DETALLE_GD_1[[#This Row],[CANTIDAD SOLICITADA]]-DETALLE_GD_1[[#This Row],[DEVOLUCIÓN]]</f>
        <v>20</v>
      </c>
      <c r="AD166" s="38" t="str">
        <f>+_xlfn.XLOOKUP(DETALLE_GD_1[[#This Row],[CODIGO]],PRODUCTOS[CODIGO],PRODUCTOS[DESC CORTA],"",0)</f>
        <v>PINO 3X8X320</v>
      </c>
      <c r="AE166"/>
      <c r="AH166"/>
    </row>
    <row r="167" spans="1:34" hidden="1" x14ac:dyDescent="0.25">
      <c r="A167" s="1">
        <v>45971</v>
      </c>
      <c r="B167" s="1">
        <v>45971</v>
      </c>
      <c r="C167" s="80" t="s">
        <v>75</v>
      </c>
      <c r="D167" s="38">
        <v>11</v>
      </c>
      <c r="E167" s="80" t="s">
        <v>124</v>
      </c>
      <c r="F167">
        <v>304101</v>
      </c>
      <c r="G167" s="80" t="s">
        <v>17</v>
      </c>
      <c r="H167" s="80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"/>
      <c r="V167">
        <v>5332</v>
      </c>
      <c r="W167" s="2">
        <v>6579000000</v>
      </c>
      <c r="X167" s="6">
        <v>289727.63850000012</v>
      </c>
      <c r="Y167" s="38">
        <v>10010</v>
      </c>
      <c r="Z167" s="81">
        <f>+((DETALLE_GD_1[[#This Row],[VALOR X UN (GD)]]-DETALLE_GD_1[[#This Row],[VALOR PPTO]])/DETALLE_GD_1[[#This Row],[VALOR PPTO]])</f>
        <v>2.8952570766116861E-2</v>
      </c>
      <c r="AA167" s="2">
        <f>+DETALLE_GD_1[[#This Row],[VALOR PPTO]]*DETALLE_GD_1[[#This Row],[CANTIDAD RECIBIDA]]</f>
        <v>289727.64</v>
      </c>
      <c r="AB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" s="3">
        <f>+DETALLE_GD_1[[#This Row],[CANTIDAD SOLICITADA]]-DETALLE_GD_1[[#This Row],[DEVOLUCIÓN]]</f>
        <v>30</v>
      </c>
      <c r="AD167" s="38" t="str">
        <f>+_xlfn.XLOOKUP(DETALLE_GD_1[[#This Row],[CODIGO]],PRODUCTOS[CODIGO],PRODUCTOS[DESC CORTA],"",0)</f>
        <v>OSB 9.5</v>
      </c>
      <c r="AE167"/>
      <c r="AH167"/>
    </row>
    <row r="168" spans="1:34" hidden="1" x14ac:dyDescent="0.25">
      <c r="A168" s="1">
        <v>45971</v>
      </c>
      <c r="B168" s="1">
        <v>45971</v>
      </c>
      <c r="C168" s="80" t="s">
        <v>75</v>
      </c>
      <c r="D168" s="38">
        <v>11</v>
      </c>
      <c r="E168" s="80" t="s">
        <v>124</v>
      </c>
      <c r="F168">
        <v>1901505</v>
      </c>
      <c r="G168" s="80" t="s">
        <v>27</v>
      </c>
      <c r="H168" s="80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"/>
      <c r="V168">
        <v>5332</v>
      </c>
      <c r="W168" s="2">
        <v>6579000000</v>
      </c>
      <c r="X168" s="6">
        <v>37900</v>
      </c>
      <c r="Y168" s="38">
        <v>10010</v>
      </c>
      <c r="Z168" s="81">
        <f>+((DETALLE_GD_1[[#This Row],[VALOR X UN (GD)]]-DETALLE_GD_1[[#This Row],[VALOR PPTO]])/DETALLE_GD_1[[#This Row],[VALOR PPTO]])</f>
        <v>0</v>
      </c>
      <c r="AA168" s="2">
        <f>+DETALLE_GD_1[[#This Row],[VALOR PPTO]]*DETALLE_GD_1[[#This Row],[CANTIDAD RECIBIDA]]</f>
        <v>37900</v>
      </c>
      <c r="AB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" s="3">
        <f>+DETALLE_GD_1[[#This Row],[CANTIDAD SOLICITADA]]-DETALLE_GD_1[[#This Row],[DEVOLUCIÓN]]</f>
        <v>20</v>
      </c>
      <c r="AD168" s="38" t="str">
        <f>+_xlfn.XLOOKUP(DETALLE_GD_1[[#This Row],[CODIGO]],PRODUCTOS[CODIGO],PRODUCTOS[DESC CORTA],"",0)</f>
        <v>POLIETILENO</v>
      </c>
      <c r="AE168"/>
      <c r="AH168"/>
    </row>
    <row r="169" spans="1:34" hidden="1" x14ac:dyDescent="0.25">
      <c r="A169" s="1">
        <v>45971</v>
      </c>
      <c r="B169" s="1">
        <v>45971</v>
      </c>
      <c r="C169" s="80" t="s">
        <v>75</v>
      </c>
      <c r="D169" s="38">
        <v>11</v>
      </c>
      <c r="E169" s="80" t="s">
        <v>124</v>
      </c>
      <c r="F169">
        <v>304014</v>
      </c>
      <c r="G169" s="80" t="s">
        <v>23</v>
      </c>
      <c r="H169" s="80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"/>
      <c r="V169">
        <v>5332</v>
      </c>
      <c r="W169" s="2">
        <v>6579000000</v>
      </c>
      <c r="X169" s="6">
        <v>1358147.1985249999</v>
      </c>
      <c r="Y169" s="38">
        <v>10010</v>
      </c>
      <c r="Z169" s="81">
        <f>+((DETALLE_GD_1[[#This Row],[VALOR X UN (GD)]]-DETALLE_GD_1[[#This Row],[VALOR PPTO]])/DETALLE_GD_1[[#This Row],[VALOR PPTO]])</f>
        <v>2.0527819083424143E-4</v>
      </c>
      <c r="AA169" s="2">
        <f>+DETALLE_GD_1[[#This Row],[VALOR PPTO]]*DETALLE_GD_1[[#This Row],[CANTIDAD RECIBIDA]]</f>
        <v>1358147.1995000001</v>
      </c>
      <c r="AB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" s="3">
        <f>+DETALLE_GD_1[[#This Row],[CANTIDAD SOLICITADA]]-DETALLE_GD_1[[#This Row],[DEVOLUCIÓN]]</f>
        <v>65</v>
      </c>
      <c r="AD169" s="38">
        <f>+_xlfn.XLOOKUP(DETALLE_GD_1[[#This Row],[CODIGO]],PRODUCTOS[CODIGO],PRODUCTOS[DESC CORTA],"",0)</f>
        <v>0</v>
      </c>
      <c r="AE169"/>
      <c r="AH169"/>
    </row>
    <row r="170" spans="1:34" hidden="1" x14ac:dyDescent="0.25">
      <c r="A170" s="1">
        <v>45985</v>
      </c>
      <c r="B170" s="1">
        <v>45985</v>
      </c>
      <c r="C170" s="80" t="s">
        <v>15</v>
      </c>
      <c r="D170" s="38">
        <v>11</v>
      </c>
      <c r="E170" s="80" t="s">
        <v>16</v>
      </c>
      <c r="F170">
        <v>705028</v>
      </c>
      <c r="G170" s="80" t="s">
        <v>72</v>
      </c>
      <c r="H170" s="8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">
        <v>68781</v>
      </c>
      <c r="V170">
        <v>5332</v>
      </c>
      <c r="W170" s="2">
        <v>6579000000</v>
      </c>
      <c r="X170" s="6">
        <v>68781.258621000001</v>
      </c>
      <c r="Y170" s="38">
        <v>10010</v>
      </c>
      <c r="Z170" s="81">
        <f>+((DETALLE_GD_1[[#This Row],[VALOR X UN (GD)]]-DETALLE_GD_1[[#This Row],[VALOR PPTO]])/DETALLE_GD_1[[#This Row],[VALOR PPTO]])</f>
        <v>-3.7597451001668997E-6</v>
      </c>
      <c r="AA170" s="2">
        <f>+DETALLE_GD_1[[#This Row],[VALOR PPTO]]*DETALLE_GD_1[[#This Row],[CANTIDAD RECIBIDA]]</f>
        <v>68781.258600000001</v>
      </c>
      <c r="AB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" s="3">
        <f>+DETALLE_GD_1[[#This Row],[CANTIDAD SOLICITADA]]-DETALLE_GD_1[[#This Row],[DEVOLUCIÓN]]</f>
        <v>3</v>
      </c>
      <c r="AD170" s="38" t="str">
        <f>+_xlfn.XLOOKUP(DETALLE_GD_1[[#This Row],[CODIGO]],PRODUCTOS[CODIGO],PRODUCTOS[DESC CORTA],"",0)</f>
        <v>SIMPLISIMA</v>
      </c>
      <c r="AE170"/>
      <c r="AH170"/>
    </row>
    <row r="171" spans="1:34" hidden="1" x14ac:dyDescent="0.25">
      <c r="A171" s="1">
        <v>45980</v>
      </c>
      <c r="B171" s="1">
        <v>45980</v>
      </c>
      <c r="C171" s="80" t="s">
        <v>15</v>
      </c>
      <c r="D171" s="38">
        <v>11</v>
      </c>
      <c r="E171" s="80" t="s">
        <v>157</v>
      </c>
      <c r="F171">
        <v>307263</v>
      </c>
      <c r="G171" s="80" t="s">
        <v>158</v>
      </c>
      <c r="H171" s="80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">
        <v>66599</v>
      </c>
      <c r="V171">
        <v>5332</v>
      </c>
      <c r="W171" s="2">
        <v>6579000000</v>
      </c>
      <c r="X171" s="6">
        <v>66599.525643000001</v>
      </c>
      <c r="Y171" s="38">
        <v>10010</v>
      </c>
      <c r="Z171" s="81">
        <f>+((DETALLE_GD_1[[#This Row],[VALOR X UN (GD)]]-DETALLE_GD_1[[#This Row],[VALOR PPTO]])/DETALLE_GD_1[[#This Row],[VALOR PPTO]])</f>
        <v>-7.8829390694224701E-6</v>
      </c>
      <c r="AA171" s="2">
        <f>+DETALLE_GD_1[[#This Row],[VALOR PPTO]]*DETALLE_GD_1[[#This Row],[CANTIDAD RECIBIDA]]</f>
        <v>66599.525299999994</v>
      </c>
      <c r="AB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" s="3">
        <f>+DETALLE_GD_1[[#This Row],[CANTIDAD SOLICITADA]]-DETALLE_GD_1[[#This Row],[DEVOLUCIÓN]]</f>
        <v>7</v>
      </c>
      <c r="AD171" s="38">
        <f>+_xlfn.XLOOKUP(DETALLE_GD_1[[#This Row],[CODIGO]],PRODUCTOS[CODIGO],PRODUCTOS[DESC CORTA],"",0)</f>
        <v>0</v>
      </c>
      <c r="AE171"/>
      <c r="AH171"/>
    </row>
    <row r="172" spans="1:34" hidden="1" x14ac:dyDescent="0.25">
      <c r="A172" s="1">
        <v>45972</v>
      </c>
      <c r="B172" s="1">
        <v>45972</v>
      </c>
      <c r="C172" s="80" t="s">
        <v>15</v>
      </c>
      <c r="D172" s="38">
        <v>11</v>
      </c>
      <c r="E172" s="80" t="s">
        <v>16</v>
      </c>
      <c r="F172">
        <v>410045</v>
      </c>
      <c r="G172" s="80" t="s">
        <v>110</v>
      </c>
      <c r="H172" s="80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">
        <v>2356379</v>
      </c>
      <c r="V172">
        <v>5332</v>
      </c>
      <c r="W172" s="2">
        <v>6579000000</v>
      </c>
      <c r="X172" s="6">
        <v>18400.068049999991</v>
      </c>
      <c r="Y172" s="38">
        <v>10010</v>
      </c>
      <c r="Z172" s="81">
        <f>+((DETALLE_GD_1[[#This Row],[VALOR X UN (GD)]]-DETALLE_GD_1[[#This Row],[VALOR PPTO]])/DETALLE_GD_1[[#This Row],[VALOR PPTO]])</f>
        <v>-3.8043333530514605E-6</v>
      </c>
      <c r="AA172" s="2">
        <f>+DETALLE_GD_1[[#This Row],[VALOR PPTO]]*DETALLE_GD_1[[#This Row],[CANTIDAD RECIBIDA]]</f>
        <v>18400.07</v>
      </c>
      <c r="AB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" s="3">
        <f>+DETALLE_GD_1[[#This Row],[CANTIDAD SOLICITADA]]-DETALLE_GD_1[[#This Row],[DEVOLUCIÓN]]</f>
        <v>50</v>
      </c>
      <c r="AD172" s="38" t="str">
        <f>+_xlfn.XLOOKUP(DETALLE_GD_1[[#This Row],[CODIGO]],PRODUCTOS[CODIGO],PRODUCTOS[DESC CORTA],"",0)</f>
        <v>CONECTOR DENTADO</v>
      </c>
      <c r="AE172"/>
      <c r="AH172"/>
    </row>
    <row r="173" spans="1:34" hidden="1" x14ac:dyDescent="0.25">
      <c r="A173" s="1">
        <v>45972</v>
      </c>
      <c r="B173" s="1">
        <v>45972</v>
      </c>
      <c r="C173" s="80" t="s">
        <v>15</v>
      </c>
      <c r="D173" s="38">
        <v>11</v>
      </c>
      <c r="E173" s="80" t="s">
        <v>16</v>
      </c>
      <c r="F173">
        <v>302028</v>
      </c>
      <c r="G173" s="80" t="s">
        <v>246</v>
      </c>
      <c r="H173" s="80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"/>
      <c r="V173">
        <v>5332</v>
      </c>
      <c r="W173" s="2">
        <v>6579000000</v>
      </c>
      <c r="X173" s="6">
        <v>1793330.8844500005</v>
      </c>
      <c r="Y173" s="38">
        <v>10010</v>
      </c>
      <c r="Z173" s="81">
        <f>+((DETALLE_GD_1[[#This Row],[VALOR X UN (GD)]]-DETALLE_GD_1[[#This Row],[VALOR PPTO]])/DETALLE_GD_1[[#This Row],[VALOR PPTO]])</f>
        <v>-7.0166014400437848E-2</v>
      </c>
      <c r="AA173" s="2">
        <f>+DETALLE_GD_1[[#This Row],[VALOR PPTO]]*DETALLE_GD_1[[#This Row],[CANTIDAD RECIBIDA]]</f>
        <v>1793330.875</v>
      </c>
      <c r="AB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" s="3">
        <f>+DETALLE_GD_1[[#This Row],[CANTIDAD SOLICITADA]]-DETALLE_GD_1[[#This Row],[DEVOLUCIÓN]]</f>
        <v>350</v>
      </c>
      <c r="AD173" s="38" t="str">
        <f>+_xlfn.XLOOKUP(DETALLE_GD_1[[#This Row],[CODIGO]],PRODUCTOS[CODIGO],PRODUCTOS[DESC CORTA],"",0)</f>
        <v>PINO 2X4X320</v>
      </c>
      <c r="AE173"/>
      <c r="AH173"/>
    </row>
    <row r="174" spans="1:34" hidden="1" x14ac:dyDescent="0.25">
      <c r="A174" s="1">
        <v>45972</v>
      </c>
      <c r="B174" s="1">
        <v>45972</v>
      </c>
      <c r="C174" s="80" t="s">
        <v>15</v>
      </c>
      <c r="D174" s="38">
        <v>11</v>
      </c>
      <c r="E174" s="80" t="s">
        <v>16</v>
      </c>
      <c r="F174">
        <v>302046</v>
      </c>
      <c r="G174" s="80" t="s">
        <v>115</v>
      </c>
      <c r="H174" s="80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"/>
      <c r="V174">
        <v>5332</v>
      </c>
      <c r="W174" s="2">
        <v>6579000000</v>
      </c>
      <c r="X174" s="6">
        <v>528143.12028400006</v>
      </c>
      <c r="Y174" s="38">
        <v>10010</v>
      </c>
      <c r="Z174" s="81">
        <f>+((DETALLE_GD_1[[#This Row],[VALOR X UN (GD)]]-DETALLE_GD_1[[#This Row],[VALOR PPTO]])/DETALLE_GD_1[[#This Row],[VALOR PPTO]])</f>
        <v>3.9927737618061679E-4</v>
      </c>
      <c r="AA174" s="2">
        <f>+DETALLE_GD_1[[#This Row],[VALOR PPTO]]*DETALLE_GD_1[[#This Row],[CANTIDAD RECIBIDA]]</f>
        <v>528143.12199999997</v>
      </c>
      <c r="AB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" s="3">
        <f>+DETALLE_GD_1[[#This Row],[CANTIDAD SOLICITADA]]-DETALLE_GD_1[[#This Row],[DEVOLUCIÓN]]</f>
        <v>52</v>
      </c>
      <c r="AD174" s="38" t="str">
        <f>+_xlfn.XLOOKUP(DETALLE_GD_1[[#This Row],[CODIGO]],PRODUCTOS[CODIGO],PRODUCTOS[DESC CORTA],"",0)</f>
        <v>PINO 2X6X400</v>
      </c>
      <c r="AE174"/>
      <c r="AH174"/>
    </row>
    <row r="175" spans="1:34" hidden="1" x14ac:dyDescent="0.25">
      <c r="A175" s="1">
        <v>45972</v>
      </c>
      <c r="B175" s="1">
        <v>45972</v>
      </c>
      <c r="C175" s="80" t="s">
        <v>15</v>
      </c>
      <c r="D175" s="38">
        <v>11</v>
      </c>
      <c r="E175" s="80" t="s">
        <v>16</v>
      </c>
      <c r="F175">
        <v>1901505</v>
      </c>
      <c r="G175" s="80" t="s">
        <v>27</v>
      </c>
      <c r="H175" s="80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"/>
      <c r="V175">
        <v>5332</v>
      </c>
      <c r="W175" s="2">
        <v>6579000000</v>
      </c>
      <c r="X175" s="6">
        <v>142125</v>
      </c>
      <c r="Y175" s="38">
        <v>10010</v>
      </c>
      <c r="Z175" s="81">
        <f>+((DETALLE_GD_1[[#This Row],[VALOR X UN (GD)]]-DETALLE_GD_1[[#This Row],[VALOR PPTO]])/DETALLE_GD_1[[#This Row],[VALOR PPTO]])</f>
        <v>0</v>
      </c>
      <c r="AA175" s="2">
        <f>+DETALLE_GD_1[[#This Row],[VALOR PPTO]]*DETALLE_GD_1[[#This Row],[CANTIDAD RECIBIDA]]</f>
        <v>142125</v>
      </c>
      <c r="AB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" s="3">
        <f>+DETALLE_GD_1[[#This Row],[CANTIDAD SOLICITADA]]-DETALLE_GD_1[[#This Row],[DEVOLUCIÓN]]</f>
        <v>75</v>
      </c>
      <c r="AD175" s="38" t="str">
        <f>+_xlfn.XLOOKUP(DETALLE_GD_1[[#This Row],[CODIGO]],PRODUCTOS[CODIGO],PRODUCTOS[DESC CORTA],"",0)</f>
        <v>POLIETILENO</v>
      </c>
      <c r="AE175"/>
      <c r="AH175"/>
    </row>
    <row r="176" spans="1:34" hidden="1" x14ac:dyDescent="0.25">
      <c r="A176" s="1">
        <v>45979</v>
      </c>
      <c r="B176" s="1">
        <v>45979</v>
      </c>
      <c r="C176" s="80" t="s">
        <v>15</v>
      </c>
      <c r="D176" s="38">
        <v>11</v>
      </c>
      <c r="E176" s="80" t="s">
        <v>16</v>
      </c>
      <c r="F176">
        <v>307256</v>
      </c>
      <c r="G176" s="80" t="s">
        <v>127</v>
      </c>
      <c r="H176" s="80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">
        <v>436301</v>
      </c>
      <c r="V176">
        <v>5332</v>
      </c>
      <c r="W176" s="2">
        <v>6579000000</v>
      </c>
      <c r="X176" s="6">
        <v>436300.21281</v>
      </c>
      <c r="Y176" s="38">
        <v>10010</v>
      </c>
      <c r="Z176" s="81">
        <f>+((DETALLE_GD_1[[#This Row],[VALOR X UN (GD)]]-DETALLE_GD_1[[#This Row],[VALOR PPTO]])/DETALLE_GD_1[[#This Row],[VALOR PPTO]])</f>
        <v>1.8450598838070496E-6</v>
      </c>
      <c r="AA176" s="2">
        <f>+DETALLE_GD_1[[#This Row],[VALOR PPTO]]*DETALLE_GD_1[[#This Row],[CANTIDAD RECIBIDA]]</f>
        <v>436300.20199999999</v>
      </c>
      <c r="AB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" s="3">
        <f>+DETALLE_GD_1[[#This Row],[CANTIDAD SOLICITADA]]-DETALLE_GD_1[[#This Row],[DEVOLUCIÓN]]</f>
        <v>230</v>
      </c>
      <c r="AD176" s="38" t="str">
        <f>+_xlfn.XLOOKUP(DETALLE_GD_1[[#This Row],[CODIGO]],PRODUCTOS[CODIGO],PRODUCTOS[DESC CORTA],"",0)</f>
        <v>PINO 1X4X320</v>
      </c>
      <c r="AE176"/>
      <c r="AH176"/>
    </row>
    <row r="177" spans="1:34" hidden="1" x14ac:dyDescent="0.25">
      <c r="A177" s="1">
        <v>46056</v>
      </c>
      <c r="B177" s="1">
        <v>46052</v>
      </c>
      <c r="C177" s="80" t="s">
        <v>15</v>
      </c>
      <c r="D177" s="38">
        <v>1</v>
      </c>
      <c r="E177" s="80" t="s">
        <v>16</v>
      </c>
      <c r="F177">
        <v>302044</v>
      </c>
      <c r="G177" s="80" t="s">
        <v>247</v>
      </c>
      <c r="H177" s="80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">
        <v>4812765</v>
      </c>
      <c r="V177">
        <v>5614</v>
      </c>
      <c r="W177" s="2">
        <v>6579000000</v>
      </c>
      <c r="X177" s="6">
        <v>823557.75204000005</v>
      </c>
      <c r="Y177" s="38">
        <v>10010</v>
      </c>
      <c r="Z177" s="81">
        <f>+((DETALLE_GD_1[[#This Row],[VALOR X UN (GD)]]-DETALLE_GD_1[[#This Row],[VALOR PPTO]])/DETALLE_GD_1[[#This Row],[VALOR PPTO]])</f>
        <v>1.8040323219592112E-2</v>
      </c>
      <c r="AA177" s="2">
        <f>+DETALLE_GD_1[[#This Row],[VALOR PPTO]]*DETALLE_GD_1[[#This Row],[CANTIDAD RECIBIDA]]</f>
        <v>823557.75</v>
      </c>
      <c r="AB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" s="3">
        <f>+DETALLE_GD_1[[#This Row],[CANTIDAD SOLICITADA]]-DETALLE_GD_1[[#This Row],[DEVOLUCIÓN]]</f>
        <v>60</v>
      </c>
      <c r="AD177" s="38" t="str">
        <f>+_xlfn.XLOOKUP(DETALLE_GD_1[[#This Row],[CODIGO]],PRODUCTOS[CODIGO],PRODUCTOS[DESC CORTA],"",0)</f>
        <v>PINO 2X8X4</v>
      </c>
      <c r="AE177"/>
      <c r="AH177"/>
    </row>
    <row r="178" spans="1:34" hidden="1" x14ac:dyDescent="0.25">
      <c r="A178" s="1">
        <v>46056</v>
      </c>
      <c r="B178" s="1">
        <v>46052</v>
      </c>
      <c r="C178" s="80" t="s">
        <v>15</v>
      </c>
      <c r="D178" s="38">
        <v>1</v>
      </c>
      <c r="E178" s="80" t="s">
        <v>16</v>
      </c>
      <c r="F178" t="s">
        <v>21</v>
      </c>
      <c r="G178" s="80" t="s">
        <v>22</v>
      </c>
      <c r="H178" s="80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"/>
      <c r="V178">
        <v>5614</v>
      </c>
      <c r="W178" s="2">
        <v>6579000000</v>
      </c>
      <c r="X178" s="6">
        <v>921582.1671000002</v>
      </c>
      <c r="Y178" s="38">
        <v>10010</v>
      </c>
      <c r="Z178" s="81">
        <f>+((DETALLE_GD_1[[#This Row],[VALOR X UN (GD)]]-DETALLE_GD_1[[#This Row],[VALOR PPTO]])/DETALLE_GD_1[[#This Row],[VALOR PPTO]])</f>
        <v>4.6290863127898658E-2</v>
      </c>
      <c r="AA178" s="2">
        <f>+DETALLE_GD_1[[#This Row],[VALOR PPTO]]*DETALLE_GD_1[[#This Row],[CANTIDAD RECIBIDA]]</f>
        <v>921582.16799999995</v>
      </c>
      <c r="AB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8" s="3">
        <f>+DETALLE_GD_1[[#This Row],[CANTIDAD SOLICITADA]]-DETALLE_GD_1[[#This Row],[DEVOLUCIÓN]]</f>
        <v>60</v>
      </c>
      <c r="AD178" s="38" t="str">
        <f>+_xlfn.XLOOKUP(DETALLE_GD_1[[#This Row],[CODIGO]],PRODUCTOS[CODIGO],PRODUCTOS[DESC CORTA],"",0)</f>
        <v>PINO 3X8X320</v>
      </c>
      <c r="AE178"/>
      <c r="AH178"/>
    </row>
    <row r="179" spans="1:34" hidden="1" x14ac:dyDescent="0.25">
      <c r="A179" s="1">
        <v>46056</v>
      </c>
      <c r="B179" s="1">
        <v>46052</v>
      </c>
      <c r="C179" s="80" t="s">
        <v>15</v>
      </c>
      <c r="D179" s="38">
        <v>1</v>
      </c>
      <c r="E179" s="80" t="s">
        <v>16</v>
      </c>
      <c r="F179">
        <v>410126</v>
      </c>
      <c r="G179" s="80" t="s">
        <v>159</v>
      </c>
      <c r="H179" s="80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"/>
      <c r="V179">
        <v>5614</v>
      </c>
      <c r="W179" s="2">
        <v>6579000000</v>
      </c>
      <c r="X179" s="6">
        <v>29508.566430000003</v>
      </c>
      <c r="Y179" s="38">
        <v>10010</v>
      </c>
      <c r="Z179" s="81">
        <f>+((DETALLE_GD_1[[#This Row],[VALOR X UN (GD)]]-DETALLE_GD_1[[#This Row],[VALOR PPTO]])/DETALLE_GD_1[[#This Row],[VALOR PPTO]])</f>
        <v>1.4639816294613286E-5</v>
      </c>
      <c r="AA179" s="2">
        <f>+DETALLE_GD_1[[#This Row],[VALOR PPTO]]*DETALLE_GD_1[[#This Row],[CANTIDAD RECIBIDA]]</f>
        <v>29508.567000000003</v>
      </c>
      <c r="AB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" s="3">
        <f>+DETALLE_GD_1[[#This Row],[CANTIDAD SOLICITADA]]-DETALLE_GD_1[[#This Row],[DEVOLUCIÓN]]</f>
        <v>30</v>
      </c>
      <c r="AD179" s="38">
        <f>+_xlfn.XLOOKUP(DETALLE_GD_1[[#This Row],[CODIGO]],PRODUCTOS[CODIGO],PRODUCTOS[DESC CORTA],"",0)</f>
        <v>0</v>
      </c>
      <c r="AE179"/>
      <c r="AH179"/>
    </row>
    <row r="180" spans="1:34" hidden="1" x14ac:dyDescent="0.25">
      <c r="A180" s="1">
        <v>46056</v>
      </c>
      <c r="B180" s="1">
        <v>46052</v>
      </c>
      <c r="C180" s="80" t="s">
        <v>15</v>
      </c>
      <c r="D180" s="38">
        <v>1</v>
      </c>
      <c r="E180" s="80" t="s">
        <v>16</v>
      </c>
      <c r="F180">
        <v>302028</v>
      </c>
      <c r="G180" s="80" t="s">
        <v>246</v>
      </c>
      <c r="H180" s="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"/>
      <c r="V180">
        <v>5614</v>
      </c>
      <c r="W180" s="2">
        <v>6579000000</v>
      </c>
      <c r="X180" s="6">
        <v>1106741.3458320005</v>
      </c>
      <c r="Y180" s="38">
        <v>10010</v>
      </c>
      <c r="Z180" s="81">
        <f>+((DETALLE_GD_1[[#This Row],[VALOR X UN (GD)]]-DETALLE_GD_1[[#This Row],[VALOR PPTO]])/DETALLE_GD_1[[#This Row],[VALOR PPTO]])</f>
        <v>5.5821218714031333E-2</v>
      </c>
      <c r="AA180" s="2">
        <f>+DETALLE_GD_1[[#This Row],[VALOR PPTO]]*DETALLE_GD_1[[#This Row],[CANTIDAD RECIBIDA]]</f>
        <v>1106741.3399999999</v>
      </c>
      <c r="AB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" s="3">
        <f>+DETALLE_GD_1[[#This Row],[CANTIDAD SOLICITADA]]-DETALLE_GD_1[[#This Row],[DEVOLUCIÓN]]</f>
        <v>216</v>
      </c>
      <c r="AD180" s="38" t="str">
        <f>+_xlfn.XLOOKUP(DETALLE_GD_1[[#This Row],[CODIGO]],PRODUCTOS[CODIGO],PRODUCTOS[DESC CORTA],"",0)</f>
        <v>PINO 2X4X320</v>
      </c>
      <c r="AE180"/>
      <c r="AH180"/>
    </row>
    <row r="181" spans="1:34" hidden="1" x14ac:dyDescent="0.25">
      <c r="A181" s="1">
        <v>46056</v>
      </c>
      <c r="B181" s="1">
        <v>46052</v>
      </c>
      <c r="C181" s="80" t="s">
        <v>15</v>
      </c>
      <c r="D181" s="38">
        <v>1</v>
      </c>
      <c r="E181" s="80" t="s">
        <v>16</v>
      </c>
      <c r="F181">
        <v>302046</v>
      </c>
      <c r="G181" s="80" t="s">
        <v>115</v>
      </c>
      <c r="H181" s="80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"/>
      <c r="V181">
        <v>5614</v>
      </c>
      <c r="W181" s="2">
        <v>6579000000</v>
      </c>
      <c r="X181" s="6">
        <v>1462550.1792480005</v>
      </c>
      <c r="Y181" s="38">
        <v>10010</v>
      </c>
      <c r="Z181" s="81">
        <f>+((DETALLE_GD_1[[#This Row],[VALOR X UN (GD)]]-DETALLE_GD_1[[#This Row],[VALOR PPTO]])/DETALLE_GD_1[[#This Row],[VALOR PPTO]])</f>
        <v>1.133281974275146E-2</v>
      </c>
      <c r="AA181" s="2">
        <f>+DETALLE_GD_1[[#This Row],[VALOR PPTO]]*DETALLE_GD_1[[#This Row],[CANTIDAD RECIBIDA]]</f>
        <v>1462550.1839999999</v>
      </c>
      <c r="AB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" s="3">
        <f>+DETALLE_GD_1[[#This Row],[CANTIDAD SOLICITADA]]-DETALLE_GD_1[[#This Row],[DEVOLUCIÓN]]</f>
        <v>144</v>
      </c>
      <c r="AD181" s="38" t="str">
        <f>+_xlfn.XLOOKUP(DETALLE_GD_1[[#This Row],[CODIGO]],PRODUCTOS[CODIGO],PRODUCTOS[DESC CORTA],"",0)</f>
        <v>PINO 2X6X400</v>
      </c>
      <c r="AE181"/>
      <c r="AH181"/>
    </row>
    <row r="182" spans="1:34" hidden="1" x14ac:dyDescent="0.25">
      <c r="A182" s="1">
        <v>46056</v>
      </c>
      <c r="B182" s="1">
        <v>46052</v>
      </c>
      <c r="C182" s="80" t="s">
        <v>15</v>
      </c>
      <c r="D182" s="38">
        <v>1</v>
      </c>
      <c r="E182" s="80" t="s">
        <v>16</v>
      </c>
      <c r="F182">
        <v>408071</v>
      </c>
      <c r="G182" s="80" t="s">
        <v>111</v>
      </c>
      <c r="H182" s="80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"/>
      <c r="V182">
        <v>5614</v>
      </c>
      <c r="W182" s="2">
        <v>6579000000</v>
      </c>
      <c r="X182" s="6">
        <v>23200.297871999981</v>
      </c>
      <c r="Y182" s="38">
        <v>10010</v>
      </c>
      <c r="Z182" s="81">
        <f>+((DETALLE_GD_1[[#This Row],[VALOR X UN (GD)]]-DETALLE_GD_1[[#This Row],[VALOR PPTO]])/DETALLE_GD_1[[#This Row],[VALOR PPTO]])</f>
        <v>-1.2840352364673349E-5</v>
      </c>
      <c r="AA182" s="2">
        <f>+DETALLE_GD_1[[#This Row],[VALOR PPTO]]*DETALLE_GD_1[[#This Row],[CANTIDAD RECIBIDA]]</f>
        <v>23200.297900000001</v>
      </c>
      <c r="AB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" s="3">
        <f>+DETALLE_GD_1[[#This Row],[CANTIDAD SOLICITADA]]-DETALLE_GD_1[[#This Row],[DEVOLUCIÓN]]</f>
        <v>1</v>
      </c>
      <c r="AD182" s="38" t="str">
        <f>+_xlfn.XLOOKUP(DETALLE_GD_1[[#This Row],[CODIGO]],PRODUCTOS[CODIGO],PRODUCTOS[DESC CORTA],"",0)</f>
        <v>CLAVO HELICOIDAL</v>
      </c>
      <c r="AE182"/>
      <c r="AH182"/>
    </row>
    <row r="183" spans="1:34" hidden="1" x14ac:dyDescent="0.25">
      <c r="A183" s="1">
        <v>46056</v>
      </c>
      <c r="B183" s="1">
        <v>46052</v>
      </c>
      <c r="C183" s="80" t="s">
        <v>15</v>
      </c>
      <c r="D183" s="38">
        <v>1</v>
      </c>
      <c r="E183" s="80" t="s">
        <v>16</v>
      </c>
      <c r="F183">
        <v>701040</v>
      </c>
      <c r="G183" s="80" t="s">
        <v>19</v>
      </c>
      <c r="H183" s="80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"/>
      <c r="V183">
        <v>5614</v>
      </c>
      <c r="W183" s="2">
        <v>6579000000</v>
      </c>
      <c r="X183" s="6">
        <v>313429.03815999988</v>
      </c>
      <c r="Y183" s="38">
        <v>10010</v>
      </c>
      <c r="Z183" s="81">
        <f>+((DETALLE_GD_1[[#This Row],[VALOR X UN (GD)]]-DETALLE_GD_1[[#This Row],[VALOR PPTO]])/DETALLE_GD_1[[#This Row],[VALOR PPTO]])</f>
        <v>-1.1731650647304344E-2</v>
      </c>
      <c r="AA183" s="2">
        <f>+DETALLE_GD_1[[#This Row],[VALOR PPTO]]*DETALLE_GD_1[[#This Row],[CANTIDAD RECIBIDA]]</f>
        <v>313429.03999999998</v>
      </c>
      <c r="AB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" s="3">
        <f>+DETALLE_GD_1[[#This Row],[CANTIDAD SOLICITADA]]-DETALLE_GD_1[[#This Row],[DEVOLUCIÓN]]</f>
        <v>40</v>
      </c>
      <c r="AD183" s="38" t="str">
        <f>+_xlfn.XLOOKUP(DETALLE_GD_1[[#This Row],[CODIGO]],PRODUCTOS[CODIGO],PRODUCTOS[DESC CORTA],"",0)</f>
        <v>VOLCANITA RF</v>
      </c>
      <c r="AE183"/>
      <c r="AH183"/>
    </row>
    <row r="184" spans="1:34" hidden="1" x14ac:dyDescent="0.25">
      <c r="A184" s="1">
        <v>46056</v>
      </c>
      <c r="B184" s="1">
        <v>46052</v>
      </c>
      <c r="C184" s="80" t="s">
        <v>15</v>
      </c>
      <c r="D184" s="38">
        <v>1</v>
      </c>
      <c r="E184" s="80" t="s">
        <v>160</v>
      </c>
      <c r="F184">
        <v>304014</v>
      </c>
      <c r="G184" s="80" t="s">
        <v>23</v>
      </c>
      <c r="H184" s="80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">
        <v>1355330</v>
      </c>
      <c r="V184">
        <v>5614</v>
      </c>
      <c r="W184" s="2">
        <v>6579000000</v>
      </c>
      <c r="X184" s="6">
        <v>1358147.1985249999</v>
      </c>
      <c r="Y184" s="38">
        <v>10010</v>
      </c>
      <c r="Z184" s="81">
        <f>+((DETALLE_GD_1[[#This Row],[VALOR X UN (GD)]]-DETALLE_GD_1[[#This Row],[VALOR PPTO]])/DETALLE_GD_1[[#This Row],[VALOR PPTO]])</f>
        <v>-2.0742946722100953E-3</v>
      </c>
      <c r="AA184" s="2">
        <f>+DETALLE_GD_1[[#This Row],[VALOR PPTO]]*DETALLE_GD_1[[#This Row],[CANTIDAD RECIBIDA]]</f>
        <v>1358147.1995000001</v>
      </c>
      <c r="AB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" s="3">
        <f>+DETALLE_GD_1[[#This Row],[CANTIDAD SOLICITADA]]-DETALLE_GD_1[[#This Row],[DEVOLUCIÓN]]</f>
        <v>65</v>
      </c>
      <c r="AD184" s="38">
        <f>+_xlfn.XLOOKUP(DETALLE_GD_1[[#This Row],[CODIGO]],PRODUCTOS[CODIGO],PRODUCTOS[DESC CORTA],"",0)</f>
        <v>0</v>
      </c>
      <c r="AE184"/>
      <c r="AH184"/>
    </row>
    <row r="185" spans="1:34" hidden="1" x14ac:dyDescent="0.25">
      <c r="A185" s="1">
        <v>46056</v>
      </c>
      <c r="B185" s="1">
        <v>46050</v>
      </c>
      <c r="C185" s="80" t="s">
        <v>15</v>
      </c>
      <c r="D185" s="38">
        <v>1</v>
      </c>
      <c r="E185" s="80" t="s">
        <v>16</v>
      </c>
      <c r="F185">
        <v>2505058</v>
      </c>
      <c r="G185" s="80" t="s">
        <v>142</v>
      </c>
      <c r="H185" s="80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">
        <v>78895</v>
      </c>
      <c r="V185">
        <v>5614</v>
      </c>
      <c r="W185" s="2">
        <v>6579000000</v>
      </c>
      <c r="X185" s="6">
        <v>71480.576272000006</v>
      </c>
      <c r="Y185" s="38">
        <v>10010</v>
      </c>
      <c r="Z185" s="81">
        <f>+((DETALLE_GD_1[[#This Row],[VALOR X UN (GD)]]-DETALLE_GD_1[[#This Row],[VALOR PPTO]])/DETALLE_GD_1[[#This Row],[VALOR PPTO]])</f>
        <v>5.9260853972999244E-6</v>
      </c>
      <c r="AA185" s="2">
        <f>+DETALLE_GD_1[[#This Row],[VALOR PPTO]]*DETALLE_GD_1[[#This Row],[CANTIDAD RECIBIDA]]</f>
        <v>71480.576400000005</v>
      </c>
      <c r="AB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" s="3">
        <f>+DETALLE_GD_1[[#This Row],[CANTIDAD SOLICITADA]]-DETALLE_GD_1[[#This Row],[DEVOLUCIÓN]]</f>
        <v>4</v>
      </c>
      <c r="AD185" s="38" t="str">
        <f>+_xlfn.XLOOKUP(DETALLE_GD_1[[#This Row],[CODIGO]],PRODUCTOS[CODIGO],PRODUCTOS[DESC CORTA],"",0)</f>
        <v>VENTILACIÓN PASIVA</v>
      </c>
      <c r="AE185"/>
      <c r="AH185"/>
    </row>
    <row r="186" spans="1:34" hidden="1" x14ac:dyDescent="0.25">
      <c r="A186" s="1">
        <v>46056</v>
      </c>
      <c r="B186" s="1">
        <v>46050</v>
      </c>
      <c r="C186" s="80" t="s">
        <v>15</v>
      </c>
      <c r="D186" s="38">
        <v>1</v>
      </c>
      <c r="E186" s="80" t="s">
        <v>16</v>
      </c>
      <c r="F186">
        <v>1802659</v>
      </c>
      <c r="G186" s="80" t="s">
        <v>161</v>
      </c>
      <c r="H186" s="80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"/>
      <c r="V186">
        <v>5614</v>
      </c>
      <c r="W186" s="2">
        <v>6579000000</v>
      </c>
      <c r="X186" s="6">
        <v>2929.463158</v>
      </c>
      <c r="Y186" s="38">
        <v>10010</v>
      </c>
      <c r="Z186" s="81">
        <f>+((DETALLE_GD_1[[#This Row],[VALOR X UN (GD)]]-DETALLE_GD_1[[#This Row],[VALOR PPTO]])/DETALLE_GD_1[[#This Row],[VALOR PPTO]])</f>
        <v>-1.581177056602529E-4</v>
      </c>
      <c r="AA186" s="2">
        <f>+DETALLE_GD_1[[#This Row],[VALOR PPTO]]*DETALLE_GD_1[[#This Row],[CANTIDAD RECIBIDA]]</f>
        <v>2929.4632000000001</v>
      </c>
      <c r="AB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" s="3">
        <f>+DETALLE_GD_1[[#This Row],[CANTIDAD SOLICITADA]]-DETALLE_GD_1[[#This Row],[DEVOLUCIÓN]]</f>
        <v>1</v>
      </c>
      <c r="AD186" s="38">
        <f>+_xlfn.XLOOKUP(DETALLE_GD_1[[#This Row],[CODIGO]],PRODUCTOS[CODIGO],PRODUCTOS[DESC CORTA],"",0)</f>
        <v>0</v>
      </c>
      <c r="AE186"/>
      <c r="AH186"/>
    </row>
    <row r="187" spans="1:34" hidden="1" x14ac:dyDescent="0.25">
      <c r="A187" s="1">
        <v>46056</v>
      </c>
      <c r="B187" s="1">
        <v>46050</v>
      </c>
      <c r="C187" s="80" t="s">
        <v>15</v>
      </c>
      <c r="D187" s="38">
        <v>1</v>
      </c>
      <c r="E187" s="80" t="s">
        <v>16</v>
      </c>
      <c r="F187">
        <v>1802515</v>
      </c>
      <c r="G187" s="80" t="s">
        <v>162</v>
      </c>
      <c r="H187" s="80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"/>
      <c r="V187">
        <v>5614</v>
      </c>
      <c r="W187" s="2">
        <v>6579000000</v>
      </c>
      <c r="X187" s="6">
        <v>2827.2510459999999</v>
      </c>
      <c r="Y187" s="38">
        <v>10010</v>
      </c>
      <c r="Z187" s="81">
        <f>+((DETALLE_GD_1[[#This Row],[VALOR X UN (GD)]]-DETALLE_GD_1[[#This Row],[VALOR PPTO]])/DETALLE_GD_1[[#This Row],[VALOR PPTO]])</f>
        <v>-8.8778817303523358E-5</v>
      </c>
      <c r="AA187" s="2">
        <f>+DETALLE_GD_1[[#This Row],[VALOR PPTO]]*DETALLE_GD_1[[#This Row],[CANTIDAD RECIBIDA]]</f>
        <v>2827.2510000000002</v>
      </c>
      <c r="AB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" s="3">
        <f>+DETALLE_GD_1[[#This Row],[CANTIDAD SOLICITADA]]-DETALLE_GD_1[[#This Row],[DEVOLUCIÓN]]</f>
        <v>1</v>
      </c>
      <c r="AD187" s="38">
        <f>+_xlfn.XLOOKUP(DETALLE_GD_1[[#This Row],[CODIGO]],PRODUCTOS[CODIGO],PRODUCTOS[DESC CORTA],"",0)</f>
        <v>0</v>
      </c>
      <c r="AE187"/>
      <c r="AH187"/>
    </row>
    <row r="188" spans="1:34" hidden="1" x14ac:dyDescent="0.25">
      <c r="A188" s="1">
        <v>46056</v>
      </c>
      <c r="B188" s="1">
        <v>46050</v>
      </c>
      <c r="C188" s="80" t="s">
        <v>15</v>
      </c>
      <c r="D188" s="38">
        <v>1</v>
      </c>
      <c r="E188" s="80" t="s">
        <v>16</v>
      </c>
      <c r="F188">
        <v>407423</v>
      </c>
      <c r="G188" s="80" t="s">
        <v>106</v>
      </c>
      <c r="H188" s="80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"/>
      <c r="V188">
        <v>5614</v>
      </c>
      <c r="W188" s="2">
        <v>6579000000</v>
      </c>
      <c r="X188" s="6">
        <v>53320.250991891888</v>
      </c>
      <c r="Y188" s="38">
        <v>10010</v>
      </c>
      <c r="Z188" s="81">
        <f>+((DETALLE_GD_1[[#This Row],[VALOR X UN (GD)]]-DETALLE_GD_1[[#This Row],[VALOR PPTO]])/DETALLE_GD_1[[#This Row],[VALOR PPTO]])</f>
        <v>-0.96890487197640673</v>
      </c>
      <c r="AA188" s="2">
        <f>+DETALLE_GD_1[[#This Row],[VALOR PPTO]]*DETALLE_GD_1[[#This Row],[CANTIDAD RECIBIDA]]</f>
        <v>53320.25</v>
      </c>
      <c r="AB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" s="3">
        <f>+DETALLE_GD_1[[#This Row],[CANTIDAD SOLICITADA]]-DETALLE_GD_1[[#This Row],[DEVOLUCIÓN]]</f>
        <v>500</v>
      </c>
      <c r="AD188" s="38" t="str">
        <f>+_xlfn.XLOOKUP(DETALLE_GD_1[[#This Row],[CODIGO]],PRODUCTOS[CODIGO],PRODUCTOS[DESC CORTA],"",0)</f>
        <v>TORNILLO CRS 6X1 5/8</v>
      </c>
      <c r="AE188"/>
      <c r="AH188"/>
    </row>
    <row r="189" spans="1:34" hidden="1" x14ac:dyDescent="0.25">
      <c r="A189" s="1">
        <v>46056</v>
      </c>
      <c r="B189" s="1">
        <v>46049</v>
      </c>
      <c r="C189" s="80" t="s">
        <v>15</v>
      </c>
      <c r="D189" s="38">
        <v>1</v>
      </c>
      <c r="E189" s="80" t="s">
        <v>16</v>
      </c>
      <c r="F189">
        <v>407307</v>
      </c>
      <c r="G189" s="80" t="s">
        <v>163</v>
      </c>
      <c r="H189" s="80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">
        <v>2792</v>
      </c>
      <c r="V189">
        <v>5614</v>
      </c>
      <c r="W189" s="2">
        <v>6579000000</v>
      </c>
      <c r="X189" s="6">
        <v>2084.18325</v>
      </c>
      <c r="Y189" s="38">
        <v>10010</v>
      </c>
      <c r="Z189" s="81">
        <f>+((DETALLE_GD_1[[#This Row],[VALOR X UN (GD)]]-DETALLE_GD_1[[#This Row],[VALOR PPTO]])/DETALLE_GD_1[[#This Row],[VALOR PPTO]])</f>
        <v>0.15488795614974482</v>
      </c>
      <c r="AA189" s="2">
        <f>+DETALLE_GD_1[[#This Row],[VALOR PPTO]]*DETALLE_GD_1[[#This Row],[CANTIDAD RECIBIDA]]</f>
        <v>2084.1840000000002</v>
      </c>
      <c r="AB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" s="3">
        <f>+DETALLE_GD_1[[#This Row],[CANTIDAD SOLICITADA]]-DETALLE_GD_1[[#This Row],[DEVOLUCIÓN]]</f>
        <v>30</v>
      </c>
      <c r="AD189" s="38">
        <f>+_xlfn.XLOOKUP(DETALLE_GD_1[[#This Row],[CODIGO]],PRODUCTOS[CODIGO],PRODUCTOS[DESC CORTA],"",0)</f>
        <v>0</v>
      </c>
      <c r="AE189"/>
      <c r="AH189"/>
    </row>
    <row r="190" spans="1:34" hidden="1" x14ac:dyDescent="0.25">
      <c r="A190" s="1">
        <v>46056</v>
      </c>
      <c r="B190" s="1">
        <v>46049</v>
      </c>
      <c r="C190" s="80" t="s">
        <v>15</v>
      </c>
      <c r="D190" s="38">
        <v>1</v>
      </c>
      <c r="E190" s="80" t="s">
        <v>16</v>
      </c>
      <c r="F190">
        <v>407010</v>
      </c>
      <c r="G190" s="80" t="s">
        <v>164</v>
      </c>
      <c r="H190" s="8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"/>
      <c r="V190">
        <v>5614</v>
      </c>
      <c r="W190" s="2">
        <v>6579000000</v>
      </c>
      <c r="X190" s="6">
        <v>345.0378</v>
      </c>
      <c r="Y190" s="38">
        <v>10010</v>
      </c>
      <c r="Z190" s="81">
        <f>+((DETALLE_GD_1[[#This Row],[VALOR X UN (GD)]]-DETALLE_GD_1[[#This Row],[VALOR PPTO]])/DETALLE_GD_1[[#This Row],[VALOR PPTO]])</f>
        <v>0.11581299505273307</v>
      </c>
      <c r="AA190" s="2">
        <f>+DETALLE_GD_1[[#This Row],[VALOR PPTO]]*DETALLE_GD_1[[#This Row],[CANTIDAD RECIBIDA]]</f>
        <v>345.03899999999999</v>
      </c>
      <c r="AB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" s="3">
        <f>+DETALLE_GD_1[[#This Row],[CANTIDAD SOLICITADA]]-DETALLE_GD_1[[#This Row],[DEVOLUCIÓN]]</f>
        <v>30</v>
      </c>
      <c r="AD190" s="38">
        <f>+_xlfn.XLOOKUP(DETALLE_GD_1[[#This Row],[CODIGO]],PRODUCTOS[CODIGO],PRODUCTOS[DESC CORTA],"",0)</f>
        <v>0</v>
      </c>
      <c r="AE190"/>
      <c r="AH190"/>
    </row>
    <row r="191" spans="1:34" hidden="1" x14ac:dyDescent="0.25">
      <c r="A191" s="1">
        <v>46056</v>
      </c>
      <c r="B191" s="1">
        <v>46049</v>
      </c>
      <c r="C191" s="80" t="s">
        <v>15</v>
      </c>
      <c r="D191" s="38">
        <v>1</v>
      </c>
      <c r="E191" s="80" t="s">
        <v>16</v>
      </c>
      <c r="F191">
        <v>407307</v>
      </c>
      <c r="G191" s="80" t="s">
        <v>163</v>
      </c>
      <c r="H191" s="80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">
        <v>1117</v>
      </c>
      <c r="V191">
        <v>5614</v>
      </c>
      <c r="W191" s="2">
        <v>6579000000</v>
      </c>
      <c r="X191" s="6">
        <v>833.67330000000004</v>
      </c>
      <c r="Y191" s="38">
        <v>10010</v>
      </c>
      <c r="Z191" s="81">
        <f>+((DETALLE_GD_1[[#This Row],[VALOR X UN (GD)]]-DETALLE_GD_1[[#This Row],[VALOR PPTO]])/DETALLE_GD_1[[#This Row],[VALOR PPTO]])</f>
        <v>0.15512833799702894</v>
      </c>
      <c r="AA191" s="2">
        <f>+DETALLE_GD_1[[#This Row],[VALOR PPTO]]*DETALLE_GD_1[[#This Row],[CANTIDAD RECIBIDA]]</f>
        <v>833.67360000000008</v>
      </c>
      <c r="AB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" s="3">
        <f>+DETALLE_GD_1[[#This Row],[CANTIDAD SOLICITADA]]-DETALLE_GD_1[[#This Row],[DEVOLUCIÓN]]</f>
        <v>12</v>
      </c>
      <c r="AD191" s="38">
        <f>+_xlfn.XLOOKUP(DETALLE_GD_1[[#This Row],[CODIGO]],PRODUCTOS[CODIGO],PRODUCTOS[DESC CORTA],"",0)</f>
        <v>0</v>
      </c>
      <c r="AE191"/>
      <c r="AH191"/>
    </row>
    <row r="192" spans="1:34" hidden="1" x14ac:dyDescent="0.25">
      <c r="A192" s="1">
        <v>46056</v>
      </c>
      <c r="B192" s="1">
        <v>46049</v>
      </c>
      <c r="C192" s="80" t="s">
        <v>15</v>
      </c>
      <c r="D192" s="38">
        <v>1</v>
      </c>
      <c r="E192" s="80" t="s">
        <v>16</v>
      </c>
      <c r="F192">
        <v>407010</v>
      </c>
      <c r="G192" s="80" t="s">
        <v>164</v>
      </c>
      <c r="H192" s="80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"/>
      <c r="V192">
        <v>5614</v>
      </c>
      <c r="W192" s="2">
        <v>6579000000</v>
      </c>
      <c r="X192" s="6">
        <v>138.01512</v>
      </c>
      <c r="Y192" s="38">
        <v>10010</v>
      </c>
      <c r="Z192" s="81">
        <f>+((DETALLE_GD_1[[#This Row],[VALOR X UN (GD)]]-DETALLE_GD_1[[#This Row],[VALOR PPTO]])/DETALLE_GD_1[[#This Row],[VALOR PPTO]])</f>
        <v>0.11581299505273307</v>
      </c>
      <c r="AA192" s="2">
        <f>+DETALLE_GD_1[[#This Row],[VALOR PPTO]]*DETALLE_GD_1[[#This Row],[CANTIDAD RECIBIDA]]</f>
        <v>138.01560000000001</v>
      </c>
      <c r="AB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" s="3">
        <f>+DETALLE_GD_1[[#This Row],[CANTIDAD SOLICITADA]]-DETALLE_GD_1[[#This Row],[DEVOLUCIÓN]]</f>
        <v>12</v>
      </c>
      <c r="AD192" s="38">
        <f>+_xlfn.XLOOKUP(DETALLE_GD_1[[#This Row],[CODIGO]],PRODUCTOS[CODIGO],PRODUCTOS[DESC CORTA],"",0)</f>
        <v>0</v>
      </c>
      <c r="AE192"/>
      <c r="AH192"/>
    </row>
    <row r="193" spans="1:34" hidden="1" x14ac:dyDescent="0.25">
      <c r="A193" s="1">
        <v>46056</v>
      </c>
      <c r="B193" s="1">
        <v>46048</v>
      </c>
      <c r="C193" s="80" t="s">
        <v>15</v>
      </c>
      <c r="D193" s="38">
        <v>1</v>
      </c>
      <c r="E193" s="80" t="s">
        <v>16</v>
      </c>
      <c r="F193">
        <v>407117</v>
      </c>
      <c r="G193" s="80" t="s">
        <v>32</v>
      </c>
      <c r="H193" s="80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">
        <v>210798</v>
      </c>
      <c r="V193">
        <v>5614</v>
      </c>
      <c r="W193" s="2">
        <v>6579000000</v>
      </c>
      <c r="X193" s="6">
        <v>23402.882119999998</v>
      </c>
      <c r="Y193" s="38">
        <v>10010</v>
      </c>
      <c r="Z193" s="81">
        <f>+((DETALLE_GD_1[[#This Row],[VALOR X UN (GD)]]-DETALLE_GD_1[[#This Row],[VALOR PPTO]])/DETALLE_GD_1[[#This Row],[VALOR PPTO]])</f>
        <v>4.9566540603591396E-6</v>
      </c>
      <c r="AA193" s="2">
        <f>+DETALLE_GD_1[[#This Row],[VALOR PPTO]]*DETALLE_GD_1[[#This Row],[CANTIDAD RECIBIDA]]</f>
        <v>23402.883999999998</v>
      </c>
      <c r="AB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" s="3">
        <f>+DETALLE_GD_1[[#This Row],[CANTIDAD SOLICITADA]]-DETALLE_GD_1[[#This Row],[DEVOLUCIÓN]]</f>
        <v>40</v>
      </c>
      <c r="AD193" s="38">
        <f>+_xlfn.XLOOKUP(DETALLE_GD_1[[#This Row],[CODIGO]],PRODUCTOS[CODIGO],PRODUCTOS[DESC CORTA],"",0)</f>
        <v>0</v>
      </c>
      <c r="AE193"/>
      <c r="AH193"/>
    </row>
    <row r="194" spans="1:34" hidden="1" x14ac:dyDescent="0.25">
      <c r="A194" s="1">
        <v>46056</v>
      </c>
      <c r="B194" s="1">
        <v>46048</v>
      </c>
      <c r="C194" s="80" t="s">
        <v>15</v>
      </c>
      <c r="D194" s="38">
        <v>1</v>
      </c>
      <c r="E194" s="80" t="s">
        <v>16</v>
      </c>
      <c r="F194">
        <v>412302</v>
      </c>
      <c r="G194" s="80" t="s">
        <v>165</v>
      </c>
      <c r="H194" s="80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"/>
      <c r="V194">
        <v>5614</v>
      </c>
      <c r="W194" s="2">
        <v>6579000000</v>
      </c>
      <c r="X194" s="6">
        <v>161243.59467799999</v>
      </c>
      <c r="Y194" s="38">
        <v>10010</v>
      </c>
      <c r="Z194" s="81">
        <f>+((DETALLE_GD_1[[#This Row],[VALOR X UN (GD)]]-DETALLE_GD_1[[#This Row],[VALOR PPTO]])/DETALLE_GD_1[[#This Row],[VALOR PPTO]])</f>
        <v>2.5092469438930414E-6</v>
      </c>
      <c r="AA194" s="2">
        <f>+DETALLE_GD_1[[#This Row],[VALOR PPTO]]*DETALLE_GD_1[[#This Row],[CANTIDAD RECIBIDA]]</f>
        <v>161243.59580000001</v>
      </c>
      <c r="AB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" s="3">
        <f>+DETALLE_GD_1[[#This Row],[CANTIDAD SOLICITADA]]-DETALLE_GD_1[[#This Row],[DEVOLUCIÓN]]</f>
        <v>34</v>
      </c>
      <c r="AD194" s="38">
        <f>+_xlfn.XLOOKUP(DETALLE_GD_1[[#This Row],[CODIGO]],PRODUCTOS[CODIGO],PRODUCTOS[DESC CORTA],"",0)</f>
        <v>0</v>
      </c>
      <c r="AE194"/>
      <c r="AH194"/>
    </row>
    <row r="195" spans="1:34" hidden="1" x14ac:dyDescent="0.25">
      <c r="A195" s="1">
        <v>46056</v>
      </c>
      <c r="B195" s="1">
        <v>46048</v>
      </c>
      <c r="C195" s="80" t="s">
        <v>15</v>
      </c>
      <c r="D195" s="38">
        <v>1</v>
      </c>
      <c r="E195" s="80" t="s">
        <v>16</v>
      </c>
      <c r="F195">
        <v>407011</v>
      </c>
      <c r="G195" s="80" t="s">
        <v>30</v>
      </c>
      <c r="H195" s="80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"/>
      <c r="V195">
        <v>5614</v>
      </c>
      <c r="W195" s="2">
        <v>6579000000</v>
      </c>
      <c r="X195" s="6">
        <v>22712.411519999991</v>
      </c>
      <c r="Y195" s="38">
        <v>10010</v>
      </c>
      <c r="Z195" s="81">
        <f>+((DETALLE_GD_1[[#This Row],[VALOR X UN (GD)]]-DETALLE_GD_1[[#This Row],[VALOR PPTO]])/DETALLE_GD_1[[#This Row],[VALOR PPTO]])</f>
        <v>-1.7963747888787017E-5</v>
      </c>
      <c r="AA195" s="2">
        <f>+DETALLE_GD_1[[#This Row],[VALOR PPTO]]*DETALLE_GD_1[[#This Row],[CANTIDAD RECIBIDA]]</f>
        <v>22712.409599999999</v>
      </c>
      <c r="AB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" s="3">
        <f>+DETALLE_GD_1[[#This Row],[CANTIDAD SOLICITADA]]-DETALLE_GD_1[[#This Row],[DEVOLUCIÓN]]</f>
        <v>48</v>
      </c>
      <c r="AD195" s="38" t="str">
        <f>+_xlfn.XLOOKUP(DETALLE_GD_1[[#This Row],[CODIGO]],PRODUCTOS[CODIGO],PRODUCTOS[DESC CORTA],"",0)</f>
        <v>TORNILLO SIMPSON 6"</v>
      </c>
      <c r="AE195"/>
      <c r="AH195"/>
    </row>
    <row r="196" spans="1:34" hidden="1" x14ac:dyDescent="0.25">
      <c r="A196" s="1">
        <v>46056</v>
      </c>
      <c r="B196" s="1">
        <v>46048</v>
      </c>
      <c r="C196" s="80" t="s">
        <v>15</v>
      </c>
      <c r="D196" s="38">
        <v>1</v>
      </c>
      <c r="E196" s="80" t="s">
        <v>16</v>
      </c>
      <c r="F196">
        <v>407185</v>
      </c>
      <c r="G196" s="80" t="s">
        <v>43</v>
      </c>
      <c r="H196" s="80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"/>
      <c r="V196">
        <v>5614</v>
      </c>
      <c r="W196" s="2">
        <v>6579000000</v>
      </c>
      <c r="X196" s="6">
        <v>3439.1600000000003</v>
      </c>
      <c r="Y196" s="38">
        <v>10010</v>
      </c>
      <c r="Z196" s="81">
        <f>+((DETALLE_GD_1[[#This Row],[VALOR X UN (GD)]]-DETALLE_GD_1[[#This Row],[VALOR PPTO]])/DETALLE_GD_1[[#This Row],[VALOR PPTO]])</f>
        <v>-4.3615428230840323E-5</v>
      </c>
      <c r="AA196" s="2">
        <f>+DETALLE_GD_1[[#This Row],[VALOR PPTO]]*DETALLE_GD_1[[#This Row],[CANTIDAD RECIBIDA]]</f>
        <v>3439.15</v>
      </c>
      <c r="AB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" s="3">
        <f>+DETALLE_GD_1[[#This Row],[CANTIDAD SOLICITADA]]-DETALLE_GD_1[[#This Row],[DEVOLUCIÓN]]</f>
        <v>500</v>
      </c>
      <c r="AD196" s="38">
        <f>+_xlfn.XLOOKUP(DETALLE_GD_1[[#This Row],[CODIGO]],PRODUCTOS[CODIGO],PRODUCTOS[DESC CORTA],"",0)</f>
        <v>0</v>
      </c>
      <c r="AE196"/>
      <c r="AH196"/>
    </row>
    <row r="197" spans="1:34" hidden="1" x14ac:dyDescent="0.25">
      <c r="A197" s="1">
        <v>46056</v>
      </c>
      <c r="B197" s="1">
        <v>46045</v>
      </c>
      <c r="C197" s="80" t="s">
        <v>15</v>
      </c>
      <c r="D197" s="38">
        <v>1</v>
      </c>
      <c r="E197" s="80" t="s">
        <v>16</v>
      </c>
      <c r="F197">
        <v>410126</v>
      </c>
      <c r="G197" s="80" t="s">
        <v>159</v>
      </c>
      <c r="H197" s="80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">
        <v>19672</v>
      </c>
      <c r="V197">
        <v>5614</v>
      </c>
      <c r="W197" s="2">
        <v>6579000000</v>
      </c>
      <c r="X197" s="6">
        <v>19672.377620000003</v>
      </c>
      <c r="Y197" s="38">
        <v>10010</v>
      </c>
      <c r="Z197" s="81">
        <f>+((DETALLE_GD_1[[#This Row],[VALOR X UN (GD)]]-DETALLE_GD_1[[#This Row],[VALOR PPTO]])/DETALLE_GD_1[[#This Row],[VALOR PPTO]])</f>
        <v>-1.9214758886831637E-5</v>
      </c>
      <c r="AA197" s="2">
        <f>+DETALLE_GD_1[[#This Row],[VALOR PPTO]]*DETALLE_GD_1[[#This Row],[CANTIDAD RECIBIDA]]</f>
        <v>19672.378000000001</v>
      </c>
      <c r="AB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" s="3">
        <f>+DETALLE_GD_1[[#This Row],[CANTIDAD SOLICITADA]]-DETALLE_GD_1[[#This Row],[DEVOLUCIÓN]]</f>
        <v>20</v>
      </c>
      <c r="AD197" s="38">
        <f>+_xlfn.XLOOKUP(DETALLE_GD_1[[#This Row],[CODIGO]],PRODUCTOS[CODIGO],PRODUCTOS[DESC CORTA],"",0)</f>
        <v>0</v>
      </c>
      <c r="AE197"/>
      <c r="AH197"/>
    </row>
    <row r="198" spans="1:34" hidden="1" x14ac:dyDescent="0.25">
      <c r="A198" s="1">
        <v>46056</v>
      </c>
      <c r="B198" s="1">
        <v>46045</v>
      </c>
      <c r="C198" s="80" t="s">
        <v>15</v>
      </c>
      <c r="D198" s="38">
        <v>1</v>
      </c>
      <c r="E198" s="80" t="s">
        <v>16</v>
      </c>
      <c r="F198">
        <v>5309018</v>
      </c>
      <c r="G198" s="80" t="s">
        <v>112</v>
      </c>
      <c r="H198" s="80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">
        <v>70000</v>
      </c>
      <c r="V198">
        <v>5614</v>
      </c>
      <c r="W198" s="2">
        <v>6579000000</v>
      </c>
      <c r="X198" s="6">
        <v>69999.923200000048</v>
      </c>
      <c r="Y198" s="38">
        <v>10010</v>
      </c>
      <c r="Z198" s="81">
        <f>+((DETALLE_GD_1[[#This Row],[VALOR X UN (GD)]]-DETALLE_GD_1[[#This Row],[VALOR PPTO]])/DETALLE_GD_1[[#This Row],[VALOR PPTO]])</f>
        <v>1.1428584490190236E-6</v>
      </c>
      <c r="AA198" s="2">
        <f>+DETALLE_GD_1[[#This Row],[VALOR PPTO]]*DETALLE_GD_1[[#This Row],[CANTIDAD RECIBIDA]]</f>
        <v>69999.92</v>
      </c>
      <c r="AB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" s="3">
        <f>+DETALLE_GD_1[[#This Row],[CANTIDAD SOLICITADA]]-DETALLE_GD_1[[#This Row],[DEVOLUCIÓN]]</f>
        <v>100</v>
      </c>
      <c r="AD198" s="38">
        <f>+_xlfn.XLOOKUP(DETALLE_GD_1[[#This Row],[CODIGO]],PRODUCTOS[CODIGO],PRODUCTOS[DESC CORTA],"",0)</f>
        <v>0</v>
      </c>
      <c r="AE198"/>
      <c r="AH198"/>
    </row>
    <row r="199" spans="1:34" hidden="1" x14ac:dyDescent="0.25">
      <c r="A199" s="1">
        <v>46056</v>
      </c>
      <c r="B199" s="1">
        <v>46045</v>
      </c>
      <c r="C199" s="80" t="s">
        <v>15</v>
      </c>
      <c r="D199" s="38">
        <v>1</v>
      </c>
      <c r="E199" s="80" t="s">
        <v>16</v>
      </c>
      <c r="F199">
        <v>307256</v>
      </c>
      <c r="G199" s="80" t="s">
        <v>127</v>
      </c>
      <c r="H199" s="80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">
        <v>9485</v>
      </c>
      <c r="V199">
        <v>5614</v>
      </c>
      <c r="W199" s="2">
        <v>6579000000</v>
      </c>
      <c r="X199" s="6">
        <v>9484.7872349999998</v>
      </c>
      <c r="Y199" s="38">
        <v>10010</v>
      </c>
      <c r="Z199" s="81">
        <f>+((DETALLE_GD_1[[#This Row],[VALOR X UN (GD)]]-DETALLE_GD_1[[#This Row],[VALOR PPTO]])/DETALLE_GD_1[[#This Row],[VALOR PPTO]])</f>
        <v>2.245701458556375E-5</v>
      </c>
      <c r="AA199" s="2">
        <f>+DETALLE_GD_1[[#This Row],[VALOR PPTO]]*DETALLE_GD_1[[#This Row],[CANTIDAD RECIBIDA]]</f>
        <v>9484.7870000000003</v>
      </c>
      <c r="AB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" s="3">
        <f>+DETALLE_GD_1[[#This Row],[CANTIDAD SOLICITADA]]-DETALLE_GD_1[[#This Row],[DEVOLUCIÓN]]</f>
        <v>5</v>
      </c>
      <c r="AD199" s="38" t="str">
        <f>+_xlfn.XLOOKUP(DETALLE_GD_1[[#This Row],[CODIGO]],PRODUCTOS[CODIGO],PRODUCTOS[DESC CORTA],"",0)</f>
        <v>PINO 1X4X320</v>
      </c>
      <c r="AE199"/>
      <c r="AH199"/>
    </row>
    <row r="200" spans="1:34" hidden="1" x14ac:dyDescent="0.25">
      <c r="A200" s="1">
        <v>46056</v>
      </c>
      <c r="B200" s="1">
        <v>46044</v>
      </c>
      <c r="C200" s="80" t="s">
        <v>15</v>
      </c>
      <c r="D200" s="38">
        <v>1</v>
      </c>
      <c r="E200" s="80" t="s">
        <v>16</v>
      </c>
      <c r="F200">
        <v>1801230</v>
      </c>
      <c r="G200" s="80" t="s">
        <v>51</v>
      </c>
      <c r="H200" s="8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">
        <v>40067</v>
      </c>
      <c r="V200">
        <v>5614</v>
      </c>
      <c r="W200" s="2">
        <v>6579000000</v>
      </c>
      <c r="X200" s="6">
        <v>9309.8461540000008</v>
      </c>
      <c r="Y200" s="38">
        <v>10010</v>
      </c>
      <c r="Z200" s="81">
        <f>+((DETALLE_GD_1[[#This Row],[VALOR X UN (GD)]]-DETALLE_GD_1[[#This Row],[VALOR PPTO]])/DETALLE_GD_1[[#This Row],[VALOR PPTO]])</f>
        <v>1.6520144016992092E-5</v>
      </c>
      <c r="AA200" s="2">
        <f>+DETALLE_GD_1[[#This Row],[VALOR PPTO]]*DETALLE_GD_1[[#This Row],[CANTIDAD RECIBIDA]]</f>
        <v>9309.8462</v>
      </c>
      <c r="AB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" s="3">
        <f>+DETALLE_GD_1[[#This Row],[CANTIDAD SOLICITADA]]-DETALLE_GD_1[[#This Row],[DEVOLUCIÓN]]</f>
        <v>1</v>
      </c>
      <c r="AD200" s="38" t="str">
        <f>+_xlfn.XLOOKUP(DETALLE_GD_1[[#This Row],[CODIGO]],PRODUCTOS[CODIGO],PRODUCTOS[DESC CORTA],"",0)</f>
        <v>SOPORTE TINA</v>
      </c>
      <c r="AE200"/>
      <c r="AH200"/>
    </row>
    <row r="201" spans="1:34" hidden="1" x14ac:dyDescent="0.25">
      <c r="A201" s="1">
        <v>46056</v>
      </c>
      <c r="B201" s="1">
        <v>46044</v>
      </c>
      <c r="C201" s="80" t="s">
        <v>15</v>
      </c>
      <c r="D201" s="38">
        <v>1</v>
      </c>
      <c r="E201" s="80" t="s">
        <v>16</v>
      </c>
      <c r="F201">
        <v>1801020</v>
      </c>
      <c r="G201" s="80" t="s">
        <v>53</v>
      </c>
      <c r="H201" s="80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"/>
      <c r="V201">
        <v>5614</v>
      </c>
      <c r="W201" s="2">
        <v>6579000000</v>
      </c>
      <c r="X201" s="6">
        <v>30757</v>
      </c>
      <c r="Y201" s="38">
        <v>10010</v>
      </c>
      <c r="Z201" s="81">
        <f>+((DETALLE_GD_1[[#This Row],[VALOR X UN (GD)]]-DETALLE_GD_1[[#This Row],[VALOR PPTO]])/DETALLE_GD_1[[#This Row],[VALOR PPTO]])</f>
        <v>0</v>
      </c>
      <c r="AA201" s="2">
        <f>+DETALLE_GD_1[[#This Row],[VALOR PPTO]]*DETALLE_GD_1[[#This Row],[CANTIDAD RECIBIDA]]</f>
        <v>30757</v>
      </c>
      <c r="AB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" s="3">
        <f>+DETALLE_GD_1[[#This Row],[CANTIDAD SOLICITADA]]-DETALLE_GD_1[[#This Row],[DEVOLUCIÓN]]</f>
        <v>1</v>
      </c>
      <c r="AD201" s="38" t="str">
        <f>+_xlfn.XLOOKUP(DETALLE_GD_1[[#This Row],[CODIGO]],PRODUCTOS[CODIGO],PRODUCTOS[DESC CORTA],"",0)</f>
        <v>TINA</v>
      </c>
      <c r="AE201"/>
      <c r="AH201"/>
    </row>
    <row r="202" spans="1:34" hidden="1" x14ac:dyDescent="0.25">
      <c r="A202" s="1">
        <v>46056</v>
      </c>
      <c r="B202" s="1">
        <v>46042</v>
      </c>
      <c r="C202" s="80" t="s">
        <v>15</v>
      </c>
      <c r="D202" s="38">
        <v>1</v>
      </c>
      <c r="E202" s="80" t="s">
        <v>16</v>
      </c>
      <c r="F202">
        <v>302028</v>
      </c>
      <c r="G202" s="80" t="s">
        <v>246</v>
      </c>
      <c r="H202" s="80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">
        <v>770142</v>
      </c>
      <c r="V202">
        <v>5614</v>
      </c>
      <c r="W202" s="2">
        <v>6579000000</v>
      </c>
      <c r="X202" s="6">
        <v>502132.64764600014</v>
      </c>
      <c r="Y202" s="38">
        <v>10010</v>
      </c>
      <c r="Z202" s="81">
        <f>+((DETALLE_GD_1[[#This Row],[VALOR X UN (GD)]]-DETALLE_GD_1[[#This Row],[VALOR PPTO]])/DETALLE_GD_1[[#This Row],[VALOR PPTO]])</f>
        <v>5.5969975423525921E-2</v>
      </c>
      <c r="AA202" s="2">
        <f>+DETALLE_GD_1[[#This Row],[VALOR PPTO]]*DETALLE_GD_1[[#This Row],[CANTIDAD RECIBIDA]]</f>
        <v>502132.64499999996</v>
      </c>
      <c r="AB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" s="3">
        <f>+DETALLE_GD_1[[#This Row],[CANTIDAD SOLICITADA]]-DETALLE_GD_1[[#This Row],[DEVOLUCIÓN]]</f>
        <v>98</v>
      </c>
      <c r="AD202" s="38" t="str">
        <f>+_xlfn.XLOOKUP(DETALLE_GD_1[[#This Row],[CODIGO]],PRODUCTOS[CODIGO],PRODUCTOS[DESC CORTA],"",0)</f>
        <v>PINO 2X4X320</v>
      </c>
      <c r="AE202"/>
      <c r="AH202"/>
    </row>
    <row r="203" spans="1:34" hidden="1" x14ac:dyDescent="0.25">
      <c r="A203" s="1">
        <v>46056</v>
      </c>
      <c r="B203" s="1">
        <v>46042</v>
      </c>
      <c r="C203" s="80" t="s">
        <v>15</v>
      </c>
      <c r="D203" s="38">
        <v>1</v>
      </c>
      <c r="E203" s="80" t="s">
        <v>16</v>
      </c>
      <c r="F203">
        <v>407423</v>
      </c>
      <c r="G203" s="80" t="s">
        <v>106</v>
      </c>
      <c r="H203" s="80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"/>
      <c r="V203">
        <v>5614</v>
      </c>
      <c r="W203" s="2">
        <v>6579000000</v>
      </c>
      <c r="X203" s="6">
        <v>106640.50198378378</v>
      </c>
      <c r="Y203" s="38">
        <v>10010</v>
      </c>
      <c r="Z203" s="81">
        <f>+((DETALLE_GD_1[[#This Row],[VALOR X UN (GD)]]-DETALLE_GD_1[[#This Row],[VALOR PPTO]])/DETALLE_GD_1[[#This Row],[VALOR PPTO]])</f>
        <v>-0.96889549467603764</v>
      </c>
      <c r="AA203" s="2">
        <f>+DETALLE_GD_1[[#This Row],[VALOR PPTO]]*DETALLE_GD_1[[#This Row],[CANTIDAD RECIBIDA]]</f>
        <v>106640.5</v>
      </c>
      <c r="AB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" s="3">
        <f>+DETALLE_GD_1[[#This Row],[CANTIDAD SOLICITADA]]-DETALLE_GD_1[[#This Row],[DEVOLUCIÓN]]</f>
        <v>1000</v>
      </c>
      <c r="AD203" s="38" t="str">
        <f>+_xlfn.XLOOKUP(DETALLE_GD_1[[#This Row],[CODIGO]],PRODUCTOS[CODIGO],PRODUCTOS[DESC CORTA],"",0)</f>
        <v>TORNILLO CRS 6X1 5/8</v>
      </c>
      <c r="AE203"/>
      <c r="AH203"/>
    </row>
    <row r="204" spans="1:34" hidden="1" x14ac:dyDescent="0.25">
      <c r="A204" s="1">
        <v>46056</v>
      </c>
      <c r="B204" s="1">
        <v>46042</v>
      </c>
      <c r="C204" s="80" t="s">
        <v>15</v>
      </c>
      <c r="D204" s="38">
        <v>1</v>
      </c>
      <c r="E204" s="80" t="s">
        <v>16</v>
      </c>
      <c r="F204">
        <v>407011</v>
      </c>
      <c r="G204" s="80" t="s">
        <v>30</v>
      </c>
      <c r="H204" s="80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"/>
      <c r="V204">
        <v>5614</v>
      </c>
      <c r="W204" s="2">
        <v>6579000000</v>
      </c>
      <c r="X204" s="6">
        <v>236587.61999999997</v>
      </c>
      <c r="Y204" s="38">
        <v>10010</v>
      </c>
      <c r="Z204" s="81">
        <f>+((DETALLE_GD_1[[#This Row],[VALOR X UN (GD)]]-DETALLE_GD_1[[#This Row],[VALOR PPTO]])/DETALLE_GD_1[[#This Row],[VALOR PPTO]])</f>
        <v>1.6907056835812905E-6</v>
      </c>
      <c r="AA204" s="2">
        <f>+DETALLE_GD_1[[#This Row],[VALOR PPTO]]*DETALLE_GD_1[[#This Row],[CANTIDAD RECIBIDA]]</f>
        <v>236587.6</v>
      </c>
      <c r="AB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4" s="3">
        <f>+DETALLE_GD_1[[#This Row],[CANTIDAD SOLICITADA]]-DETALLE_GD_1[[#This Row],[DEVOLUCIÓN]]</f>
        <v>500</v>
      </c>
      <c r="AD204" s="38" t="str">
        <f>+_xlfn.XLOOKUP(DETALLE_GD_1[[#This Row],[CODIGO]],PRODUCTOS[CODIGO],PRODUCTOS[DESC CORTA],"",0)</f>
        <v>TORNILLO SIMPSON 6"</v>
      </c>
      <c r="AE204"/>
      <c r="AH204"/>
    </row>
    <row r="205" spans="1:34" hidden="1" x14ac:dyDescent="0.25">
      <c r="A205" s="1">
        <v>46056</v>
      </c>
      <c r="B205" s="1">
        <v>46041</v>
      </c>
      <c r="C205" s="80" t="s">
        <v>15</v>
      </c>
      <c r="D205" s="38">
        <v>1</v>
      </c>
      <c r="E205" s="80" t="s">
        <v>16</v>
      </c>
      <c r="F205">
        <v>302028</v>
      </c>
      <c r="G205" s="80" t="s">
        <v>246</v>
      </c>
      <c r="H205" s="80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">
        <v>2143215</v>
      </c>
      <c r="V205">
        <v>5614</v>
      </c>
      <c r="W205" s="2">
        <v>6579000000</v>
      </c>
      <c r="X205" s="6">
        <v>614856.30324000015</v>
      </c>
      <c r="Y205" s="38">
        <v>10010</v>
      </c>
      <c r="Z205" s="81">
        <f>+((DETALLE_GD_1[[#This Row],[VALOR X UN (GD)]]-DETALLE_GD_1[[#This Row],[VALOR PPTO]])/DETALLE_GD_1[[#This Row],[VALOR PPTO]])</f>
        <v>5.6253300161354831E-2</v>
      </c>
      <c r="AA205" s="2">
        <f>+DETALLE_GD_1[[#This Row],[VALOR PPTO]]*DETALLE_GD_1[[#This Row],[CANTIDAD RECIBIDA]]</f>
        <v>614856.29999999993</v>
      </c>
      <c r="AB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" s="3">
        <f>+DETALLE_GD_1[[#This Row],[CANTIDAD SOLICITADA]]-DETALLE_GD_1[[#This Row],[DEVOLUCIÓN]]</f>
        <v>120</v>
      </c>
      <c r="AD205" s="38" t="str">
        <f>+_xlfn.XLOOKUP(DETALLE_GD_1[[#This Row],[CODIGO]],PRODUCTOS[CODIGO],PRODUCTOS[DESC CORTA],"",0)</f>
        <v>PINO 2X4X320</v>
      </c>
      <c r="AE205"/>
      <c r="AH205"/>
    </row>
    <row r="206" spans="1:34" hidden="1" x14ac:dyDescent="0.25">
      <c r="A206" s="1">
        <v>46056</v>
      </c>
      <c r="B206" s="1">
        <v>46041</v>
      </c>
      <c r="C206" s="80" t="s">
        <v>15</v>
      </c>
      <c r="D206" s="38">
        <v>1</v>
      </c>
      <c r="E206" s="80" t="s">
        <v>16</v>
      </c>
      <c r="F206">
        <v>302046</v>
      </c>
      <c r="G206" s="80" t="s">
        <v>115</v>
      </c>
      <c r="H206" s="80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"/>
      <c r="V206">
        <v>5614</v>
      </c>
      <c r="W206" s="2">
        <v>6579000000</v>
      </c>
      <c r="X206" s="6">
        <v>1462550.1792480005</v>
      </c>
      <c r="Y206" s="38">
        <v>10010</v>
      </c>
      <c r="Z206" s="81">
        <f>+((DETALLE_GD_1[[#This Row],[VALOR X UN (GD)]]-DETALLE_GD_1[[#This Row],[VALOR PPTO]])/DETALLE_GD_1[[#This Row],[VALOR PPTO]])</f>
        <v>2.1346831815789519E-2</v>
      </c>
      <c r="AA206" s="2">
        <f>+DETALLE_GD_1[[#This Row],[VALOR PPTO]]*DETALLE_GD_1[[#This Row],[CANTIDAD RECIBIDA]]</f>
        <v>1462550.1839999999</v>
      </c>
      <c r="AB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" s="3">
        <f>+DETALLE_GD_1[[#This Row],[CANTIDAD SOLICITADA]]-DETALLE_GD_1[[#This Row],[DEVOLUCIÓN]]</f>
        <v>144</v>
      </c>
      <c r="AD206" s="38" t="str">
        <f>+_xlfn.XLOOKUP(DETALLE_GD_1[[#This Row],[CODIGO]],PRODUCTOS[CODIGO],PRODUCTOS[DESC CORTA],"",0)</f>
        <v>PINO 2X6X400</v>
      </c>
      <c r="AE206"/>
      <c r="AH206"/>
    </row>
    <row r="207" spans="1:34" hidden="1" x14ac:dyDescent="0.25">
      <c r="A207" s="1">
        <v>46056</v>
      </c>
      <c r="B207" s="1">
        <v>46036</v>
      </c>
      <c r="C207" s="80" t="s">
        <v>15</v>
      </c>
      <c r="D207" s="38">
        <v>1</v>
      </c>
      <c r="E207" s="80" t="s">
        <v>16</v>
      </c>
      <c r="F207">
        <v>302028</v>
      </c>
      <c r="G207" s="80" t="s">
        <v>246</v>
      </c>
      <c r="H207" s="80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">
        <v>1353458</v>
      </c>
      <c r="V207">
        <v>5614</v>
      </c>
      <c r="W207" s="2">
        <v>6579000000</v>
      </c>
      <c r="X207" s="6">
        <v>1280950.6317500004</v>
      </c>
      <c r="Y207" s="38">
        <v>10010</v>
      </c>
      <c r="Z207" s="81">
        <f>+((DETALLE_GD_1[[#This Row],[VALOR X UN (GD)]]-DETALLE_GD_1[[#This Row],[VALOR PPTO]])/DETALLE_GD_1[[#This Row],[VALOR PPTO]])</f>
        <v>5.6604348040347099E-2</v>
      </c>
      <c r="AA207" s="2">
        <f>+DETALLE_GD_1[[#This Row],[VALOR PPTO]]*DETALLE_GD_1[[#This Row],[CANTIDAD RECIBIDA]]</f>
        <v>1280950.625</v>
      </c>
      <c r="AB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" s="3">
        <f>+DETALLE_GD_1[[#This Row],[CANTIDAD SOLICITADA]]-DETALLE_GD_1[[#This Row],[DEVOLUCIÓN]]</f>
        <v>250</v>
      </c>
      <c r="AD207" s="38" t="str">
        <f>+_xlfn.XLOOKUP(DETALLE_GD_1[[#This Row],[CODIGO]],PRODUCTOS[CODIGO],PRODUCTOS[DESC CORTA],"",0)</f>
        <v>PINO 2X4X320</v>
      </c>
      <c r="AE207"/>
      <c r="AH207"/>
    </row>
    <row r="208" spans="1:34" hidden="1" x14ac:dyDescent="0.25">
      <c r="A208" s="1">
        <v>46056</v>
      </c>
      <c r="B208" s="1">
        <v>46035</v>
      </c>
      <c r="C208" s="80" t="s">
        <v>15</v>
      </c>
      <c r="D208" s="38">
        <v>1</v>
      </c>
      <c r="E208" s="80" t="s">
        <v>16</v>
      </c>
      <c r="F208">
        <v>407423</v>
      </c>
      <c r="G208" s="80" t="s">
        <v>106</v>
      </c>
      <c r="H208" s="80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">
        <v>26517</v>
      </c>
      <c r="V208">
        <v>5614</v>
      </c>
      <c r="W208" s="2">
        <v>6579000000</v>
      </c>
      <c r="X208" s="6">
        <v>106640.50198378378</v>
      </c>
      <c r="Y208" s="38">
        <v>10010</v>
      </c>
      <c r="Z208" s="81">
        <f>+((DETALLE_GD_1[[#This Row],[VALOR X UN (GD)]]-DETALLE_GD_1[[#This Row],[VALOR PPTO]])/DETALLE_GD_1[[#This Row],[VALOR PPTO]])</f>
        <v>-0.96889549467603764</v>
      </c>
      <c r="AA208" s="2">
        <f>+DETALLE_GD_1[[#This Row],[VALOR PPTO]]*DETALLE_GD_1[[#This Row],[CANTIDAD RECIBIDA]]</f>
        <v>106640.5</v>
      </c>
      <c r="AB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" s="3">
        <f>+DETALLE_GD_1[[#This Row],[CANTIDAD SOLICITADA]]-DETALLE_GD_1[[#This Row],[DEVOLUCIÓN]]</f>
        <v>1000</v>
      </c>
      <c r="AD208" s="38" t="str">
        <f>+_xlfn.XLOOKUP(DETALLE_GD_1[[#This Row],[CODIGO]],PRODUCTOS[CODIGO],PRODUCTOS[DESC CORTA],"",0)</f>
        <v>TORNILLO CRS 6X1 5/8</v>
      </c>
      <c r="AE208"/>
      <c r="AH208"/>
    </row>
    <row r="209" spans="1:34" hidden="1" x14ac:dyDescent="0.25">
      <c r="A209" s="1">
        <v>46056</v>
      </c>
      <c r="B209" s="1">
        <v>46035</v>
      </c>
      <c r="C209" s="80" t="s">
        <v>15</v>
      </c>
      <c r="D209" s="38">
        <v>1</v>
      </c>
      <c r="E209" s="80" t="s">
        <v>16</v>
      </c>
      <c r="F209">
        <v>408071</v>
      </c>
      <c r="G209" s="80" t="s">
        <v>111</v>
      </c>
      <c r="H209" s="80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"/>
      <c r="V209">
        <v>5614</v>
      </c>
      <c r="W209" s="2">
        <v>6579000000</v>
      </c>
      <c r="X209" s="6">
        <v>23200.297871999981</v>
      </c>
      <c r="Y209" s="38">
        <v>10010</v>
      </c>
      <c r="Z209" s="81">
        <f>+((DETALLE_GD_1[[#This Row],[VALOR X UN (GD)]]-DETALLE_GD_1[[#This Row],[VALOR PPTO]])/DETALLE_GD_1[[#This Row],[VALOR PPTO]])</f>
        <v>-1.2840352364673349E-5</v>
      </c>
      <c r="AA209" s="2">
        <f>+DETALLE_GD_1[[#This Row],[VALOR PPTO]]*DETALLE_GD_1[[#This Row],[CANTIDAD RECIBIDA]]</f>
        <v>23200.297900000001</v>
      </c>
      <c r="AB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" s="3">
        <f>+DETALLE_GD_1[[#This Row],[CANTIDAD SOLICITADA]]-DETALLE_GD_1[[#This Row],[DEVOLUCIÓN]]</f>
        <v>1</v>
      </c>
      <c r="AD209" s="38" t="str">
        <f>+_xlfn.XLOOKUP(DETALLE_GD_1[[#This Row],[CODIGO]],PRODUCTOS[CODIGO],PRODUCTOS[DESC CORTA],"",0)</f>
        <v>CLAVO HELICOIDAL</v>
      </c>
      <c r="AE209"/>
      <c r="AH209"/>
    </row>
    <row r="210" spans="1:34" hidden="1" x14ac:dyDescent="0.25">
      <c r="A210" s="1">
        <v>46056</v>
      </c>
      <c r="B210" s="1">
        <v>46035</v>
      </c>
      <c r="C210" s="80" t="s">
        <v>15</v>
      </c>
      <c r="D210" s="38">
        <v>1</v>
      </c>
      <c r="E210" s="80" t="s">
        <v>16</v>
      </c>
      <c r="F210">
        <v>407011</v>
      </c>
      <c r="G210" s="80" t="s">
        <v>30</v>
      </c>
      <c r="H210" s="8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">
        <v>236588</v>
      </c>
      <c r="V210">
        <v>5614</v>
      </c>
      <c r="W210" s="2">
        <v>6579000000</v>
      </c>
      <c r="X210" s="6">
        <v>236587.61999999997</v>
      </c>
      <c r="Y210" s="38">
        <v>10010</v>
      </c>
      <c r="Z210" s="81">
        <f>+((DETALLE_GD_1[[#This Row],[VALOR X UN (GD)]]-DETALLE_GD_1[[#This Row],[VALOR PPTO]])/DETALLE_GD_1[[#This Row],[VALOR PPTO]])</f>
        <v>1.6907056835812905E-6</v>
      </c>
      <c r="AA210" s="2">
        <f>+DETALLE_GD_1[[#This Row],[VALOR PPTO]]*DETALLE_GD_1[[#This Row],[CANTIDAD RECIBIDA]]</f>
        <v>236587.6</v>
      </c>
      <c r="AB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" s="3">
        <f>+DETALLE_GD_1[[#This Row],[CANTIDAD SOLICITADA]]-DETALLE_GD_1[[#This Row],[DEVOLUCIÓN]]</f>
        <v>500</v>
      </c>
      <c r="AD210" s="38" t="str">
        <f>+_xlfn.XLOOKUP(DETALLE_GD_1[[#This Row],[CODIGO]],PRODUCTOS[CODIGO],PRODUCTOS[DESC CORTA],"",0)</f>
        <v>TORNILLO SIMPSON 6"</v>
      </c>
      <c r="AE210"/>
      <c r="AH210"/>
    </row>
    <row r="211" spans="1:34" hidden="1" x14ac:dyDescent="0.25">
      <c r="A211" s="1">
        <v>46056</v>
      </c>
      <c r="B211" s="1">
        <v>46034</v>
      </c>
      <c r="C211" s="80" t="s">
        <v>15</v>
      </c>
      <c r="D211" s="38">
        <v>1</v>
      </c>
      <c r="E211" s="80" t="s">
        <v>16</v>
      </c>
      <c r="F211" t="s">
        <v>166</v>
      </c>
      <c r="G211" s="80" t="s">
        <v>167</v>
      </c>
      <c r="H211" s="80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">
        <v>792720</v>
      </c>
      <c r="V211">
        <v>5614</v>
      </c>
      <c r="W211" s="2">
        <v>6579000000</v>
      </c>
      <c r="X211" s="6">
        <v>475295.51668</v>
      </c>
      <c r="Y211" s="38">
        <v>10010</v>
      </c>
      <c r="Z211" s="81">
        <f>+((DETALLE_GD_1[[#This Row],[VALOR X UN (GD)]]-DETALLE_GD_1[[#This Row],[VALOR PPTO]])/DETALLE_GD_1[[#This Row],[VALOR PPTO]])</f>
        <v>0.66784657821177518</v>
      </c>
      <c r="AA211" s="2">
        <f>+DETALLE_GD_1[[#This Row],[VALOR PPTO]]*DETALLE_GD_1[[#This Row],[CANTIDAD RECIBIDA]]</f>
        <v>475295.516</v>
      </c>
      <c r="AB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" s="3">
        <f>+DETALLE_GD_1[[#This Row],[CANTIDAD SOLICITADA]]-DETALLE_GD_1[[#This Row],[DEVOLUCIÓN]]</f>
        <v>40</v>
      </c>
      <c r="AD211" s="38" t="str">
        <f>+_xlfn.XLOOKUP(DETALLE_GD_1[[#This Row],[CODIGO]],PRODUCTOS[CODIGO],PRODUCTOS[DESC CORTA],"",0)</f>
        <v>PISO TARKET</v>
      </c>
      <c r="AE211"/>
      <c r="AH211"/>
    </row>
    <row r="212" spans="1:34" hidden="1" x14ac:dyDescent="0.25">
      <c r="A212" s="1">
        <v>46055</v>
      </c>
      <c r="B212" s="1">
        <v>46055</v>
      </c>
      <c r="C212" s="80" t="s">
        <v>168</v>
      </c>
      <c r="D212" s="38">
        <v>2</v>
      </c>
      <c r="E212" s="80" t="s">
        <v>124</v>
      </c>
      <c r="F212">
        <v>407423</v>
      </c>
      <c r="G212" s="80" t="s">
        <v>106</v>
      </c>
      <c r="H212" s="80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">
        <v>4647066</v>
      </c>
      <c r="V212">
        <v>5614</v>
      </c>
      <c r="W212" s="2">
        <v>6579000000</v>
      </c>
      <c r="X212" s="6">
        <v>37324.175694324324</v>
      </c>
      <c r="Y212" s="38">
        <v>10010</v>
      </c>
      <c r="Z212" s="81">
        <f>+((DETALLE_GD_1[[#This Row],[VALOR X UN (GD)]]-DETALLE_GD_1[[#This Row],[VALOR PPTO]])/DETALLE_GD_1[[#This Row],[VALOR PPTO]])</f>
        <v>-0.9688945569460008</v>
      </c>
      <c r="AA212" s="2">
        <f>+DETALLE_GD_1[[#This Row],[VALOR PPTO]]*DETALLE_GD_1[[#This Row],[CANTIDAD RECIBIDA]]</f>
        <v>37324.175000000003</v>
      </c>
      <c r="AB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" s="3">
        <f>+DETALLE_GD_1[[#This Row],[CANTIDAD SOLICITADA]]-DETALLE_GD_1[[#This Row],[DEVOLUCIÓN]]</f>
        <v>350</v>
      </c>
      <c r="AD212" s="38" t="str">
        <f>+_xlfn.XLOOKUP(DETALLE_GD_1[[#This Row],[CODIGO]],PRODUCTOS[CODIGO],PRODUCTOS[DESC CORTA],"",0)</f>
        <v>TORNILLO CRS 6X1 5/8</v>
      </c>
      <c r="AE212"/>
      <c r="AH212"/>
    </row>
    <row r="213" spans="1:34" hidden="1" x14ac:dyDescent="0.25">
      <c r="A213" s="1">
        <v>46055</v>
      </c>
      <c r="B213" s="1">
        <v>46055</v>
      </c>
      <c r="C213" s="80" t="s">
        <v>381</v>
      </c>
      <c r="D213" s="38">
        <v>2</v>
      </c>
      <c r="E213" s="80" t="s">
        <v>124</v>
      </c>
      <c r="F213">
        <v>617057</v>
      </c>
      <c r="G213" s="80" t="s">
        <v>134</v>
      </c>
      <c r="H213" s="80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"/>
      <c r="V213">
        <v>5614</v>
      </c>
      <c r="W213" s="2">
        <v>6579000000</v>
      </c>
      <c r="X213" s="6">
        <v>2042.119706</v>
      </c>
      <c r="Y213" s="38">
        <v>10010</v>
      </c>
      <c r="Z213" s="81">
        <f>+((DETALLE_GD_1[[#This Row],[VALOR X UN (GD)]]-DETALLE_GD_1[[#This Row],[VALOR PPTO]])/DETALLE_GD_1[[#This Row],[VALOR PPTO]])</f>
        <v>-5.8615564993553597E-5</v>
      </c>
      <c r="AA213" s="2">
        <f>+DETALLE_GD_1[[#This Row],[VALOR PPTO]]*DETALLE_GD_1[[#This Row],[CANTIDAD RECIBIDA]]</f>
        <v>2042.1197</v>
      </c>
      <c r="AB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" s="3">
        <f>+DETALLE_GD_1[[#This Row],[CANTIDAD SOLICITADA]]-DETALLE_GD_1[[#This Row],[DEVOLUCIÓN]]</f>
        <v>1</v>
      </c>
      <c r="AD213" s="38" t="str">
        <f>+_xlfn.XLOOKUP(DETALLE_GD_1[[#This Row],[CODIGO]],PRODUCTOS[CODIGO],PRODUCTOS[DESC CORTA],"",0)</f>
        <v>BROCHA 5/8 X4</v>
      </c>
      <c r="AE213"/>
      <c r="AH213"/>
    </row>
    <row r="214" spans="1:34" hidden="1" x14ac:dyDescent="0.25">
      <c r="A214" s="1">
        <v>46055</v>
      </c>
      <c r="B214" s="1">
        <v>46055</v>
      </c>
      <c r="C214" s="80" t="s">
        <v>169</v>
      </c>
      <c r="D214" s="38">
        <v>2</v>
      </c>
      <c r="E214" s="80" t="s">
        <v>124</v>
      </c>
      <c r="F214">
        <v>2302098</v>
      </c>
      <c r="G214" s="80" t="s">
        <v>24</v>
      </c>
      <c r="H214" s="80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"/>
      <c r="V214">
        <v>5614</v>
      </c>
      <c r="W214" s="2">
        <v>6579000000</v>
      </c>
      <c r="X214" s="6">
        <v>21212.999999999996</v>
      </c>
      <c r="Y214" s="38">
        <v>10010</v>
      </c>
      <c r="Z214" s="81">
        <f>+((DETALLE_GD_1[[#This Row],[VALOR X UN (GD)]]-DETALLE_GD_1[[#This Row],[VALOR PPTO]])/DETALLE_GD_1[[#This Row],[VALOR PPTO]])</f>
        <v>0</v>
      </c>
      <c r="AA214" s="2">
        <f>+DETALLE_GD_1[[#This Row],[VALOR PPTO]]*DETALLE_GD_1[[#This Row],[CANTIDAD RECIBIDA]]</f>
        <v>21213</v>
      </c>
      <c r="AB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" s="3">
        <f>+DETALLE_GD_1[[#This Row],[CANTIDAD SOLICITADA]]-DETALLE_GD_1[[#This Row],[DEVOLUCIÓN]]</f>
        <v>1</v>
      </c>
      <c r="AD214" s="38" t="str">
        <f>+_xlfn.XLOOKUP(DETALLE_GD_1[[#This Row],[CODIGO]],PRODUCTOS[CODIGO],PRODUCTOS[DESC CORTA],"",0)</f>
        <v>COLA FRIA</v>
      </c>
      <c r="AE214"/>
      <c r="AH214"/>
    </row>
    <row r="215" spans="1:34" hidden="1" x14ac:dyDescent="0.25">
      <c r="A215" s="1">
        <v>46055</v>
      </c>
      <c r="B215" s="1">
        <v>46055</v>
      </c>
      <c r="C215" s="80" t="s">
        <v>168</v>
      </c>
      <c r="D215" s="38">
        <v>2</v>
      </c>
      <c r="E215" s="80" t="s">
        <v>124</v>
      </c>
      <c r="F215">
        <v>5309018</v>
      </c>
      <c r="G215" s="80" t="s">
        <v>112</v>
      </c>
      <c r="H215" s="80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"/>
      <c r="V215">
        <v>5614</v>
      </c>
      <c r="W215" s="2">
        <v>6579000000</v>
      </c>
      <c r="X215" s="6">
        <v>69999.923200000048</v>
      </c>
      <c r="Y215" s="38">
        <v>10010</v>
      </c>
      <c r="Z215" s="81">
        <f>+((DETALLE_GD_1[[#This Row],[VALOR X UN (GD)]]-DETALLE_GD_1[[#This Row],[VALOR PPTO]])/DETALLE_GD_1[[#This Row],[VALOR PPTO]])</f>
        <v>1.1428584490190236E-6</v>
      </c>
      <c r="AA215" s="2">
        <f>+DETALLE_GD_1[[#This Row],[VALOR PPTO]]*DETALLE_GD_1[[#This Row],[CANTIDAD RECIBIDA]]</f>
        <v>69999.92</v>
      </c>
      <c r="AB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" s="3">
        <f>+DETALLE_GD_1[[#This Row],[CANTIDAD SOLICITADA]]-DETALLE_GD_1[[#This Row],[DEVOLUCIÓN]]</f>
        <v>100</v>
      </c>
      <c r="AD215" s="38">
        <f>+_xlfn.XLOOKUP(DETALLE_GD_1[[#This Row],[CODIGO]],PRODUCTOS[CODIGO],PRODUCTOS[DESC CORTA],"",0)</f>
        <v>0</v>
      </c>
      <c r="AE215"/>
      <c r="AH215"/>
    </row>
    <row r="216" spans="1:34" hidden="1" x14ac:dyDescent="0.25">
      <c r="A216" s="1">
        <v>46055</v>
      </c>
      <c r="B216" s="1">
        <v>46055</v>
      </c>
      <c r="C216" s="80" t="s">
        <v>168</v>
      </c>
      <c r="D216" s="38">
        <v>2</v>
      </c>
      <c r="E216" s="80" t="s">
        <v>124</v>
      </c>
      <c r="F216">
        <v>1902003</v>
      </c>
      <c r="G216" s="80" t="s">
        <v>155</v>
      </c>
      <c r="H216" s="80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"/>
      <c r="V216">
        <v>5614</v>
      </c>
      <c r="W216" s="2">
        <v>6579000000</v>
      </c>
      <c r="X216" s="6">
        <v>301407.95091999992</v>
      </c>
      <c r="Y216" s="38">
        <v>10010</v>
      </c>
      <c r="Z216" s="81">
        <f>+((DETALLE_GD_1[[#This Row],[VALOR X UN (GD)]]-DETALLE_GD_1[[#This Row],[VALOR PPTO]])/DETALLE_GD_1[[#This Row],[VALOR PPTO]])</f>
        <v>-4.6100641850685929E-4</v>
      </c>
      <c r="AA216" s="2">
        <f>+DETALLE_GD_1[[#This Row],[VALOR PPTO]]*DETALLE_GD_1[[#This Row],[CANTIDAD RECIBIDA]]</f>
        <v>301407.951</v>
      </c>
      <c r="AB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" s="3">
        <f>+DETALLE_GD_1[[#This Row],[CANTIDAD SOLICITADA]]-DETALLE_GD_1[[#This Row],[DEVOLUCIÓN]]</f>
        <v>2</v>
      </c>
      <c r="AD216" s="38">
        <f>+_xlfn.XLOOKUP(DETALLE_GD_1[[#This Row],[CODIGO]],PRODUCTOS[CODIGO],PRODUCTOS[DESC CORTA],"",0)</f>
        <v>0</v>
      </c>
      <c r="AE216"/>
      <c r="AH216"/>
    </row>
    <row r="217" spans="1:34" hidden="1" x14ac:dyDescent="0.25">
      <c r="A217" s="1">
        <v>46055</v>
      </c>
      <c r="B217" s="1">
        <v>46055</v>
      </c>
      <c r="C217" s="80" t="s">
        <v>168</v>
      </c>
      <c r="D217" s="38">
        <v>2</v>
      </c>
      <c r="E217" s="80" t="s">
        <v>124</v>
      </c>
      <c r="F217">
        <v>701040</v>
      </c>
      <c r="G217" s="80" t="s">
        <v>19</v>
      </c>
      <c r="H217" s="80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"/>
      <c r="V217">
        <v>5614</v>
      </c>
      <c r="W217" s="2">
        <v>6579000000</v>
      </c>
      <c r="X217" s="6">
        <v>313429.03815999988</v>
      </c>
      <c r="Y217" s="38">
        <v>10010</v>
      </c>
      <c r="Z217" s="81">
        <f>+((DETALLE_GD_1[[#This Row],[VALOR X UN (GD)]]-DETALLE_GD_1[[#This Row],[VALOR PPTO]])/DETALLE_GD_1[[#This Row],[VALOR PPTO]])</f>
        <v>-1.1731650647304344E-2</v>
      </c>
      <c r="AA217" s="2">
        <f>+DETALLE_GD_1[[#This Row],[VALOR PPTO]]*DETALLE_GD_1[[#This Row],[CANTIDAD RECIBIDA]]</f>
        <v>313429.03999999998</v>
      </c>
      <c r="AB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" s="3">
        <f>+DETALLE_GD_1[[#This Row],[CANTIDAD SOLICITADA]]-DETALLE_GD_1[[#This Row],[DEVOLUCIÓN]]</f>
        <v>40</v>
      </c>
      <c r="AD217" s="38" t="str">
        <f>+_xlfn.XLOOKUP(DETALLE_GD_1[[#This Row],[CODIGO]],PRODUCTOS[CODIGO],PRODUCTOS[DESC CORTA],"",0)</f>
        <v>VOLCANITA RF</v>
      </c>
      <c r="AE217"/>
      <c r="AH217"/>
    </row>
    <row r="218" spans="1:34" hidden="1" x14ac:dyDescent="0.25">
      <c r="A218" s="1">
        <v>46055</v>
      </c>
      <c r="B218" s="1">
        <v>46055</v>
      </c>
      <c r="C218" s="80" t="s">
        <v>168</v>
      </c>
      <c r="D218" s="38">
        <v>2</v>
      </c>
      <c r="E218" s="80" t="s">
        <v>124</v>
      </c>
      <c r="F218">
        <v>1901008</v>
      </c>
      <c r="G218" s="80" t="s">
        <v>278</v>
      </c>
      <c r="H218" s="80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"/>
      <c r="V218">
        <v>5614</v>
      </c>
      <c r="W218" s="2">
        <v>6579000000</v>
      </c>
      <c r="X218" s="6">
        <v>27466.345127000001</v>
      </c>
      <c r="Y218" s="38">
        <v>10010</v>
      </c>
      <c r="Z218" s="81">
        <f>+((DETALLE_GD_1[[#This Row],[VALOR X UN (GD)]]-DETALLE_GD_1[[#This Row],[VALOR PPTO]])/DETALLE_GD_1[[#This Row],[VALOR PPTO]])</f>
        <v>2.3143031617158787E-2</v>
      </c>
      <c r="AA218" s="2">
        <f>+DETALLE_GD_1[[#This Row],[VALOR PPTO]]*DETALLE_GD_1[[#This Row],[CANTIDAD RECIBIDA]]</f>
        <v>27466.345399999998</v>
      </c>
      <c r="AB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" s="3">
        <f>+DETALLE_GD_1[[#This Row],[CANTIDAD SOLICITADA]]-DETALLE_GD_1[[#This Row],[DEVOLUCIÓN]]</f>
        <v>13</v>
      </c>
      <c r="AD218" s="38" t="str">
        <f>+_xlfn.XLOOKUP(DETALLE_GD_1[[#This Row],[CODIGO]],PRODUCTOS[CODIGO],PRODUCTOS[DESC CORTA],"",0)</f>
        <v>AISLAN GLASS 90MM</v>
      </c>
      <c r="AE218"/>
      <c r="AH218"/>
    </row>
    <row r="219" spans="1:34" hidden="1" x14ac:dyDescent="0.25">
      <c r="A219" s="1">
        <v>46055</v>
      </c>
      <c r="B219" s="1">
        <v>46055</v>
      </c>
      <c r="C219" s="80" t="s">
        <v>168</v>
      </c>
      <c r="D219" s="38">
        <v>2</v>
      </c>
      <c r="E219" s="80" t="s">
        <v>124</v>
      </c>
      <c r="F219">
        <v>304101</v>
      </c>
      <c r="G219" s="80" t="s">
        <v>17</v>
      </c>
      <c r="H219" s="80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"/>
      <c r="V219">
        <v>5614</v>
      </c>
      <c r="W219" s="2">
        <v>6579000000</v>
      </c>
      <c r="X219" s="6">
        <v>1622474.7756000008</v>
      </c>
      <c r="Y219" s="38">
        <v>10010</v>
      </c>
      <c r="Z219" s="81">
        <f>+((DETALLE_GD_1[[#This Row],[VALOR X UN (GD)]]-DETALLE_GD_1[[#This Row],[VALOR PPTO]])/DETALLE_GD_1[[#This Row],[VALOR PPTO]])</f>
        <v>1.2086610031407518E-2</v>
      </c>
      <c r="AA219" s="2">
        <f>+DETALLE_GD_1[[#This Row],[VALOR PPTO]]*DETALLE_GD_1[[#This Row],[CANTIDAD RECIBIDA]]</f>
        <v>1622474.784</v>
      </c>
      <c r="AB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" s="3">
        <f>+DETALLE_GD_1[[#This Row],[CANTIDAD SOLICITADA]]-DETALLE_GD_1[[#This Row],[DEVOLUCIÓN]]</f>
        <v>168</v>
      </c>
      <c r="AD219" s="38" t="str">
        <f>+_xlfn.XLOOKUP(DETALLE_GD_1[[#This Row],[CODIGO]],PRODUCTOS[CODIGO],PRODUCTOS[DESC CORTA],"",0)</f>
        <v>OSB 9.5</v>
      </c>
      <c r="AE219"/>
      <c r="AH219"/>
    </row>
    <row r="220" spans="1:34" hidden="1" x14ac:dyDescent="0.25">
      <c r="A220" s="1">
        <v>46055</v>
      </c>
      <c r="B220" s="1">
        <v>46055</v>
      </c>
      <c r="C220" s="80" t="s">
        <v>168</v>
      </c>
      <c r="D220" s="38">
        <v>2</v>
      </c>
      <c r="E220" s="80" t="s">
        <v>124</v>
      </c>
      <c r="F220">
        <v>307256</v>
      </c>
      <c r="G220" s="80" t="s">
        <v>127</v>
      </c>
      <c r="H220" s="8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"/>
      <c r="V220">
        <v>5614</v>
      </c>
      <c r="W220" s="2">
        <v>6579000000</v>
      </c>
      <c r="X220" s="6">
        <v>445785.00004499999</v>
      </c>
      <c r="Y220" s="38">
        <v>10010</v>
      </c>
      <c r="Z220" s="81">
        <f>+((DETALLE_GD_1[[#This Row],[VALOR X UN (GD)]]-DETALLE_GD_1[[#This Row],[VALOR PPTO]])/DETALLE_GD_1[[#This Row],[VALOR PPTO]])</f>
        <v>0</v>
      </c>
      <c r="AA220" s="2">
        <f>+DETALLE_GD_1[[#This Row],[VALOR PPTO]]*DETALLE_GD_1[[#This Row],[CANTIDAD RECIBIDA]]</f>
        <v>445784.989</v>
      </c>
      <c r="AB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" s="3">
        <f>+DETALLE_GD_1[[#This Row],[CANTIDAD SOLICITADA]]-DETALLE_GD_1[[#This Row],[DEVOLUCIÓN]]</f>
        <v>235</v>
      </c>
      <c r="AD220" s="38" t="str">
        <f>+_xlfn.XLOOKUP(DETALLE_GD_1[[#This Row],[CODIGO]],PRODUCTOS[CODIGO],PRODUCTOS[DESC CORTA],"",0)</f>
        <v>PINO 1X4X320</v>
      </c>
      <c r="AE220"/>
      <c r="AH220"/>
    </row>
    <row r="221" spans="1:34" hidden="1" x14ac:dyDescent="0.25">
      <c r="A221" s="1">
        <v>46055</v>
      </c>
      <c r="B221" s="1">
        <v>46055</v>
      </c>
      <c r="C221" s="80" t="s">
        <v>168</v>
      </c>
      <c r="D221" s="38">
        <v>2</v>
      </c>
      <c r="E221" s="80" t="s">
        <v>124</v>
      </c>
      <c r="F221" t="s">
        <v>21</v>
      </c>
      <c r="G221" s="80" t="s">
        <v>22</v>
      </c>
      <c r="H221" s="80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"/>
      <c r="V221">
        <v>5614</v>
      </c>
      <c r="W221" s="2">
        <v>6579000000</v>
      </c>
      <c r="X221" s="6">
        <v>921582.1671000002</v>
      </c>
      <c r="Y221" s="38">
        <v>10010</v>
      </c>
      <c r="Z221" s="81">
        <f>+((DETALLE_GD_1[[#This Row],[VALOR X UN (GD)]]-DETALLE_GD_1[[#This Row],[VALOR PPTO]])/DETALLE_GD_1[[#This Row],[VALOR PPTO]])</f>
        <v>4.6290863127898658E-2</v>
      </c>
      <c r="AA221" s="2">
        <f>+DETALLE_GD_1[[#This Row],[VALOR PPTO]]*DETALLE_GD_1[[#This Row],[CANTIDAD RECIBIDA]]</f>
        <v>921582.16799999995</v>
      </c>
      <c r="AB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1" s="3">
        <f>+DETALLE_GD_1[[#This Row],[CANTIDAD SOLICITADA]]-DETALLE_GD_1[[#This Row],[DEVOLUCIÓN]]</f>
        <v>60</v>
      </c>
      <c r="AD221" s="38" t="str">
        <f>+_xlfn.XLOOKUP(DETALLE_GD_1[[#This Row],[CODIGO]],PRODUCTOS[CODIGO],PRODUCTOS[DESC CORTA],"",0)</f>
        <v>PINO 3X8X320</v>
      </c>
      <c r="AE221"/>
      <c r="AH221"/>
    </row>
    <row r="222" spans="1:34" hidden="1" x14ac:dyDescent="0.25">
      <c r="A222" s="1">
        <v>46055</v>
      </c>
      <c r="B222" s="1">
        <v>46055</v>
      </c>
      <c r="C222" s="80" t="s">
        <v>168</v>
      </c>
      <c r="D222" s="38">
        <v>2</v>
      </c>
      <c r="E222" s="80" t="s">
        <v>124</v>
      </c>
      <c r="F222">
        <v>408071</v>
      </c>
      <c r="G222" s="80" t="s">
        <v>111</v>
      </c>
      <c r="H222" s="80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"/>
      <c r="V222">
        <v>5614</v>
      </c>
      <c r="W222" s="2">
        <v>6579000000</v>
      </c>
      <c r="X222" s="6">
        <v>23200.297871999981</v>
      </c>
      <c r="Y222" s="38">
        <v>10010</v>
      </c>
      <c r="Z222" s="81">
        <f>+((DETALLE_GD_1[[#This Row],[VALOR X UN (GD)]]-DETALLE_GD_1[[#This Row],[VALOR PPTO]])/DETALLE_GD_1[[#This Row],[VALOR PPTO]])</f>
        <v>-8.6334193148442876E-3</v>
      </c>
      <c r="AA222" s="2">
        <f>+DETALLE_GD_1[[#This Row],[VALOR PPTO]]*DETALLE_GD_1[[#This Row],[CANTIDAD RECIBIDA]]</f>
        <v>23200.297900000001</v>
      </c>
      <c r="AB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" s="3">
        <f>+DETALLE_GD_1[[#This Row],[CANTIDAD SOLICITADA]]-DETALLE_GD_1[[#This Row],[DEVOLUCIÓN]]</f>
        <v>1</v>
      </c>
      <c r="AD222" s="38" t="str">
        <f>+_xlfn.XLOOKUP(DETALLE_GD_1[[#This Row],[CODIGO]],PRODUCTOS[CODIGO],PRODUCTOS[DESC CORTA],"",0)</f>
        <v>CLAVO HELICOIDAL</v>
      </c>
      <c r="AE222"/>
      <c r="AH222"/>
    </row>
    <row r="223" spans="1:34" hidden="1" x14ac:dyDescent="0.25">
      <c r="A223" s="1">
        <v>46055</v>
      </c>
      <c r="B223" s="1">
        <v>46055</v>
      </c>
      <c r="C223" s="80" t="s">
        <v>168</v>
      </c>
      <c r="D223" s="38">
        <v>2</v>
      </c>
      <c r="E223" s="80" t="s">
        <v>124</v>
      </c>
      <c r="F223">
        <v>302044</v>
      </c>
      <c r="G223" s="80" t="s">
        <v>247</v>
      </c>
      <c r="H223" s="80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"/>
      <c r="V223">
        <v>5614</v>
      </c>
      <c r="W223" s="2">
        <v>6579000000</v>
      </c>
      <c r="X223" s="6">
        <v>823557.75204000005</v>
      </c>
      <c r="Y223" s="38">
        <v>10010</v>
      </c>
      <c r="Z223" s="81">
        <f>+((DETALLE_GD_1[[#This Row],[VALOR X UN (GD)]]-DETALLE_GD_1[[#This Row],[VALOR PPTO]])/DETALLE_GD_1[[#This Row],[VALOR PPTO]])</f>
        <v>1.8039113832636493E-2</v>
      </c>
      <c r="AA223" s="2">
        <f>+DETALLE_GD_1[[#This Row],[VALOR PPTO]]*DETALLE_GD_1[[#This Row],[CANTIDAD RECIBIDA]]</f>
        <v>823557.75</v>
      </c>
      <c r="AB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" s="3">
        <f>+DETALLE_GD_1[[#This Row],[CANTIDAD SOLICITADA]]-DETALLE_GD_1[[#This Row],[DEVOLUCIÓN]]</f>
        <v>60</v>
      </c>
      <c r="AD223" s="38" t="str">
        <f>+_xlfn.XLOOKUP(DETALLE_GD_1[[#This Row],[CODIGO]],PRODUCTOS[CODIGO],PRODUCTOS[DESC CORTA],"",0)</f>
        <v>PINO 2X8X4</v>
      </c>
      <c r="AE223"/>
      <c r="AH223"/>
    </row>
    <row r="224" spans="1:34" hidden="1" x14ac:dyDescent="0.25">
      <c r="A224" s="1">
        <v>46058</v>
      </c>
      <c r="B224" s="1">
        <v>46058</v>
      </c>
      <c r="C224" s="80" t="s">
        <v>169</v>
      </c>
      <c r="D224" s="38">
        <v>2</v>
      </c>
      <c r="E224" s="80" t="s">
        <v>170</v>
      </c>
      <c r="F224">
        <v>304014</v>
      </c>
      <c r="G224" s="80" t="s">
        <v>23</v>
      </c>
      <c r="H224" s="80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">
        <v>1442688</v>
      </c>
      <c r="V224">
        <v>5614</v>
      </c>
      <c r="W224" s="2">
        <v>6579000000</v>
      </c>
      <c r="X224" s="6">
        <v>1358147.1985249999</v>
      </c>
      <c r="Y224" s="38">
        <v>10010</v>
      </c>
      <c r="Z224" s="81">
        <f>+((DETALLE_GD_1[[#This Row],[VALOR X UN (GD)]]-DETALLE_GD_1[[#This Row],[VALOR PPTO]])/DETALLE_GD_1[[#This Row],[VALOR PPTO]])</f>
        <v>-4.1889395362258329E-3</v>
      </c>
      <c r="AA224" s="2">
        <f>+DETALLE_GD_1[[#This Row],[VALOR PPTO]]*DETALLE_GD_1[[#This Row],[CANTIDAD RECIBIDA]]</f>
        <v>1358147.1995000001</v>
      </c>
      <c r="AB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" s="3">
        <f>+DETALLE_GD_1[[#This Row],[CANTIDAD SOLICITADA]]-DETALLE_GD_1[[#This Row],[DEVOLUCIÓN]]</f>
        <v>65</v>
      </c>
      <c r="AD224" s="38">
        <f>+_xlfn.XLOOKUP(DETALLE_GD_1[[#This Row],[CODIGO]],PRODUCTOS[CODIGO],PRODUCTOS[DESC CORTA],"",0)</f>
        <v>0</v>
      </c>
      <c r="AE224"/>
      <c r="AH224"/>
    </row>
    <row r="225" spans="1:34" hidden="1" x14ac:dyDescent="0.25">
      <c r="A225" s="1">
        <v>46058</v>
      </c>
      <c r="B225" s="1">
        <v>46058</v>
      </c>
      <c r="C225" s="80" t="s">
        <v>382</v>
      </c>
      <c r="D225" s="38">
        <v>2</v>
      </c>
      <c r="E225" s="80" t="s">
        <v>171</v>
      </c>
      <c r="F225">
        <v>407427</v>
      </c>
      <c r="G225" s="80" t="s">
        <v>172</v>
      </c>
      <c r="H225" s="80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"/>
      <c r="V225">
        <v>5614</v>
      </c>
      <c r="W225" s="2">
        <v>6579000000</v>
      </c>
      <c r="X225" s="6">
        <v>90230.181819999998</v>
      </c>
      <c r="Y225" s="38">
        <v>10010</v>
      </c>
      <c r="Z225" s="81">
        <f>+((DETALLE_GD_1[[#This Row],[VALOR X UN (GD)]]-DETALLE_GD_1[[#This Row],[VALOR PPTO]])/DETALLE_GD_1[[#This Row],[VALOR PPTO]])</f>
        <v>-2.0170634256362076E-6</v>
      </c>
      <c r="AA225" s="2">
        <f>+DETALLE_GD_1[[#This Row],[VALOR PPTO]]*DETALLE_GD_1[[#This Row],[CANTIDAD RECIBIDA]]</f>
        <v>90230.182000000001</v>
      </c>
      <c r="AB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" s="3">
        <f>+DETALLE_GD_1[[#This Row],[CANTIDAD SOLICITADA]]-DETALLE_GD_1[[#This Row],[DEVOLUCIÓN]]</f>
        <v>4</v>
      </c>
      <c r="AD225" s="38">
        <f>+_xlfn.XLOOKUP(DETALLE_GD_1[[#This Row],[CODIGO]],PRODUCTOS[CODIGO],PRODUCTOS[DESC CORTA],"",0)</f>
        <v>0</v>
      </c>
      <c r="AE225"/>
      <c r="AH225"/>
    </row>
    <row r="226" spans="1:34" hidden="1" x14ac:dyDescent="0.25">
      <c r="A226" s="1">
        <v>46058</v>
      </c>
      <c r="B226" s="1">
        <v>46058</v>
      </c>
      <c r="C226" s="80" t="s">
        <v>114</v>
      </c>
      <c r="D226" s="38">
        <v>2</v>
      </c>
      <c r="E226" s="80" t="s">
        <v>173</v>
      </c>
      <c r="F226">
        <v>304002</v>
      </c>
      <c r="G226" s="80" t="s">
        <v>37</v>
      </c>
      <c r="H226" s="80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">
        <v>424930</v>
      </c>
      <c r="V226">
        <v>5614</v>
      </c>
      <c r="W226" s="2">
        <v>6579000000</v>
      </c>
      <c r="X226" s="6">
        <v>212465.07152999999</v>
      </c>
      <c r="Y226" s="38">
        <v>10010</v>
      </c>
      <c r="Z226" s="81">
        <f>+((DETALLE_GD_1[[#This Row],[VALOR X UN (GD)]]-DETALLE_GD_1[[#This Row],[VALOR PPTO]])/DETALLE_GD_1[[#This Row],[VALOR PPTO]])</f>
        <v>-3.3887922999464314E-7</v>
      </c>
      <c r="AA226" s="2">
        <f>+DETALLE_GD_1[[#This Row],[VALOR PPTO]]*DETALLE_GD_1[[#This Row],[CANTIDAD RECIBIDA]]</f>
        <v>212465.07199999999</v>
      </c>
      <c r="AB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" s="3">
        <f>+DETALLE_GD_1[[#This Row],[CANTIDAD SOLICITADA]]-DETALLE_GD_1[[#This Row],[DEVOLUCIÓN]]</f>
        <v>10</v>
      </c>
      <c r="AD226" s="38" t="str">
        <f>+_xlfn.XLOOKUP(DETALLE_GD_1[[#This Row],[CODIGO]],PRODUCTOS[CODIGO],PRODUCTOS[DESC CORTA],"",0)</f>
        <v>SMARTPANEL</v>
      </c>
      <c r="AE226"/>
      <c r="AH226"/>
    </row>
    <row r="227" spans="1:34" hidden="1" x14ac:dyDescent="0.25">
      <c r="A227" s="1">
        <v>46058</v>
      </c>
      <c r="B227" s="1">
        <v>46058</v>
      </c>
      <c r="C227" s="80" t="s">
        <v>150</v>
      </c>
      <c r="D227" s="38">
        <v>2</v>
      </c>
      <c r="E227" s="80" t="s">
        <v>173</v>
      </c>
      <c r="F227">
        <v>304002</v>
      </c>
      <c r="G227" s="80" t="s">
        <v>37</v>
      </c>
      <c r="H227" s="80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"/>
      <c r="V227">
        <v>5614</v>
      </c>
      <c r="W227" s="2">
        <v>6579000000</v>
      </c>
      <c r="X227" s="6">
        <v>212465.07152999999</v>
      </c>
      <c r="Y227" s="38">
        <v>10010</v>
      </c>
      <c r="Z227" s="81">
        <f>+((DETALLE_GD_1[[#This Row],[VALOR X UN (GD)]]-DETALLE_GD_1[[#This Row],[VALOR PPTO]])/DETALLE_GD_1[[#This Row],[VALOR PPTO]])</f>
        <v>-3.3887922999464314E-7</v>
      </c>
      <c r="AA227" s="2">
        <f>+DETALLE_GD_1[[#This Row],[VALOR PPTO]]*DETALLE_GD_1[[#This Row],[CANTIDAD RECIBIDA]]</f>
        <v>212465.07199999999</v>
      </c>
      <c r="AB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" s="3">
        <f>+DETALLE_GD_1[[#This Row],[CANTIDAD SOLICITADA]]-DETALLE_GD_1[[#This Row],[DEVOLUCIÓN]]</f>
        <v>10</v>
      </c>
      <c r="AD227" s="38" t="str">
        <f>+_xlfn.XLOOKUP(DETALLE_GD_1[[#This Row],[CODIGO]],PRODUCTOS[CODIGO],PRODUCTOS[DESC CORTA],"",0)</f>
        <v>SMARTPANEL</v>
      </c>
      <c r="AE227"/>
      <c r="AH227"/>
    </row>
    <row r="228" spans="1:34" hidden="1" x14ac:dyDescent="0.25">
      <c r="A228" s="1">
        <v>46058</v>
      </c>
      <c r="B228" s="1">
        <v>46058</v>
      </c>
      <c r="C228" s="80" t="s">
        <v>174</v>
      </c>
      <c r="D228" s="38">
        <v>2</v>
      </c>
      <c r="E228" s="80" t="s">
        <v>175</v>
      </c>
      <c r="F228">
        <v>407427</v>
      </c>
      <c r="G228" s="80" t="s">
        <v>172</v>
      </c>
      <c r="H228" s="80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">
        <v>1249926</v>
      </c>
      <c r="V228">
        <v>5614</v>
      </c>
      <c r="W228" s="2">
        <v>6579000000</v>
      </c>
      <c r="X228" s="6">
        <v>22557.545454999999</v>
      </c>
      <c r="Y228" s="38">
        <v>10010</v>
      </c>
      <c r="Z228" s="81">
        <f>+((DETALLE_GD_1[[#This Row],[VALOR X UN (GD)]]-DETALLE_GD_1[[#This Row],[VALOR PPTO]])/DETALLE_GD_1[[#This Row],[VALOR PPTO]])</f>
        <v>2.014846872412716E-5</v>
      </c>
      <c r="AA228" s="2">
        <f>+DETALLE_GD_1[[#This Row],[VALOR PPTO]]*DETALLE_GD_1[[#This Row],[CANTIDAD RECIBIDA]]</f>
        <v>22557.5455</v>
      </c>
      <c r="AB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" s="3">
        <f>+DETALLE_GD_1[[#This Row],[CANTIDAD SOLICITADA]]-DETALLE_GD_1[[#This Row],[DEVOLUCIÓN]]</f>
        <v>1</v>
      </c>
      <c r="AD228" s="38">
        <f>+_xlfn.XLOOKUP(DETALLE_GD_1[[#This Row],[CODIGO]],PRODUCTOS[CODIGO],PRODUCTOS[DESC CORTA],"",0)</f>
        <v>0</v>
      </c>
      <c r="AE228"/>
      <c r="AH228"/>
    </row>
    <row r="229" spans="1:34" hidden="1" x14ac:dyDescent="0.25">
      <c r="A229" s="1">
        <v>46058</v>
      </c>
      <c r="B229" s="1">
        <v>46058</v>
      </c>
      <c r="C229" s="80" t="s">
        <v>174</v>
      </c>
      <c r="D229" s="38">
        <v>2</v>
      </c>
      <c r="E229" s="80" t="s">
        <v>175</v>
      </c>
      <c r="F229">
        <v>407011</v>
      </c>
      <c r="G229" s="80" t="s">
        <v>30</v>
      </c>
      <c r="H229" s="80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"/>
      <c r="V229">
        <v>5614</v>
      </c>
      <c r="W229" s="2">
        <v>6579000000</v>
      </c>
      <c r="X229" s="6">
        <v>946350.47999999986</v>
      </c>
      <c r="Y229" s="38">
        <v>10010</v>
      </c>
      <c r="Z229" s="81">
        <f>+((DETALLE_GD_1[[#This Row],[VALOR X UN (GD)]]-DETALLE_GD_1[[#This Row],[VALOR PPTO]])/DETALLE_GD_1[[#This Row],[VALOR PPTO]])</f>
        <v>6.3401463132796736E-7</v>
      </c>
      <c r="AA229" s="2">
        <f>+DETALLE_GD_1[[#This Row],[VALOR PPTO]]*DETALLE_GD_1[[#This Row],[CANTIDAD RECIBIDA]]</f>
        <v>946350.4</v>
      </c>
      <c r="AB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" s="3">
        <f>+DETALLE_GD_1[[#This Row],[CANTIDAD SOLICITADA]]-DETALLE_GD_1[[#This Row],[DEVOLUCIÓN]]</f>
        <v>2000</v>
      </c>
      <c r="AD229" s="38" t="str">
        <f>+_xlfn.XLOOKUP(DETALLE_GD_1[[#This Row],[CODIGO]],PRODUCTOS[CODIGO],PRODUCTOS[DESC CORTA],"",0)</f>
        <v>TORNILLO SIMPSON 6"</v>
      </c>
      <c r="AE229"/>
      <c r="AH229"/>
    </row>
    <row r="230" spans="1:34" hidden="1" x14ac:dyDescent="0.25">
      <c r="A230" s="1">
        <v>46058</v>
      </c>
      <c r="B230" s="1">
        <v>46058</v>
      </c>
      <c r="C230" s="80" t="s">
        <v>174</v>
      </c>
      <c r="D230" s="38">
        <v>2</v>
      </c>
      <c r="E230" s="80" t="s">
        <v>175</v>
      </c>
      <c r="F230">
        <v>1901008</v>
      </c>
      <c r="G230" s="80" t="s">
        <v>278</v>
      </c>
      <c r="H230" s="8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"/>
      <c r="V230">
        <v>5614</v>
      </c>
      <c r="W230" s="2">
        <v>6579000000</v>
      </c>
      <c r="X230" s="6">
        <v>285227.43016500003</v>
      </c>
      <c r="Y230" s="38">
        <v>10010</v>
      </c>
      <c r="Z230" s="81">
        <f>+((DETALLE_GD_1[[#This Row],[VALOR X UN (GD)]]-DETALLE_GD_1[[#This Row],[VALOR PPTO]])/DETALLE_GD_1[[#This Row],[VALOR PPTO]])</f>
        <v>-1.4761672661409117E-2</v>
      </c>
      <c r="AA230" s="2">
        <f>+DETALLE_GD_1[[#This Row],[VALOR PPTO]]*DETALLE_GD_1[[#This Row],[CANTIDAD RECIBIDA]]</f>
        <v>285227.43299999996</v>
      </c>
      <c r="AB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0" s="3">
        <f>+DETALLE_GD_1[[#This Row],[CANTIDAD SOLICITADA]]-DETALLE_GD_1[[#This Row],[DEVOLUCIÓN]]</f>
        <v>135</v>
      </c>
      <c r="AD230" s="38" t="str">
        <f>+_xlfn.XLOOKUP(DETALLE_GD_1[[#This Row],[CODIGO]],PRODUCTOS[CODIGO],PRODUCTOS[DESC CORTA],"",0)</f>
        <v>AISLAN GLASS 90MM</v>
      </c>
      <c r="AE230"/>
      <c r="AH230"/>
    </row>
    <row r="231" spans="1:34" hidden="1" x14ac:dyDescent="0.25">
      <c r="A231" s="1">
        <v>46056</v>
      </c>
      <c r="B231" s="1">
        <v>46056</v>
      </c>
      <c r="C231" s="80" t="s">
        <v>176</v>
      </c>
      <c r="D231" s="38">
        <v>2</v>
      </c>
      <c r="E231" s="80" t="s">
        <v>177</v>
      </c>
      <c r="F231">
        <v>302249</v>
      </c>
      <c r="G231" s="80" t="s">
        <v>178</v>
      </c>
      <c r="H231" s="80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">
        <v>6739879</v>
      </c>
      <c r="V231">
        <v>5614</v>
      </c>
      <c r="W231" s="2">
        <v>6579000000</v>
      </c>
      <c r="X231" s="6">
        <v>587745.61507199996</v>
      </c>
      <c r="Y231" s="38">
        <v>10010</v>
      </c>
      <c r="Z231" s="81">
        <f>+((DETALLE_GD_1[[#This Row],[VALOR X UN (GD)]]-DETALLE_GD_1[[#This Row],[VALOR PPTO]])/DETALLE_GD_1[[#This Row],[VALOR PPTO]])</f>
        <v>4.2083509428228118E-2</v>
      </c>
      <c r="AA231" s="2">
        <f>+DETALLE_GD_1[[#This Row],[VALOR PPTO]]*DETALLE_GD_1[[#This Row],[CANTIDAD RECIBIDA]]</f>
        <v>587745.60239999997</v>
      </c>
      <c r="AB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" s="3">
        <f>+DETALLE_GD_1[[#This Row],[CANTIDAD SOLICITADA]]-DETALLE_GD_1[[#This Row],[DEVOLUCIÓN]]</f>
        <v>264</v>
      </c>
      <c r="AD231" s="38">
        <f>+_xlfn.XLOOKUP(DETALLE_GD_1[[#This Row],[CODIGO]],PRODUCTOS[CODIGO],PRODUCTOS[DESC CORTA],"",0)</f>
        <v>0</v>
      </c>
      <c r="AE231"/>
      <c r="AH231"/>
    </row>
    <row r="232" spans="1:34" hidden="1" x14ac:dyDescent="0.25">
      <c r="A232" s="1">
        <v>46056</v>
      </c>
      <c r="B232" s="1">
        <v>46056</v>
      </c>
      <c r="C232" s="80" t="s">
        <v>169</v>
      </c>
      <c r="D232" s="38">
        <v>2</v>
      </c>
      <c r="E232" s="80" t="s">
        <v>383</v>
      </c>
      <c r="F232">
        <v>407423</v>
      </c>
      <c r="G232" s="80" t="s">
        <v>106</v>
      </c>
      <c r="H232" s="80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"/>
      <c r="V232">
        <v>5614</v>
      </c>
      <c r="W232" s="2">
        <v>6579000000</v>
      </c>
      <c r="X232" s="6">
        <v>426562.0079351351</v>
      </c>
      <c r="Y232" s="38">
        <v>10010</v>
      </c>
      <c r="Z232" s="81">
        <f>+((DETALLE_GD_1[[#This Row],[VALOR X UN (GD)]]-DETALLE_GD_1[[#This Row],[VALOR PPTO]])/DETALLE_GD_1[[#This Row],[VALOR PPTO]])</f>
        <v>-0.96889830786614839</v>
      </c>
      <c r="AA232" s="2">
        <f>+DETALLE_GD_1[[#This Row],[VALOR PPTO]]*DETALLE_GD_1[[#This Row],[CANTIDAD RECIBIDA]]</f>
        <v>426562</v>
      </c>
      <c r="AB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" s="3">
        <f>+DETALLE_GD_1[[#This Row],[CANTIDAD SOLICITADA]]-DETALLE_GD_1[[#This Row],[DEVOLUCIÓN]]</f>
        <v>4000</v>
      </c>
      <c r="AD232" s="38" t="str">
        <f>+_xlfn.XLOOKUP(DETALLE_GD_1[[#This Row],[CODIGO]],PRODUCTOS[CODIGO],PRODUCTOS[DESC CORTA],"",0)</f>
        <v>TORNILLO CRS 6X1 5/8</v>
      </c>
      <c r="AE232"/>
      <c r="AH232"/>
    </row>
    <row r="233" spans="1:34" hidden="1" x14ac:dyDescent="0.25">
      <c r="A233" s="1">
        <v>46056</v>
      </c>
      <c r="B233" s="1">
        <v>46056</v>
      </c>
      <c r="C233" s="80" t="s">
        <v>169</v>
      </c>
      <c r="D233" s="38">
        <v>2</v>
      </c>
      <c r="E233" s="80" t="s">
        <v>177</v>
      </c>
      <c r="F233">
        <v>408071</v>
      </c>
      <c r="G233" s="80" t="s">
        <v>111</v>
      </c>
      <c r="H233" s="80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"/>
      <c r="V233">
        <v>5614</v>
      </c>
      <c r="W233" s="2">
        <v>6579000000</v>
      </c>
      <c r="X233" s="6">
        <v>46400.595743999962</v>
      </c>
      <c r="Y233" s="38">
        <v>10010</v>
      </c>
      <c r="Z233" s="81">
        <f>+((DETALLE_GD_1[[#This Row],[VALOR X UN (GD)]]-DETALLE_GD_1[[#This Row],[VALOR PPTO]])/DETALLE_GD_1[[#This Row],[VALOR PPTO]])</f>
        <v>8.7110950415256869E-6</v>
      </c>
      <c r="AA233" s="2">
        <f>+DETALLE_GD_1[[#This Row],[VALOR PPTO]]*DETALLE_GD_1[[#This Row],[CANTIDAD RECIBIDA]]</f>
        <v>46400.595800000003</v>
      </c>
      <c r="AB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" s="3">
        <f>+DETALLE_GD_1[[#This Row],[CANTIDAD SOLICITADA]]-DETALLE_GD_1[[#This Row],[DEVOLUCIÓN]]</f>
        <v>2</v>
      </c>
      <c r="AD233" s="38" t="str">
        <f>+_xlfn.XLOOKUP(DETALLE_GD_1[[#This Row],[CODIGO]],PRODUCTOS[CODIGO],PRODUCTOS[DESC CORTA],"",0)</f>
        <v>CLAVO HELICOIDAL</v>
      </c>
      <c r="AE233"/>
      <c r="AH233"/>
    </row>
    <row r="234" spans="1:34" hidden="1" x14ac:dyDescent="0.25">
      <c r="A234" s="1">
        <v>46056</v>
      </c>
      <c r="B234" s="1">
        <v>46056</v>
      </c>
      <c r="C234" s="80" t="s">
        <v>169</v>
      </c>
      <c r="D234" s="38">
        <v>2</v>
      </c>
      <c r="E234" s="80" t="s">
        <v>177</v>
      </c>
      <c r="F234">
        <v>408042</v>
      </c>
      <c r="G234" s="80" t="s">
        <v>144</v>
      </c>
      <c r="H234" s="80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"/>
      <c r="V234">
        <v>5614</v>
      </c>
      <c r="W234" s="2">
        <v>6579000000</v>
      </c>
      <c r="X234" s="6">
        <v>70000.000000000058</v>
      </c>
      <c r="Y234" s="38">
        <v>10010</v>
      </c>
      <c r="Z234" s="81">
        <f>+((DETALLE_GD_1[[#This Row],[VALOR X UN (GD)]]-DETALLE_GD_1[[#This Row],[VALOR PPTO]])/DETALLE_GD_1[[#This Row],[VALOR PPTO]])</f>
        <v>0</v>
      </c>
      <c r="AA234" s="2">
        <f>+DETALLE_GD_1[[#This Row],[VALOR PPTO]]*DETALLE_GD_1[[#This Row],[CANTIDAD RECIBIDA]]</f>
        <v>70000</v>
      </c>
      <c r="AB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4" s="3">
        <f>+DETALLE_GD_1[[#This Row],[CANTIDAD SOLICITADA]]-DETALLE_GD_1[[#This Row],[DEVOLUCIÓN]]</f>
        <v>2</v>
      </c>
      <c r="AD234" s="38" t="str">
        <f>+_xlfn.XLOOKUP(DETALLE_GD_1[[#This Row],[CODIGO]],PRODUCTOS[CODIGO],PRODUCTOS[DESC CORTA],"",0)</f>
        <v>CLAVO HELICOIDAL PROFIX</v>
      </c>
      <c r="AE234"/>
      <c r="AH234"/>
    </row>
    <row r="235" spans="1:34" hidden="1" x14ac:dyDescent="0.25">
      <c r="A235" s="1">
        <v>46056</v>
      </c>
      <c r="B235" s="1">
        <v>46056</v>
      </c>
      <c r="C235" s="80" t="s">
        <v>176</v>
      </c>
      <c r="D235" s="38">
        <v>2</v>
      </c>
      <c r="E235" s="80" t="s">
        <v>177</v>
      </c>
      <c r="F235">
        <v>302048</v>
      </c>
      <c r="G235" s="80" t="s">
        <v>126</v>
      </c>
      <c r="H235" s="80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"/>
      <c r="V235">
        <v>5614</v>
      </c>
      <c r="W235" s="2">
        <v>6579000000</v>
      </c>
      <c r="X235" s="6">
        <v>2426793.008097</v>
      </c>
      <c r="Y235" s="38">
        <v>10010</v>
      </c>
      <c r="Z235" s="81">
        <f>+((DETALLE_GD_1[[#This Row],[VALOR X UN (GD)]]-DETALLE_GD_1[[#This Row],[VALOR PPTO]])/DETALLE_GD_1[[#This Row],[VALOR PPTO]])</f>
        <v>0.13530489883992025</v>
      </c>
      <c r="AA235" s="2">
        <f>+DETALLE_GD_1[[#This Row],[VALOR PPTO]]*DETALLE_GD_1[[#This Row],[CANTIDAD RECIBIDA]]</f>
        <v>2426793.0150000001</v>
      </c>
      <c r="AB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5" s="3">
        <f>+DETALLE_GD_1[[#This Row],[CANTIDAD SOLICITADA]]-DETALLE_GD_1[[#This Row],[DEVOLUCIÓN]]</f>
        <v>177</v>
      </c>
      <c r="AD235" s="38" t="str">
        <f>+_xlfn.XLOOKUP(DETALLE_GD_1[[#This Row],[CODIGO]],PRODUCTOS[CODIGO],PRODUCTOS[DESC CORTA],"",0)</f>
        <v>PINO 2X8X4</v>
      </c>
      <c r="AE235"/>
      <c r="AH235"/>
    </row>
    <row r="236" spans="1:34" hidden="1" x14ac:dyDescent="0.25">
      <c r="A236" s="1">
        <v>46056</v>
      </c>
      <c r="B236" s="1">
        <v>46056</v>
      </c>
      <c r="C236" s="80" t="s">
        <v>176</v>
      </c>
      <c r="D236" s="38">
        <v>2</v>
      </c>
      <c r="E236" s="80" t="s">
        <v>177</v>
      </c>
      <c r="F236">
        <v>302044</v>
      </c>
      <c r="G236" s="80" t="s">
        <v>247</v>
      </c>
      <c r="H236" s="80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"/>
      <c r="V236">
        <v>5614</v>
      </c>
      <c r="W236" s="2">
        <v>6579000000</v>
      </c>
      <c r="X236" s="6">
        <v>905913.527244</v>
      </c>
      <c r="Y236" s="38">
        <v>10010</v>
      </c>
      <c r="Z236" s="81">
        <f>+((DETALLE_GD_1[[#This Row],[VALOR X UN (GD)]]-DETALLE_GD_1[[#This Row],[VALOR PPTO]])/DETALLE_GD_1[[#This Row],[VALOR PPTO]])</f>
        <v>1.8039776809823056E-2</v>
      </c>
      <c r="AA236" s="2">
        <f>+DETALLE_GD_1[[#This Row],[VALOR PPTO]]*DETALLE_GD_1[[#This Row],[CANTIDAD RECIBIDA]]</f>
        <v>905913.52500000002</v>
      </c>
      <c r="AB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6" s="3">
        <f>+DETALLE_GD_1[[#This Row],[CANTIDAD SOLICITADA]]-DETALLE_GD_1[[#This Row],[DEVOLUCIÓN]]</f>
        <v>66</v>
      </c>
      <c r="AD236" s="38" t="str">
        <f>+_xlfn.XLOOKUP(DETALLE_GD_1[[#This Row],[CODIGO]],PRODUCTOS[CODIGO],PRODUCTOS[DESC CORTA],"",0)</f>
        <v>PINO 2X8X4</v>
      </c>
      <c r="AE236"/>
      <c r="AH236"/>
    </row>
    <row r="237" spans="1:34" hidden="1" x14ac:dyDescent="0.25">
      <c r="A237" s="1">
        <v>46056</v>
      </c>
      <c r="B237" s="1">
        <v>46056</v>
      </c>
      <c r="C237" s="80" t="s">
        <v>169</v>
      </c>
      <c r="D237" s="38">
        <v>2</v>
      </c>
      <c r="E237" s="80" t="s">
        <v>177</v>
      </c>
      <c r="F237" t="s">
        <v>82</v>
      </c>
      <c r="G237" s="80" t="s">
        <v>83</v>
      </c>
      <c r="H237" s="80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"/>
      <c r="V237">
        <v>5614</v>
      </c>
      <c r="W237" s="2">
        <v>6579000000</v>
      </c>
      <c r="X237" s="6">
        <v>73879.636363999962</v>
      </c>
      <c r="Y237" s="38">
        <v>10010</v>
      </c>
      <c r="Z237" s="81">
        <f>+((DETALLE_GD_1[[#This Row],[VALOR X UN (GD)]]-DETALLE_GD_1[[#This Row],[VALOR PPTO]])/DETALLE_GD_1[[#This Row],[VALOR PPTO]])</f>
        <v>3.2977422720500759E-4</v>
      </c>
      <c r="AA237" s="2">
        <f>+DETALLE_GD_1[[#This Row],[VALOR PPTO]]*DETALLE_GD_1[[#This Row],[CANTIDAD RECIBIDA]]</f>
        <v>73879.636400000003</v>
      </c>
      <c r="AB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7" s="3">
        <f>+DETALLE_GD_1[[#This Row],[CANTIDAD SOLICITADA]]-DETALLE_GD_1[[#This Row],[DEVOLUCIÓN]]</f>
        <v>2</v>
      </c>
      <c r="AD237" s="38" t="str">
        <f>+_xlfn.XLOOKUP(DETALLE_GD_1[[#This Row],[CODIGO]],PRODUCTOS[CODIGO],PRODUCTOS[DESC CORTA],"",0)</f>
        <v>CLAVO R20</v>
      </c>
      <c r="AE237"/>
      <c r="AH237"/>
    </row>
    <row r="238" spans="1:34" hidden="1" x14ac:dyDescent="0.25">
      <c r="A238" s="1">
        <v>46056</v>
      </c>
      <c r="B238" s="1">
        <v>46056</v>
      </c>
      <c r="C238" s="80" t="s">
        <v>176</v>
      </c>
      <c r="D238" s="38">
        <v>2</v>
      </c>
      <c r="E238" s="80" t="s">
        <v>177</v>
      </c>
      <c r="F238">
        <v>1901008</v>
      </c>
      <c r="G238" s="80" t="s">
        <v>278</v>
      </c>
      <c r="H238" s="80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"/>
      <c r="V238">
        <v>5614</v>
      </c>
      <c r="W238" s="2">
        <v>6579000000</v>
      </c>
      <c r="X238" s="6">
        <v>399318.40223100001</v>
      </c>
      <c r="Y238" s="38">
        <v>10010</v>
      </c>
      <c r="Z238" s="81">
        <f>+((DETALLE_GD_1[[#This Row],[VALOR X UN (GD)]]-DETALLE_GD_1[[#This Row],[VALOR PPTO]])/DETALLE_GD_1[[#This Row],[VALOR PPTO]])</f>
        <v>-1.4763660548738245E-2</v>
      </c>
      <c r="AA238" s="2">
        <f>+DETALLE_GD_1[[#This Row],[VALOR PPTO]]*DETALLE_GD_1[[#This Row],[CANTIDAD RECIBIDA]]</f>
        <v>399318.40619999997</v>
      </c>
      <c r="AB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8" s="3">
        <f>+DETALLE_GD_1[[#This Row],[CANTIDAD SOLICITADA]]-DETALLE_GD_1[[#This Row],[DEVOLUCIÓN]]</f>
        <v>189</v>
      </c>
      <c r="AD238" s="38" t="str">
        <f>+_xlfn.XLOOKUP(DETALLE_GD_1[[#This Row],[CODIGO]],PRODUCTOS[CODIGO],PRODUCTOS[DESC CORTA],"",0)</f>
        <v>AISLAN GLASS 90MM</v>
      </c>
      <c r="AE238"/>
      <c r="AH238"/>
    </row>
    <row r="239" spans="1:34" hidden="1" x14ac:dyDescent="0.25">
      <c r="A239" s="1">
        <v>46056</v>
      </c>
      <c r="B239" s="1">
        <v>46056</v>
      </c>
      <c r="C239" s="80" t="s">
        <v>169</v>
      </c>
      <c r="D239" s="38">
        <v>2</v>
      </c>
      <c r="E239" s="80" t="s">
        <v>177</v>
      </c>
      <c r="F239" t="s">
        <v>34</v>
      </c>
      <c r="G239" s="80" t="s">
        <v>35</v>
      </c>
      <c r="H239" s="80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"/>
      <c r="V239">
        <v>5614</v>
      </c>
      <c r="W239" s="2">
        <v>6579000000</v>
      </c>
      <c r="X239" s="6">
        <v>466716.17582399998</v>
      </c>
      <c r="Y239" s="38">
        <v>10010</v>
      </c>
      <c r="Z239" s="81">
        <f>+((DETALLE_GD_1[[#This Row],[VALOR X UN (GD)]]-DETALLE_GD_1[[#This Row],[VALOR PPTO]])/DETALLE_GD_1[[#This Row],[VALOR PPTO]])</f>
        <v>-3.766743240150547E-7</v>
      </c>
      <c r="AA239" s="2">
        <f>+DETALLE_GD_1[[#This Row],[VALOR PPTO]]*DETALLE_GD_1[[#This Row],[CANTIDAD RECIBIDA]]</f>
        <v>466716.17580000003</v>
      </c>
      <c r="AB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9" s="3">
        <f>+DETALLE_GD_1[[#This Row],[CANTIDAD SOLICITADA]]-DETALLE_GD_1[[#This Row],[DEVOLUCIÓN]]</f>
        <v>2</v>
      </c>
      <c r="AD239" s="38" t="str">
        <f>+_xlfn.XLOOKUP(DETALLE_GD_1[[#This Row],[CODIGO]],PRODUCTOS[CODIGO],PRODUCTOS[DESC CORTA],"",0)</f>
        <v>CLAVO TORNILLO</v>
      </c>
      <c r="AE239"/>
      <c r="AH239"/>
    </row>
    <row r="240" spans="1:34" hidden="1" x14ac:dyDescent="0.25">
      <c r="A240" s="1">
        <v>46056</v>
      </c>
      <c r="B240" s="1">
        <v>46056</v>
      </c>
      <c r="C240" s="80" t="s">
        <v>169</v>
      </c>
      <c r="D240" s="38">
        <v>2</v>
      </c>
      <c r="E240" s="80" t="s">
        <v>169</v>
      </c>
      <c r="F240">
        <v>407185</v>
      </c>
      <c r="G240" s="80" t="s">
        <v>43</v>
      </c>
      <c r="H240" s="8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"/>
      <c r="V240">
        <v>5614</v>
      </c>
      <c r="W240" s="2">
        <v>6579000000</v>
      </c>
      <c r="X240" s="6">
        <v>30952.44</v>
      </c>
      <c r="Y240" s="38">
        <v>10010</v>
      </c>
      <c r="Z240" s="81">
        <f>+((DETALLE_GD_1[[#This Row],[VALOR X UN (GD)]]-DETALLE_GD_1[[#This Row],[VALOR PPTO]])/DETALLE_GD_1[[#This Row],[VALOR PPTO]])</f>
        <v>-1.453847607703286E-5</v>
      </c>
      <c r="AA240" s="2">
        <f>+DETALLE_GD_1[[#This Row],[VALOR PPTO]]*DETALLE_GD_1[[#This Row],[CANTIDAD RECIBIDA]]</f>
        <v>30952.350000000002</v>
      </c>
      <c r="AB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0" s="3">
        <f>+DETALLE_GD_1[[#This Row],[CANTIDAD SOLICITADA]]-DETALLE_GD_1[[#This Row],[DEVOLUCIÓN]]</f>
        <v>4500</v>
      </c>
      <c r="AD240" s="38">
        <f>+_xlfn.XLOOKUP(DETALLE_GD_1[[#This Row],[CODIGO]],PRODUCTOS[CODIGO],PRODUCTOS[DESC CORTA],"",0)</f>
        <v>0</v>
      </c>
      <c r="AE240"/>
      <c r="AH240"/>
    </row>
    <row r="241" spans="1:34" hidden="1" x14ac:dyDescent="0.25">
      <c r="A241" s="1">
        <v>46056</v>
      </c>
      <c r="B241" s="1">
        <v>46056</v>
      </c>
      <c r="C241" s="80" t="s">
        <v>176</v>
      </c>
      <c r="D241" s="38">
        <v>2</v>
      </c>
      <c r="E241" s="80" t="s">
        <v>177</v>
      </c>
      <c r="F241">
        <v>304014</v>
      </c>
      <c r="G241" s="80" t="s">
        <v>23</v>
      </c>
      <c r="H241" s="80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"/>
      <c r="V241">
        <v>5614</v>
      </c>
      <c r="W241" s="2">
        <v>6579000000</v>
      </c>
      <c r="X241" s="6">
        <v>1358147.1985249999</v>
      </c>
      <c r="Y241" s="38">
        <v>10010</v>
      </c>
      <c r="Z241" s="81">
        <f>+((DETALLE_GD_1[[#This Row],[VALOR X UN (GD)]]-DETALLE_GD_1[[#This Row],[VALOR PPTO]])/DETALLE_GD_1[[#This Row],[VALOR PPTO]])</f>
        <v>-2.0742946722100953E-3</v>
      </c>
      <c r="AA241" s="2">
        <f>+DETALLE_GD_1[[#This Row],[VALOR PPTO]]*DETALLE_GD_1[[#This Row],[CANTIDAD RECIBIDA]]</f>
        <v>1358147.1995000001</v>
      </c>
      <c r="AB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1" s="3">
        <f>+DETALLE_GD_1[[#This Row],[CANTIDAD SOLICITADA]]-DETALLE_GD_1[[#This Row],[DEVOLUCIÓN]]</f>
        <v>65</v>
      </c>
      <c r="AD241" s="38">
        <f>+_xlfn.XLOOKUP(DETALLE_GD_1[[#This Row],[CODIGO]],PRODUCTOS[CODIGO],PRODUCTOS[DESC CORTA],"",0)</f>
        <v>0</v>
      </c>
      <c r="AE241"/>
      <c r="AH241"/>
    </row>
    <row r="242" spans="1:34" hidden="1" x14ac:dyDescent="0.25">
      <c r="A242" s="1">
        <v>46056</v>
      </c>
      <c r="B242" s="1">
        <v>46051</v>
      </c>
      <c r="C242" s="80" t="s">
        <v>15</v>
      </c>
      <c r="D242" s="38">
        <v>1</v>
      </c>
      <c r="E242" s="80" t="s">
        <v>379</v>
      </c>
      <c r="F242">
        <v>617057</v>
      </c>
      <c r="G242" s="80" t="s">
        <v>134</v>
      </c>
      <c r="H242" s="80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">
        <v>1010182</v>
      </c>
      <c r="V242">
        <v>5614</v>
      </c>
      <c r="W242" s="2">
        <v>6579000000</v>
      </c>
      <c r="X242" s="6">
        <v>2042.119706</v>
      </c>
      <c r="Y242" s="38">
        <v>10010</v>
      </c>
      <c r="Z242" s="81">
        <f>+((DETALLE_GD_1[[#This Row],[VALOR X UN (GD)]]-DETALLE_GD_1[[#This Row],[VALOR PPTO]])/DETALLE_GD_1[[#This Row],[VALOR PPTO]])</f>
        <v>-5.8615564993553597E-5</v>
      </c>
      <c r="AA242" s="2">
        <f>+DETALLE_GD_1[[#This Row],[VALOR PPTO]]*DETALLE_GD_1[[#This Row],[CANTIDAD RECIBIDA]]</f>
        <v>2042.1197</v>
      </c>
      <c r="AB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2" s="3">
        <f>+DETALLE_GD_1[[#This Row],[CANTIDAD SOLICITADA]]-DETALLE_GD_1[[#This Row],[DEVOLUCIÓN]]</f>
        <v>1</v>
      </c>
      <c r="AD242" s="38" t="str">
        <f>+_xlfn.XLOOKUP(DETALLE_GD_1[[#This Row],[CODIGO]],PRODUCTOS[CODIGO],PRODUCTOS[DESC CORTA],"",0)</f>
        <v>BROCHA 5/8 X4</v>
      </c>
      <c r="AE242"/>
      <c r="AH242"/>
    </row>
    <row r="243" spans="1:34" hidden="1" x14ac:dyDescent="0.25">
      <c r="A243" s="1">
        <v>46056</v>
      </c>
      <c r="B243" s="1">
        <v>46051</v>
      </c>
      <c r="C243" s="80" t="s">
        <v>15</v>
      </c>
      <c r="D243" s="38">
        <v>1</v>
      </c>
      <c r="E243" s="80" t="s">
        <v>379</v>
      </c>
      <c r="F243" t="s">
        <v>179</v>
      </c>
      <c r="G243" s="80" t="s">
        <v>180</v>
      </c>
      <c r="H243" s="80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"/>
      <c r="V243">
        <v>5614</v>
      </c>
      <c r="W243" s="2">
        <v>6579000000</v>
      </c>
      <c r="X243" s="6">
        <v>55858.301886999994</v>
      </c>
      <c r="Y243" s="38">
        <v>10010</v>
      </c>
      <c r="Z243" s="81">
        <f>+((DETALLE_GD_1[[#This Row],[VALOR X UN (GD)]]-DETALLE_GD_1[[#This Row],[VALOR PPTO]])/DETALLE_GD_1[[#This Row],[VALOR PPTO]])</f>
        <v>-5.4047471858174779E-6</v>
      </c>
      <c r="AA243" s="2">
        <f>+DETALLE_GD_1[[#This Row],[VALOR PPTO]]*DETALLE_GD_1[[#This Row],[CANTIDAD RECIBIDA]]</f>
        <v>55858.301899999999</v>
      </c>
      <c r="AB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3" s="3">
        <f>+DETALLE_GD_1[[#This Row],[CANTIDAD SOLICITADA]]-DETALLE_GD_1[[#This Row],[DEVOLUCIÓN]]</f>
        <v>1</v>
      </c>
      <c r="AD243" s="38">
        <f>+_xlfn.XLOOKUP(DETALLE_GD_1[[#This Row],[CODIGO]],PRODUCTOS[CODIGO],PRODUCTOS[DESC CORTA],"",0)</f>
        <v>0</v>
      </c>
      <c r="AE243"/>
      <c r="AH243"/>
    </row>
    <row r="244" spans="1:34" hidden="1" x14ac:dyDescent="0.25">
      <c r="A244" s="1">
        <v>46056</v>
      </c>
      <c r="B244" s="1">
        <v>46051</v>
      </c>
      <c r="C244" s="80" t="s">
        <v>15</v>
      </c>
      <c r="D244" s="38">
        <v>1</v>
      </c>
      <c r="E244" s="80" t="s">
        <v>379</v>
      </c>
      <c r="F244">
        <v>1902003</v>
      </c>
      <c r="G244" s="80" t="s">
        <v>155</v>
      </c>
      <c r="H244" s="80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"/>
      <c r="V244">
        <v>5614</v>
      </c>
      <c r="W244" s="2">
        <v>6579000000</v>
      </c>
      <c r="X244" s="6">
        <v>150703.97545999996</v>
      </c>
      <c r="Y244" s="38">
        <v>10010</v>
      </c>
      <c r="Z244" s="81">
        <f>+((DETALLE_GD_1[[#This Row],[VALOR X UN (GD)]]-DETALLE_GD_1[[#This Row],[VALOR PPTO]])/DETALLE_GD_1[[#This Row],[VALOR PPTO]])</f>
        <v>-4.6432418101671421E-4</v>
      </c>
      <c r="AA244" s="2">
        <f>+DETALLE_GD_1[[#This Row],[VALOR PPTO]]*DETALLE_GD_1[[#This Row],[CANTIDAD RECIBIDA]]</f>
        <v>150703.9755</v>
      </c>
      <c r="AB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4" s="3">
        <f>+DETALLE_GD_1[[#This Row],[CANTIDAD SOLICITADA]]-DETALLE_GD_1[[#This Row],[DEVOLUCIÓN]]</f>
        <v>1</v>
      </c>
      <c r="AD244" s="38">
        <f>+_xlfn.XLOOKUP(DETALLE_GD_1[[#This Row],[CODIGO]],PRODUCTOS[CODIGO],PRODUCTOS[DESC CORTA],"",0)</f>
        <v>0</v>
      </c>
      <c r="AE244"/>
      <c r="AH244"/>
    </row>
    <row r="245" spans="1:34" hidden="1" x14ac:dyDescent="0.25">
      <c r="A245" s="1">
        <v>46056</v>
      </c>
      <c r="B245" s="1">
        <v>46051</v>
      </c>
      <c r="C245" s="80" t="s">
        <v>15</v>
      </c>
      <c r="D245" s="38">
        <v>1</v>
      </c>
      <c r="E245" s="80" t="s">
        <v>379</v>
      </c>
      <c r="F245">
        <v>1901008</v>
      </c>
      <c r="G245" s="80" t="s">
        <v>278</v>
      </c>
      <c r="H245" s="80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"/>
      <c r="V245">
        <v>5614</v>
      </c>
      <c r="W245" s="2">
        <v>6579000000</v>
      </c>
      <c r="X245" s="6">
        <v>141557.317193</v>
      </c>
      <c r="Y245" s="38">
        <v>10010</v>
      </c>
      <c r="Z245" s="81">
        <f>+((DETALLE_GD_1[[#This Row],[VALOR X UN (GD)]]-DETALLE_GD_1[[#This Row],[VALOR PPTO]])/DETALLE_GD_1[[#This Row],[VALOR PPTO]])</f>
        <v>-7.412689858622261E-3</v>
      </c>
      <c r="AA245" s="2">
        <f>+DETALLE_GD_1[[#This Row],[VALOR PPTO]]*DETALLE_GD_1[[#This Row],[CANTIDAD RECIBIDA]]</f>
        <v>141557.3186</v>
      </c>
      <c r="AB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5" s="3">
        <f>+DETALLE_GD_1[[#This Row],[CANTIDAD SOLICITADA]]-DETALLE_GD_1[[#This Row],[DEVOLUCIÓN]]</f>
        <v>67</v>
      </c>
      <c r="AD245" s="38" t="str">
        <f>+_xlfn.XLOOKUP(DETALLE_GD_1[[#This Row],[CODIGO]],PRODUCTOS[CODIGO],PRODUCTOS[DESC CORTA],"",0)</f>
        <v>AISLAN GLASS 90MM</v>
      </c>
      <c r="AE245"/>
      <c r="AH245"/>
    </row>
    <row r="246" spans="1:34" hidden="1" x14ac:dyDescent="0.25">
      <c r="A246" s="1">
        <v>46056</v>
      </c>
      <c r="B246" s="1">
        <v>46051</v>
      </c>
      <c r="C246" s="80" t="s">
        <v>15</v>
      </c>
      <c r="D246" s="38">
        <v>1</v>
      </c>
      <c r="E246" s="80" t="s">
        <v>379</v>
      </c>
      <c r="F246">
        <v>407010</v>
      </c>
      <c r="G246" s="80" t="s">
        <v>164</v>
      </c>
      <c r="H246" s="80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"/>
      <c r="V246">
        <v>5614</v>
      </c>
      <c r="W246" s="2">
        <v>6579000000</v>
      </c>
      <c r="X246" s="6">
        <v>460.05040000000002</v>
      </c>
      <c r="Y246" s="38">
        <v>10010</v>
      </c>
      <c r="Z246" s="81">
        <f>+((DETALLE_GD_1[[#This Row],[VALOR X UN (GD)]]-DETALLE_GD_1[[#This Row],[VALOR PPTO]])/DETALLE_GD_1[[#This Row],[VALOR PPTO]])</f>
        <v>0.11509133750097804</v>
      </c>
      <c r="AA246" s="2">
        <f>+DETALLE_GD_1[[#This Row],[VALOR PPTO]]*DETALLE_GD_1[[#This Row],[CANTIDAD RECIBIDA]]</f>
        <v>460.05200000000002</v>
      </c>
      <c r="AB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6" s="3">
        <f>+DETALLE_GD_1[[#This Row],[CANTIDAD SOLICITADA]]-DETALLE_GD_1[[#This Row],[DEVOLUCIÓN]]</f>
        <v>40</v>
      </c>
      <c r="AD246" s="38">
        <f>+_xlfn.XLOOKUP(DETALLE_GD_1[[#This Row],[CODIGO]],PRODUCTOS[CODIGO],PRODUCTOS[DESC CORTA],"",0)</f>
        <v>0</v>
      </c>
      <c r="AE246"/>
      <c r="AH246"/>
    </row>
    <row r="247" spans="1:34" hidden="1" x14ac:dyDescent="0.25">
      <c r="A247" s="1">
        <v>46056</v>
      </c>
      <c r="B247" s="1">
        <v>46051</v>
      </c>
      <c r="C247" s="80" t="s">
        <v>15</v>
      </c>
      <c r="D247" s="38">
        <v>1</v>
      </c>
      <c r="E247" s="80" t="s">
        <v>379</v>
      </c>
      <c r="F247">
        <v>407307</v>
      </c>
      <c r="G247" s="80" t="s">
        <v>163</v>
      </c>
      <c r="H247" s="80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"/>
      <c r="V247">
        <v>5614</v>
      </c>
      <c r="W247" s="2">
        <v>6579000000</v>
      </c>
      <c r="X247" s="6">
        <v>2778.9110000000001</v>
      </c>
      <c r="Y247" s="38">
        <v>10010</v>
      </c>
      <c r="Z247" s="81">
        <f>+((DETALLE_GD_1[[#This Row],[VALOR X UN (GD)]]-DETALLE_GD_1[[#This Row],[VALOR PPTO]])/DETALLE_GD_1[[#This Row],[VALOR PPTO]])</f>
        <v>0.15476848493223228</v>
      </c>
      <c r="AA247" s="2">
        <f>+DETALLE_GD_1[[#This Row],[VALOR PPTO]]*DETALLE_GD_1[[#This Row],[CANTIDAD RECIBIDA]]</f>
        <v>2778.9120000000003</v>
      </c>
      <c r="AB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7" s="3">
        <f>+DETALLE_GD_1[[#This Row],[CANTIDAD SOLICITADA]]-DETALLE_GD_1[[#This Row],[DEVOLUCIÓN]]</f>
        <v>40</v>
      </c>
      <c r="AD247" s="38">
        <f>+_xlfn.XLOOKUP(DETALLE_GD_1[[#This Row],[CODIGO]],PRODUCTOS[CODIGO],PRODUCTOS[DESC CORTA],"",0)</f>
        <v>0</v>
      </c>
      <c r="AE247"/>
      <c r="AH247"/>
    </row>
    <row r="248" spans="1:34" hidden="1" x14ac:dyDescent="0.25">
      <c r="A248" s="1">
        <v>46056</v>
      </c>
      <c r="B248" s="1">
        <v>46051</v>
      </c>
      <c r="C248" s="80" t="s">
        <v>15</v>
      </c>
      <c r="D248" s="38">
        <v>1</v>
      </c>
      <c r="E248" s="80" t="s">
        <v>379</v>
      </c>
      <c r="F248">
        <v>701040</v>
      </c>
      <c r="G248" s="80" t="s">
        <v>19</v>
      </c>
      <c r="H248" s="80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"/>
      <c r="V248">
        <v>5614</v>
      </c>
      <c r="W248" s="2">
        <v>6579000000</v>
      </c>
      <c r="X248" s="6">
        <v>109700.16335599998</v>
      </c>
      <c r="Y248" s="38">
        <v>10010</v>
      </c>
      <c r="Z248" s="81">
        <f>+((DETALLE_GD_1[[#This Row],[VALOR X UN (GD)]]-DETALLE_GD_1[[#This Row],[VALOR PPTO]])/DETALLE_GD_1[[#This Row],[VALOR PPTO]])</f>
        <v>-1.1733475621786584E-2</v>
      </c>
      <c r="AA248" s="2">
        <f>+DETALLE_GD_1[[#This Row],[VALOR PPTO]]*DETALLE_GD_1[[#This Row],[CANTIDAD RECIBIDA]]</f>
        <v>109700.16399999999</v>
      </c>
      <c r="AB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8" s="3">
        <f>+DETALLE_GD_1[[#This Row],[CANTIDAD SOLICITADA]]-DETALLE_GD_1[[#This Row],[DEVOLUCIÓN]]</f>
        <v>14</v>
      </c>
      <c r="AD248" s="38" t="str">
        <f>+_xlfn.XLOOKUP(DETALLE_GD_1[[#This Row],[CODIGO]],PRODUCTOS[CODIGO],PRODUCTOS[DESC CORTA],"",0)</f>
        <v>VOLCANITA RF</v>
      </c>
      <c r="AE248"/>
      <c r="AH248"/>
    </row>
    <row r="249" spans="1:34" hidden="1" x14ac:dyDescent="0.25">
      <c r="A249" s="1">
        <v>46056</v>
      </c>
      <c r="B249" s="1">
        <v>46051</v>
      </c>
      <c r="C249" s="80" t="s">
        <v>15</v>
      </c>
      <c r="D249" s="38">
        <v>1</v>
      </c>
      <c r="E249" s="80" t="s">
        <v>379</v>
      </c>
      <c r="F249" t="s">
        <v>82</v>
      </c>
      <c r="G249" s="80" t="s">
        <v>83</v>
      </c>
      <c r="H249" s="80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"/>
      <c r="V249">
        <v>5614</v>
      </c>
      <c r="W249" s="2">
        <v>6579000000</v>
      </c>
      <c r="X249" s="6">
        <v>73879.636363999962</v>
      </c>
      <c r="Y249" s="38">
        <v>10010</v>
      </c>
      <c r="Z249" s="81">
        <f>+((DETALLE_GD_1[[#This Row],[VALOR X UN (GD)]]-DETALLE_GD_1[[#This Row],[VALOR PPTO]])/DETALLE_GD_1[[#This Row],[VALOR PPTO]])</f>
        <v>3.2977422720500759E-4</v>
      </c>
      <c r="AA249" s="2">
        <f>+DETALLE_GD_1[[#This Row],[VALOR PPTO]]*DETALLE_GD_1[[#This Row],[CANTIDAD RECIBIDA]]</f>
        <v>73879.636400000003</v>
      </c>
      <c r="AB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9" s="3">
        <f>+DETALLE_GD_1[[#This Row],[CANTIDAD SOLICITADA]]-DETALLE_GD_1[[#This Row],[DEVOLUCIÓN]]</f>
        <v>2</v>
      </c>
      <c r="AD249" s="38" t="str">
        <f>+_xlfn.XLOOKUP(DETALLE_GD_1[[#This Row],[CODIGO]],PRODUCTOS[CODIGO],PRODUCTOS[DESC CORTA],"",0)</f>
        <v>CLAVO R20</v>
      </c>
      <c r="AE249"/>
      <c r="AH249"/>
    </row>
    <row r="250" spans="1:34" hidden="1" x14ac:dyDescent="0.25">
      <c r="A250" s="1">
        <v>46056</v>
      </c>
      <c r="B250" s="1">
        <v>46051</v>
      </c>
      <c r="C250" s="80" t="s">
        <v>15</v>
      </c>
      <c r="D250" s="38">
        <v>1</v>
      </c>
      <c r="E250" s="80" t="s">
        <v>379</v>
      </c>
      <c r="F250">
        <v>302044</v>
      </c>
      <c r="G250" s="80" t="s">
        <v>247</v>
      </c>
      <c r="H250" s="8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"/>
      <c r="V250">
        <v>5614</v>
      </c>
      <c r="W250" s="2">
        <v>6579000000</v>
      </c>
      <c r="X250" s="6">
        <v>466682.72615599999</v>
      </c>
      <c r="Y250" s="38">
        <v>10010</v>
      </c>
      <c r="Z250" s="81">
        <f>+((DETALLE_GD_1[[#This Row],[VALOR X UN (GD)]]-DETALLE_GD_1[[#This Row],[VALOR PPTO]])/DETALLE_GD_1[[#This Row],[VALOR PPTO]])</f>
        <v>1.8038538281013157E-2</v>
      </c>
      <c r="AA250" s="2">
        <f>+DETALLE_GD_1[[#This Row],[VALOR PPTO]]*DETALLE_GD_1[[#This Row],[CANTIDAD RECIBIDA]]</f>
        <v>466682.72499999998</v>
      </c>
      <c r="AB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0" s="3">
        <f>+DETALLE_GD_1[[#This Row],[CANTIDAD SOLICITADA]]-DETALLE_GD_1[[#This Row],[DEVOLUCIÓN]]</f>
        <v>34</v>
      </c>
      <c r="AD250" s="38" t="str">
        <f>+_xlfn.XLOOKUP(DETALLE_GD_1[[#This Row],[CODIGO]],PRODUCTOS[CODIGO],PRODUCTOS[DESC CORTA],"",0)</f>
        <v>PINO 2X8X4</v>
      </c>
      <c r="AE250"/>
      <c r="AH250"/>
    </row>
    <row r="251" spans="1:34" hidden="1" x14ac:dyDescent="0.25">
      <c r="A251" s="1">
        <v>46057</v>
      </c>
      <c r="B251" s="1">
        <v>45992</v>
      </c>
      <c r="C251" s="80" t="s">
        <v>15</v>
      </c>
      <c r="D251" s="38">
        <v>12</v>
      </c>
      <c r="E251" s="80" t="s">
        <v>379</v>
      </c>
      <c r="F251">
        <v>404184</v>
      </c>
      <c r="G251" s="80" t="s">
        <v>66</v>
      </c>
      <c r="H251" s="80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">
        <v>5732</v>
      </c>
      <c r="V251">
        <v>5655</v>
      </c>
      <c r="W251" s="2">
        <v>6579000000</v>
      </c>
      <c r="X251" s="6">
        <v>3509.7514620000002</v>
      </c>
      <c r="Y251" s="38">
        <v>10010</v>
      </c>
      <c r="Z251" s="81">
        <f>+((DETALLE_GD_1[[#This Row],[VALOR X UN (GD)]]-DETALLE_GD_1[[#This Row],[VALOR PPTO]])/DETALLE_GD_1[[#This Row],[VALOR PPTO]])</f>
        <v>6.4067215700801391E-4</v>
      </c>
      <c r="AA251" s="2">
        <f>+DETALLE_GD_1[[#This Row],[VALOR PPTO]]*DETALLE_GD_1[[#This Row],[CANTIDAD RECIBIDA]]</f>
        <v>3509.7514000000001</v>
      </c>
      <c r="AB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1" s="3">
        <f>+DETALLE_GD_1[[#This Row],[CANTIDAD SOLICITADA]]-DETALLE_GD_1[[#This Row],[DEVOLUCIÓN]]</f>
        <v>2</v>
      </c>
      <c r="AD251" s="38" t="str">
        <f>+_xlfn.XLOOKUP(DETALLE_GD_1[[#This Row],[CODIGO]],PRODUCTOS[CODIGO],PRODUCTOS[DESC CORTA],"",0)</f>
        <v>ANGULO BLANCO</v>
      </c>
      <c r="AE251"/>
      <c r="AH251"/>
    </row>
    <row r="252" spans="1:34" hidden="1" x14ac:dyDescent="0.25">
      <c r="A252" s="1">
        <v>46057</v>
      </c>
      <c r="B252" s="1">
        <v>45992</v>
      </c>
      <c r="C252" s="80" t="s">
        <v>15</v>
      </c>
      <c r="D252" s="38">
        <v>12</v>
      </c>
      <c r="E252" s="80" t="s">
        <v>379</v>
      </c>
      <c r="F252">
        <v>404252</v>
      </c>
      <c r="G252" s="80" t="s">
        <v>181</v>
      </c>
      <c r="H252" s="80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"/>
      <c r="V252">
        <v>5655</v>
      </c>
      <c r="W252" s="2">
        <v>6579000000</v>
      </c>
      <c r="X252" s="6">
        <v>2220.0877519999999</v>
      </c>
      <c r="Y252" s="38">
        <v>10010</v>
      </c>
      <c r="Z252" s="81">
        <f>+((DETALLE_GD_1[[#This Row],[VALOR X UN (GD)]]-DETALLE_GD_1[[#This Row],[VALOR PPTO]])/DETALLE_GD_1[[#This Row],[VALOR PPTO]])</f>
        <v>-3.9547985444444259E-5</v>
      </c>
      <c r="AA252" s="2">
        <f>+DETALLE_GD_1[[#This Row],[VALOR PPTO]]*DETALLE_GD_1[[#This Row],[CANTIDAD RECIBIDA]]</f>
        <v>2220.0877999999998</v>
      </c>
      <c r="AB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2" s="3">
        <f>+DETALLE_GD_1[[#This Row],[CANTIDAD SOLICITADA]]-DETALLE_GD_1[[#This Row],[DEVOLUCIÓN]]</f>
        <v>2</v>
      </c>
      <c r="AD252" s="38">
        <f>+_xlfn.XLOOKUP(DETALLE_GD_1[[#This Row],[CODIGO]],PRODUCTOS[CODIGO],PRODUCTOS[DESC CORTA],"",0)</f>
        <v>0</v>
      </c>
      <c r="AE252"/>
      <c r="AH252"/>
    </row>
    <row r="253" spans="1:34" hidden="1" x14ac:dyDescent="0.25">
      <c r="A253" s="1">
        <v>46057</v>
      </c>
      <c r="B253" s="1">
        <v>45992</v>
      </c>
      <c r="C253" s="80" t="s">
        <v>15</v>
      </c>
      <c r="D253" s="38">
        <v>12</v>
      </c>
      <c r="E253" s="80" t="s">
        <v>379</v>
      </c>
      <c r="F253">
        <v>617057</v>
      </c>
      <c r="G253" s="80" t="s">
        <v>134</v>
      </c>
      <c r="H253" s="80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">
        <v>4900</v>
      </c>
      <c r="V253">
        <v>5655</v>
      </c>
      <c r="W253" s="2">
        <v>6579000000</v>
      </c>
      <c r="X253" s="6">
        <v>2042.119706</v>
      </c>
      <c r="Y253" s="38">
        <v>10010</v>
      </c>
      <c r="Z253" s="81">
        <f>+((DETALLE_GD_1[[#This Row],[VALOR X UN (GD)]]-DETALLE_GD_1[[#This Row],[VALOR PPTO]])/DETALLE_GD_1[[#This Row],[VALOR PPTO]])</f>
        <v>-5.8615564993553597E-5</v>
      </c>
      <c r="AA253" s="2">
        <f>+DETALLE_GD_1[[#This Row],[VALOR PPTO]]*DETALLE_GD_1[[#This Row],[CANTIDAD RECIBIDA]]</f>
        <v>2042.1197</v>
      </c>
      <c r="AB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3" s="3">
        <f>+DETALLE_GD_1[[#This Row],[CANTIDAD SOLICITADA]]-DETALLE_GD_1[[#This Row],[DEVOLUCIÓN]]</f>
        <v>1</v>
      </c>
      <c r="AD253" s="38" t="str">
        <f>+_xlfn.XLOOKUP(DETALLE_GD_1[[#This Row],[CODIGO]],PRODUCTOS[CODIGO],PRODUCTOS[DESC CORTA],"",0)</f>
        <v>BROCHA 5/8 X4</v>
      </c>
      <c r="AE253"/>
      <c r="AH253"/>
    </row>
    <row r="254" spans="1:34" hidden="1" x14ac:dyDescent="0.25">
      <c r="A254" s="1">
        <v>46057</v>
      </c>
      <c r="B254" s="1">
        <v>45992</v>
      </c>
      <c r="C254" s="80" t="s">
        <v>15</v>
      </c>
      <c r="D254" s="38">
        <v>12</v>
      </c>
      <c r="E254" s="80" t="s">
        <v>379</v>
      </c>
      <c r="F254">
        <v>617016</v>
      </c>
      <c r="G254" s="80" t="s">
        <v>133</v>
      </c>
      <c r="H254" s="80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"/>
      <c r="V254">
        <v>5655</v>
      </c>
      <c r="W254" s="2">
        <v>6579000000</v>
      </c>
      <c r="X254" s="6">
        <v>2857.5132739999999</v>
      </c>
      <c r="Y254" s="38">
        <v>10010</v>
      </c>
      <c r="Z254" s="81">
        <f>+((DETALLE_GD_1[[#This Row],[VALOR X UN (GD)]]-DETALLE_GD_1[[#This Row],[VALOR PPTO]])/DETALLE_GD_1[[#This Row],[VALOR PPTO]])</f>
        <v>1.7032291678219938E-4</v>
      </c>
      <c r="AA254" s="2">
        <f>+DETALLE_GD_1[[#This Row],[VALOR PPTO]]*DETALLE_GD_1[[#This Row],[CANTIDAD RECIBIDA]]</f>
        <v>2857.5133000000001</v>
      </c>
      <c r="AB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4" s="3">
        <f>+DETALLE_GD_1[[#This Row],[CANTIDAD SOLICITADA]]-DETALLE_GD_1[[#This Row],[DEVOLUCIÓN]]</f>
        <v>1</v>
      </c>
      <c r="AD254" s="38" t="str">
        <f>+_xlfn.XLOOKUP(DETALLE_GD_1[[#This Row],[CODIGO]],PRODUCTOS[CODIGO],PRODUCTOS[DESC CORTA],"",0)</f>
        <v>RODILLO CHIPORRO</v>
      </c>
      <c r="AE254"/>
      <c r="AH254"/>
    </row>
    <row r="255" spans="1:34" hidden="1" x14ac:dyDescent="0.25">
      <c r="A255" s="1">
        <v>46057</v>
      </c>
      <c r="B255" s="1">
        <v>45993</v>
      </c>
      <c r="C255" s="80" t="s">
        <v>15</v>
      </c>
      <c r="D255" s="38">
        <v>12</v>
      </c>
      <c r="E255" s="80" t="s">
        <v>379</v>
      </c>
      <c r="F255" t="s">
        <v>82</v>
      </c>
      <c r="G255" s="80" t="s">
        <v>83</v>
      </c>
      <c r="H255" s="80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">
        <v>36940</v>
      </c>
      <c r="V255">
        <v>5655</v>
      </c>
      <c r="W255" s="2">
        <v>6579000000</v>
      </c>
      <c r="X255" s="6">
        <v>36939.818181999981</v>
      </c>
      <c r="Y255" s="38">
        <v>10010</v>
      </c>
      <c r="Z255" s="81">
        <f>+((DETALLE_GD_1[[#This Row],[VALOR X UN (GD)]]-DETALLE_GD_1[[#This Row],[VALOR PPTO]])/DETALLE_GD_1[[#This Row],[VALOR PPTO]])</f>
        <v>4.92151853628979E-6</v>
      </c>
      <c r="AA255" s="2">
        <f>+DETALLE_GD_1[[#This Row],[VALOR PPTO]]*DETALLE_GD_1[[#This Row],[CANTIDAD RECIBIDA]]</f>
        <v>36939.818200000002</v>
      </c>
      <c r="AB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5" s="3">
        <f>+DETALLE_GD_1[[#This Row],[CANTIDAD SOLICITADA]]-DETALLE_GD_1[[#This Row],[DEVOLUCIÓN]]</f>
        <v>1</v>
      </c>
      <c r="AD255" s="38" t="str">
        <f>+_xlfn.XLOOKUP(DETALLE_GD_1[[#This Row],[CODIGO]],PRODUCTOS[CODIGO],PRODUCTOS[DESC CORTA],"",0)</f>
        <v>CLAVO R20</v>
      </c>
      <c r="AE255"/>
      <c r="AH255"/>
    </row>
    <row r="256" spans="1:34" hidden="1" x14ac:dyDescent="0.25">
      <c r="A256" s="1">
        <v>46057</v>
      </c>
      <c r="B256" s="1">
        <v>45993</v>
      </c>
      <c r="C256" s="80" t="s">
        <v>15</v>
      </c>
      <c r="D256" s="38">
        <v>12</v>
      </c>
      <c r="E256" s="80" t="s">
        <v>379</v>
      </c>
      <c r="F256">
        <v>1610023</v>
      </c>
      <c r="G256" s="80" t="s">
        <v>351</v>
      </c>
      <c r="H256" s="80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">
        <v>5950</v>
      </c>
      <c r="V256">
        <v>5655</v>
      </c>
      <c r="W256" s="2">
        <v>6579000000</v>
      </c>
      <c r="X256" s="6">
        <v>4218.1170840000004</v>
      </c>
      <c r="Y256" s="38">
        <v>10010</v>
      </c>
      <c r="Z256" s="81">
        <f>+((DETALLE_GD_1[[#This Row],[VALOR X UN (GD)]]-DETALLE_GD_1[[#This Row],[VALOR PPTO]])/DETALLE_GD_1[[#This Row],[VALOR PPTO]])</f>
        <v>-2.5868651817860952E-2</v>
      </c>
      <c r="AA256" s="2">
        <f>+DETALLE_GD_1[[#This Row],[VALOR PPTO]]*DETALLE_GD_1[[#This Row],[CANTIDAD RECIBIDA]]</f>
        <v>4218.1170000000002</v>
      </c>
      <c r="AB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6" s="3">
        <f>+DETALLE_GD_1[[#This Row],[CANTIDAD SOLICITADA]]-DETALLE_GD_1[[#This Row],[DEVOLUCIÓN]]</f>
        <v>2</v>
      </c>
      <c r="AD256" s="38" t="str">
        <f>+_xlfn.XLOOKUP(DETALLE_GD_1[[#This Row],[CODIGO]],PRODUCTOS[CODIGO],PRODUCTOS[DESC CORTA],"",0)</f>
        <v>TRAPOS DE ASEO</v>
      </c>
      <c r="AE256"/>
      <c r="AH256"/>
    </row>
    <row r="257" spans="1:34" hidden="1" x14ac:dyDescent="0.25">
      <c r="A257" s="1">
        <v>46057</v>
      </c>
      <c r="B257" s="1">
        <v>45993</v>
      </c>
      <c r="C257" s="80" t="s">
        <v>15</v>
      </c>
      <c r="D257" s="38">
        <v>12</v>
      </c>
      <c r="E257" s="80" t="s">
        <v>379</v>
      </c>
      <c r="F257">
        <v>617055</v>
      </c>
      <c r="G257" s="80" t="s">
        <v>182</v>
      </c>
      <c r="H257" s="80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"/>
      <c r="V257">
        <v>5655</v>
      </c>
      <c r="W257" s="2">
        <v>6579000000</v>
      </c>
      <c r="X257" s="6">
        <v>1840.7075620000001</v>
      </c>
      <c r="Y257" s="38">
        <v>10010</v>
      </c>
      <c r="Z257" s="81">
        <f>+((DETALLE_GD_1[[#This Row],[VALOR X UN (GD)]]-DETALLE_GD_1[[#This Row],[VALOR PPTO]])/DETALLE_GD_1[[#This Row],[VALOR PPTO]])</f>
        <v>1.5885195454185298E-4</v>
      </c>
      <c r="AA257" s="2">
        <f>+DETALLE_GD_1[[#This Row],[VALOR PPTO]]*DETALLE_GD_1[[#This Row],[CANTIDAD RECIBIDA]]</f>
        <v>1840.7076</v>
      </c>
      <c r="AB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7" s="3">
        <f>+DETALLE_GD_1[[#This Row],[CANTIDAD SOLICITADA]]-DETALLE_GD_1[[#This Row],[DEVOLUCIÓN]]</f>
        <v>2</v>
      </c>
      <c r="AD257" s="38">
        <f>+_xlfn.XLOOKUP(DETALLE_GD_1[[#This Row],[CODIGO]],PRODUCTOS[CODIGO],PRODUCTOS[DESC CORTA],"",0)</f>
        <v>0</v>
      </c>
      <c r="AE257"/>
      <c r="AH257"/>
    </row>
    <row r="258" spans="1:34" hidden="1" x14ac:dyDescent="0.25">
      <c r="A258" s="1">
        <v>46057</v>
      </c>
      <c r="B258" s="1">
        <v>45993</v>
      </c>
      <c r="C258" s="80" t="s">
        <v>15</v>
      </c>
      <c r="D258" s="38">
        <v>12</v>
      </c>
      <c r="E258" s="80" t="s">
        <v>379</v>
      </c>
      <c r="F258" t="s">
        <v>94</v>
      </c>
      <c r="G258" s="80" t="s">
        <v>95</v>
      </c>
      <c r="H258" s="80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">
        <v>12840</v>
      </c>
      <c r="V258">
        <v>5655</v>
      </c>
      <c r="W258" s="2">
        <v>6579000000</v>
      </c>
      <c r="X258" s="6">
        <v>6042.5657380000011</v>
      </c>
      <c r="Y258" s="38">
        <v>10010</v>
      </c>
      <c r="Z258" s="81">
        <f>+((DETALLE_GD_1[[#This Row],[VALOR X UN (GD)]]-DETALLE_GD_1[[#This Row],[VALOR PPTO]])/DETALLE_GD_1[[#This Row],[VALOR PPTO]])</f>
        <v>7.1856892315461671E-5</v>
      </c>
      <c r="AA258" s="2">
        <f>+DETALLE_GD_1[[#This Row],[VALOR PPTO]]*DETALLE_GD_1[[#This Row],[CANTIDAD RECIBIDA]]</f>
        <v>6042.5658000000003</v>
      </c>
      <c r="AB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8" s="3">
        <f>+DETALLE_GD_1[[#This Row],[CANTIDAD SOLICITADA]]-DETALLE_GD_1[[#This Row],[DEVOLUCIÓN]]</f>
        <v>2</v>
      </c>
      <c r="AD258" s="38" t="str">
        <f>+_xlfn.XLOOKUP(DETALLE_GD_1[[#This Row],[CODIGO]],PRODUCTOS[CODIGO],PRODUCTOS[DESC CORTA],"",0)</f>
        <v>TOPE DE PUERTA</v>
      </c>
      <c r="AE258"/>
      <c r="AH258"/>
    </row>
    <row r="259" spans="1:34" hidden="1" x14ac:dyDescent="0.25">
      <c r="A259" s="1">
        <v>46057</v>
      </c>
      <c r="B259" s="1">
        <v>45993</v>
      </c>
      <c r="C259" s="80" t="s">
        <v>15</v>
      </c>
      <c r="D259" s="38">
        <v>12</v>
      </c>
      <c r="E259" s="80" t="s">
        <v>379</v>
      </c>
      <c r="F259" t="s">
        <v>183</v>
      </c>
      <c r="G259" s="80" t="s">
        <v>184</v>
      </c>
      <c r="H259" s="80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"/>
      <c r="V259">
        <v>5655</v>
      </c>
      <c r="W259" s="2">
        <v>6579000000</v>
      </c>
      <c r="X259" s="6">
        <v>6798.3407129999996</v>
      </c>
      <c r="Y259" s="38">
        <v>10010</v>
      </c>
      <c r="Z259" s="81">
        <f>+((DETALLE_GD_1[[#This Row],[VALOR X UN (GD)]]-DETALLE_GD_1[[#This Row],[VALOR PPTO]])/DETALLE_GD_1[[#This Row],[VALOR PPTO]])</f>
        <v>-1.9720988681837357E-4</v>
      </c>
      <c r="AA259" s="2">
        <f>+DETALLE_GD_1[[#This Row],[VALOR PPTO]]*DETALLE_GD_1[[#This Row],[CANTIDAD RECIBIDA]]</f>
        <v>6798.3406999999997</v>
      </c>
      <c r="AB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9" s="3">
        <f>+DETALLE_GD_1[[#This Row],[CANTIDAD SOLICITADA]]-DETALLE_GD_1[[#This Row],[DEVOLUCIÓN]]</f>
        <v>1</v>
      </c>
      <c r="AD259" s="38">
        <f>+_xlfn.XLOOKUP(DETALLE_GD_1[[#This Row],[CODIGO]],PRODUCTOS[CODIGO],PRODUCTOS[DESC CORTA],"",0)</f>
        <v>0</v>
      </c>
      <c r="AE259"/>
      <c r="AH259"/>
    </row>
    <row r="260" spans="1:34" hidden="1" x14ac:dyDescent="0.25">
      <c r="A260" s="1">
        <v>46057</v>
      </c>
      <c r="B260" s="1">
        <v>45987</v>
      </c>
      <c r="C260" s="80" t="s">
        <v>15</v>
      </c>
      <c r="D260" s="38">
        <v>11</v>
      </c>
      <c r="E260" s="80" t="s">
        <v>379</v>
      </c>
      <c r="F260">
        <v>304007</v>
      </c>
      <c r="G260" s="80" t="s">
        <v>80</v>
      </c>
      <c r="H260" s="8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">
        <v>652328</v>
      </c>
      <c r="V260">
        <v>5655</v>
      </c>
      <c r="W260" s="2">
        <v>6579000000</v>
      </c>
      <c r="X260" s="6">
        <v>652328.12225399981</v>
      </c>
      <c r="Y260" s="38">
        <v>10010</v>
      </c>
      <c r="Z260" s="81">
        <f>+((DETALLE_GD_1[[#This Row],[VALOR X UN (GD)]]-DETALLE_GD_1[[#This Row],[VALOR PPTO]])/DETALLE_GD_1[[#This Row],[VALOR PPTO]])</f>
        <v>-1.8349661179624838E-7</v>
      </c>
      <c r="AA260" s="2">
        <f>+DETALLE_GD_1[[#This Row],[VALOR PPTO]]*DETALLE_GD_1[[#This Row],[CANTIDAD RECIBIDA]]</f>
        <v>652328.12099999993</v>
      </c>
      <c r="AB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60" s="3">
        <f>+DETALLE_GD_1[[#This Row],[CANTIDAD SOLICITADA]]-DETALLE_GD_1[[#This Row],[DEVOLUCIÓN]]</f>
        <v>57</v>
      </c>
      <c r="AD260" s="38" t="str">
        <f>+_xlfn.XLOOKUP(DETALLE_GD_1[[#This Row],[CODIGO]],PRODUCTOS[CODIGO],PRODUCTOS[DESC CORTA],"",0)</f>
        <v>OSB 11MM</v>
      </c>
      <c r="AE260"/>
      <c r="AH260"/>
    </row>
    <row r="261" spans="1:34" hidden="1" x14ac:dyDescent="0.25">
      <c r="A261" s="1">
        <v>46057</v>
      </c>
      <c r="B261" s="1">
        <v>45987</v>
      </c>
      <c r="C261" s="80" t="s">
        <v>15</v>
      </c>
      <c r="D261" s="38">
        <v>11</v>
      </c>
      <c r="E261" s="80" t="s">
        <v>379</v>
      </c>
      <c r="F261">
        <v>307032</v>
      </c>
      <c r="G261" s="80" t="s">
        <v>186</v>
      </c>
      <c r="H261" s="80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">
        <v>142700</v>
      </c>
      <c r="V261">
        <v>5655</v>
      </c>
      <c r="W261" s="2">
        <v>6579000000</v>
      </c>
      <c r="X261" s="6">
        <v>142702.50245999999</v>
      </c>
      <c r="Y261" s="38">
        <v>10010</v>
      </c>
      <c r="Z261" s="81">
        <f>+((DETALLE_GD_1[[#This Row],[VALOR X UN (GD)]]-DETALLE_GD_1[[#This Row],[VALOR PPTO]])/DETALLE_GD_1[[#This Row],[VALOR PPTO]])</f>
        <v>-1.7532979450346983E-5</v>
      </c>
      <c r="AA261" s="2">
        <f>+DETALLE_GD_1[[#This Row],[VALOR PPTO]]*DETALLE_GD_1[[#This Row],[CANTIDAD RECIBIDA]]</f>
        <v>142702.5</v>
      </c>
      <c r="AB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1" s="3">
        <f>+DETALLE_GD_1[[#This Row],[CANTIDAD SOLICITADA]]-DETALLE_GD_1[[#This Row],[DEVOLUCIÓN]]</f>
        <v>60</v>
      </c>
      <c r="AD261" s="38">
        <f>+_xlfn.XLOOKUP(DETALLE_GD_1[[#This Row],[CODIGO]],PRODUCTOS[CODIGO],PRODUCTOS[DESC CORTA],"",0)</f>
        <v>0</v>
      </c>
      <c r="AE261"/>
      <c r="AH261"/>
    </row>
    <row r="262" spans="1:34" hidden="1" x14ac:dyDescent="0.25">
      <c r="A262" s="1">
        <v>46057</v>
      </c>
      <c r="B262" s="1">
        <v>45987</v>
      </c>
      <c r="C262" s="80" t="s">
        <v>15</v>
      </c>
      <c r="D262" s="38">
        <v>11</v>
      </c>
      <c r="E262" s="80" t="s">
        <v>379</v>
      </c>
      <c r="F262">
        <v>704095</v>
      </c>
      <c r="G262" s="80" t="s">
        <v>187</v>
      </c>
      <c r="H262" s="80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">
        <v>58587</v>
      </c>
      <c r="V262">
        <v>5655</v>
      </c>
      <c r="W262" s="2">
        <v>6579000000</v>
      </c>
      <c r="X262" s="6">
        <v>7500.0356400000001</v>
      </c>
      <c r="Y262" s="38">
        <v>10010</v>
      </c>
      <c r="Z262" s="81">
        <f>+((DETALLE_GD_1[[#This Row],[VALOR X UN (GD)]]-DETALLE_GD_1[[#This Row],[VALOR PPTO]])/DETALLE_GD_1[[#This Row],[VALOR PPTO]])</f>
        <v>-4.799976960156248E-6</v>
      </c>
      <c r="AA262" s="2">
        <f>+DETALLE_GD_1[[#This Row],[VALOR PPTO]]*DETALLE_GD_1[[#This Row],[CANTIDAD RECIBIDA]]</f>
        <v>7500.0360000000001</v>
      </c>
      <c r="AB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2" s="3">
        <f>+DETALLE_GD_1[[#This Row],[CANTIDAD SOLICITADA]]-DETALLE_GD_1[[#This Row],[DEVOLUCIÓN]]</f>
        <v>30</v>
      </c>
      <c r="AD262" s="38">
        <f>+_xlfn.XLOOKUP(DETALLE_GD_1[[#This Row],[CODIGO]],PRODUCTOS[CODIGO],PRODUCTOS[DESC CORTA],"",0)</f>
        <v>0</v>
      </c>
      <c r="AE262"/>
      <c r="AH262"/>
    </row>
    <row r="263" spans="1:34" hidden="1" x14ac:dyDescent="0.25">
      <c r="A263" s="1">
        <v>46057</v>
      </c>
      <c r="B263" s="1">
        <v>45987</v>
      </c>
      <c r="C263" s="80" t="s">
        <v>15</v>
      </c>
      <c r="D263" s="38">
        <v>11</v>
      </c>
      <c r="E263" s="80" t="s">
        <v>379</v>
      </c>
      <c r="F263">
        <v>601047</v>
      </c>
      <c r="G263" s="80" t="s">
        <v>129</v>
      </c>
      <c r="H263" s="80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"/>
      <c r="V263">
        <v>5655</v>
      </c>
      <c r="W263" s="2">
        <v>6579000000</v>
      </c>
      <c r="X263" s="6">
        <v>50286.86</v>
      </c>
      <c r="Y263" s="38">
        <v>10010</v>
      </c>
      <c r="Z263" s="81">
        <f>+((DETALLE_GD_1[[#This Row],[VALOR X UN (GD)]]-DETALLE_GD_1[[#This Row],[VALOR PPTO]])/DETALLE_GD_1[[#This Row],[VALOR PPTO]])</f>
        <v>-1.9858070279194324E-3</v>
      </c>
      <c r="AA263" s="2">
        <f>+DETALLE_GD_1[[#This Row],[VALOR PPTO]]*DETALLE_GD_1[[#This Row],[CANTIDAD RECIBIDA]]</f>
        <v>50286.86</v>
      </c>
      <c r="AB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3" s="3">
        <f>+DETALLE_GD_1[[#This Row],[CANTIDAD SOLICITADA]]-DETALLE_GD_1[[#This Row],[DEVOLUCIÓN]]</f>
        <v>1</v>
      </c>
      <c r="AD263" s="38" t="str">
        <f>+_xlfn.XLOOKUP(DETALLE_GD_1[[#This Row],[CODIGO]],PRODUCTOS[CODIGO],PRODUCTOS[DESC CORTA],"",0)</f>
        <v>ESMALTE AL AGUA</v>
      </c>
      <c r="AE263"/>
      <c r="AH263"/>
    </row>
    <row r="264" spans="1:34" hidden="1" x14ac:dyDescent="0.25">
      <c r="A264" s="1">
        <v>46057</v>
      </c>
      <c r="B264" s="1">
        <v>45987</v>
      </c>
      <c r="C264" s="80" t="s">
        <v>15</v>
      </c>
      <c r="D264" s="38">
        <v>11</v>
      </c>
      <c r="E264" s="80" t="s">
        <v>379</v>
      </c>
      <c r="F264">
        <v>617007</v>
      </c>
      <c r="G264" s="80" t="s">
        <v>188</v>
      </c>
      <c r="H264" s="80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"/>
      <c r="V264">
        <v>5655</v>
      </c>
      <c r="W264" s="2">
        <v>6579000000</v>
      </c>
      <c r="X264" s="6">
        <v>899.67438900000002</v>
      </c>
      <c r="Y264" s="38">
        <v>10010</v>
      </c>
      <c r="Z264" s="81">
        <f>+((DETALLE_GD_1[[#This Row],[VALOR X UN (GD)]]-DETALLE_GD_1[[#This Row],[VALOR PPTO]])/DETALLE_GD_1[[#This Row],[VALOR PPTO]])</f>
        <v>3.6213109145504462E-4</v>
      </c>
      <c r="AA264" s="2">
        <f>+DETALLE_GD_1[[#This Row],[VALOR PPTO]]*DETALLE_GD_1[[#This Row],[CANTIDAD RECIBIDA]]</f>
        <v>899.67420000000004</v>
      </c>
      <c r="AB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4" s="3">
        <f>+DETALLE_GD_1[[#This Row],[CANTIDAD SOLICITADA]]-DETALLE_GD_1[[#This Row],[DEVOLUCIÓN]]</f>
        <v>9</v>
      </c>
      <c r="AD264" s="38">
        <f>+_xlfn.XLOOKUP(DETALLE_GD_1[[#This Row],[CODIGO]],PRODUCTOS[CODIGO],PRODUCTOS[DESC CORTA],"",0)</f>
        <v>0</v>
      </c>
      <c r="AE264"/>
      <c r="AH264"/>
    </row>
    <row r="265" spans="1:34" hidden="1" x14ac:dyDescent="0.25">
      <c r="A265" s="1">
        <v>46057</v>
      </c>
      <c r="B265" s="1">
        <v>45988</v>
      </c>
      <c r="C265" s="80" t="s">
        <v>15</v>
      </c>
      <c r="D265" s="38">
        <v>11</v>
      </c>
      <c r="E265" s="80" t="s">
        <v>379</v>
      </c>
      <c r="F265">
        <v>1405025</v>
      </c>
      <c r="G265" s="80" t="s">
        <v>189</v>
      </c>
      <c r="H265" s="80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">
        <v>6758</v>
      </c>
      <c r="V265">
        <v>5655</v>
      </c>
      <c r="W265" s="2">
        <v>6579000000</v>
      </c>
      <c r="X265" s="6">
        <v>6758.5333330000003</v>
      </c>
      <c r="Y265" s="38">
        <v>10010</v>
      </c>
      <c r="Z265" s="81">
        <f>+((DETALLE_GD_1[[#This Row],[VALOR X UN (GD)]]-DETALLE_GD_1[[#This Row],[VALOR PPTO]])/DETALLE_GD_1[[#This Row],[VALOR PPTO]])</f>
        <v>-7.8907652937073463E-5</v>
      </c>
      <c r="AA265" s="2">
        <f>+DETALLE_GD_1[[#This Row],[VALOR PPTO]]*DETALLE_GD_1[[#This Row],[CANTIDAD RECIBIDA]]</f>
        <v>6758.5333000000001</v>
      </c>
      <c r="AB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5" s="3">
        <f>+DETALLE_GD_1[[#This Row],[CANTIDAD SOLICITADA]]-DETALLE_GD_1[[#This Row],[DEVOLUCIÓN]]</f>
        <v>1</v>
      </c>
      <c r="AD265" s="38">
        <f>+_xlfn.XLOOKUP(DETALLE_GD_1[[#This Row],[CODIGO]],PRODUCTOS[CODIGO],PRODUCTOS[DESC CORTA],"",0)</f>
        <v>0</v>
      </c>
      <c r="AE265"/>
      <c r="AH265"/>
    </row>
    <row r="266" spans="1:34" hidden="1" x14ac:dyDescent="0.25">
      <c r="A266" s="1">
        <v>46057</v>
      </c>
      <c r="B266" s="1">
        <v>45988</v>
      </c>
      <c r="C266" s="80" t="s">
        <v>15</v>
      </c>
      <c r="D266" s="38">
        <v>11</v>
      </c>
      <c r="E266" s="80" t="s">
        <v>379</v>
      </c>
      <c r="F266">
        <v>1801229</v>
      </c>
      <c r="G266" s="80" t="s">
        <v>259</v>
      </c>
      <c r="H266" s="80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">
        <v>72577</v>
      </c>
      <c r="V266">
        <v>5655</v>
      </c>
      <c r="W266" s="2">
        <v>6579000000</v>
      </c>
      <c r="X266" s="6">
        <v>4675.5185190000002</v>
      </c>
      <c r="Y266" s="38">
        <v>10010</v>
      </c>
      <c r="Z266" s="81">
        <f>+((DETALLE_GD_1[[#This Row],[VALOR X UN (GD)]]-DETALLE_GD_1[[#This Row],[VALOR PPTO]])/DETALLE_GD_1[[#This Row],[VALOR PPTO]])</f>
        <v>-0.21206599866945242</v>
      </c>
      <c r="AA266" s="2">
        <f>+DETALLE_GD_1[[#This Row],[VALOR PPTO]]*DETALLE_GD_1[[#This Row],[CANTIDAD RECIBIDA]]</f>
        <v>4675.5185000000001</v>
      </c>
      <c r="AB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6" s="3">
        <f>+DETALLE_GD_1[[#This Row],[CANTIDAD SOLICITADA]]-DETALLE_GD_1[[#This Row],[DEVOLUCIÓN]]</f>
        <v>1</v>
      </c>
      <c r="AD266" s="38" t="str">
        <f>+_xlfn.XLOOKUP(DETALLE_GD_1[[#This Row],[CODIGO]],PRODUCTOS[CODIGO],PRODUCTOS[DESC CORTA],"",0)</f>
        <v>KIT DESAGUE TINA</v>
      </c>
      <c r="AE266"/>
      <c r="AH266"/>
    </row>
    <row r="267" spans="1:34" hidden="1" x14ac:dyDescent="0.25">
      <c r="A267" s="1">
        <v>46057</v>
      </c>
      <c r="B267" s="1">
        <v>45988</v>
      </c>
      <c r="C267" s="80" t="s">
        <v>15</v>
      </c>
      <c r="D267" s="38">
        <v>11</v>
      </c>
      <c r="E267" s="80" t="s">
        <v>379</v>
      </c>
      <c r="F267">
        <v>1801233</v>
      </c>
      <c r="G267" s="80" t="s">
        <v>190</v>
      </c>
      <c r="H267" s="80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"/>
      <c r="V267">
        <v>5655</v>
      </c>
      <c r="W267" s="2">
        <v>6579000000</v>
      </c>
      <c r="X267" s="6">
        <v>7404.4100719999997</v>
      </c>
      <c r="Y267" s="38">
        <v>10010</v>
      </c>
      <c r="Z267" s="81">
        <f>+((DETALLE_GD_1[[#This Row],[VALOR X UN (GD)]]-DETALLE_GD_1[[#This Row],[VALOR PPTO]])/DETALLE_GD_1[[#This Row],[VALOR PPTO]])</f>
        <v>-5.538591116124926E-5</v>
      </c>
      <c r="AA267" s="2">
        <f>+DETALLE_GD_1[[#This Row],[VALOR PPTO]]*DETALLE_GD_1[[#This Row],[CANTIDAD RECIBIDA]]</f>
        <v>7404.4101000000001</v>
      </c>
      <c r="AB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7" s="3">
        <f>+DETALLE_GD_1[[#This Row],[CANTIDAD SOLICITADA]]-DETALLE_GD_1[[#This Row],[DEVOLUCIÓN]]</f>
        <v>1</v>
      </c>
      <c r="AD267" s="38">
        <f>+_xlfn.XLOOKUP(DETALLE_GD_1[[#This Row],[CODIGO]],PRODUCTOS[CODIGO],PRODUCTOS[DESC CORTA],"",0)</f>
        <v>0</v>
      </c>
      <c r="AE267"/>
      <c r="AH267"/>
    </row>
    <row r="268" spans="1:34" hidden="1" x14ac:dyDescent="0.25">
      <c r="A268" s="1">
        <v>46057</v>
      </c>
      <c r="B268" s="1">
        <v>45988</v>
      </c>
      <c r="C268" s="80" t="s">
        <v>15</v>
      </c>
      <c r="D268" s="38">
        <v>11</v>
      </c>
      <c r="E268" s="80" t="s">
        <v>379</v>
      </c>
      <c r="F268">
        <v>1801232</v>
      </c>
      <c r="G268" s="80" t="s">
        <v>191</v>
      </c>
      <c r="H268" s="80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"/>
      <c r="V268">
        <v>5655</v>
      </c>
      <c r="W268" s="2">
        <v>6579000000</v>
      </c>
      <c r="X268" s="6">
        <v>6876.3333329999996</v>
      </c>
      <c r="Y268" s="38">
        <v>10010</v>
      </c>
      <c r="Z268" s="81">
        <f>+((DETALLE_GD_1[[#This Row],[VALOR X UN (GD)]]-DETALLE_GD_1[[#This Row],[VALOR PPTO]])/DETALLE_GD_1[[#This Row],[VALOR PPTO]])</f>
        <v>-4.8470599876279376E-5</v>
      </c>
      <c r="AA268" s="2">
        <f>+DETALLE_GD_1[[#This Row],[VALOR PPTO]]*DETALLE_GD_1[[#This Row],[CANTIDAD RECIBIDA]]</f>
        <v>6876.3333000000002</v>
      </c>
      <c r="AB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8" s="3">
        <f>+DETALLE_GD_1[[#This Row],[CANTIDAD SOLICITADA]]-DETALLE_GD_1[[#This Row],[DEVOLUCIÓN]]</f>
        <v>1</v>
      </c>
      <c r="AD268" s="38">
        <f>+_xlfn.XLOOKUP(DETALLE_GD_1[[#This Row],[CODIGO]],PRODUCTOS[CODIGO],PRODUCTOS[DESC CORTA],"",0)</f>
        <v>0</v>
      </c>
      <c r="AE268"/>
      <c r="AH268"/>
    </row>
    <row r="269" spans="1:34" hidden="1" x14ac:dyDescent="0.25">
      <c r="A269" s="1">
        <v>46057</v>
      </c>
      <c r="B269" s="1">
        <v>45988</v>
      </c>
      <c r="C269" s="80" t="s">
        <v>15</v>
      </c>
      <c r="D269" s="38">
        <v>11</v>
      </c>
      <c r="E269" s="80" t="s">
        <v>379</v>
      </c>
      <c r="F269">
        <v>1206002</v>
      </c>
      <c r="G269" s="80" t="s">
        <v>192</v>
      </c>
      <c r="H269" s="80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"/>
      <c r="V269">
        <v>5655</v>
      </c>
      <c r="W269" s="2">
        <v>6579000000</v>
      </c>
      <c r="X269" s="6">
        <v>15783.483871</v>
      </c>
      <c r="Y269" s="38">
        <v>10010</v>
      </c>
      <c r="Z269" s="81">
        <f>+((DETALLE_GD_1[[#This Row],[VALOR X UN (GD)]]-DETALLE_GD_1[[#This Row],[VALOR PPTO]])/DETALLE_GD_1[[#This Row],[VALOR PPTO]])</f>
        <v>3.2698737697621587E-5</v>
      </c>
      <c r="AA269" s="2">
        <f>+DETALLE_GD_1[[#This Row],[VALOR PPTO]]*DETALLE_GD_1[[#This Row],[CANTIDAD RECIBIDA]]</f>
        <v>15783.483899999999</v>
      </c>
      <c r="AB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9" s="3">
        <f>+DETALLE_GD_1[[#This Row],[CANTIDAD SOLICITADA]]-DETALLE_GD_1[[#This Row],[DEVOLUCIÓN]]</f>
        <v>1</v>
      </c>
      <c r="AD269" s="38">
        <f>+_xlfn.XLOOKUP(DETALLE_GD_1[[#This Row],[CODIGO]],PRODUCTOS[CODIGO],PRODUCTOS[DESC CORTA],"",0)</f>
        <v>0</v>
      </c>
      <c r="AE269"/>
      <c r="AH269"/>
    </row>
    <row r="270" spans="1:34" hidden="1" x14ac:dyDescent="0.25">
      <c r="A270" s="1">
        <v>46057</v>
      </c>
      <c r="B270" s="1">
        <v>45988</v>
      </c>
      <c r="C270" s="80" t="s">
        <v>15</v>
      </c>
      <c r="D270" s="38">
        <v>11</v>
      </c>
      <c r="E270" s="80" t="s">
        <v>379</v>
      </c>
      <c r="F270">
        <v>1801231</v>
      </c>
      <c r="G270" s="80" t="s">
        <v>193</v>
      </c>
      <c r="H270" s="8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"/>
      <c r="V270">
        <v>5655</v>
      </c>
      <c r="W270" s="2">
        <v>6579000000</v>
      </c>
      <c r="X270" s="6">
        <v>5708.8</v>
      </c>
      <c r="Y270" s="38">
        <v>10010</v>
      </c>
      <c r="Z270" s="81">
        <f>+((DETALLE_GD_1[[#This Row],[VALOR X UN (GD)]]-DETALLE_GD_1[[#This Row],[VALOR PPTO]])/DETALLE_GD_1[[#This Row],[VALOR PPTO]])</f>
        <v>3.5033632286963653E-5</v>
      </c>
      <c r="AA270" s="2">
        <f>+DETALLE_GD_1[[#This Row],[VALOR PPTO]]*DETALLE_GD_1[[#This Row],[CANTIDAD RECIBIDA]]</f>
        <v>5708.8</v>
      </c>
      <c r="AB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0" s="3">
        <f>+DETALLE_GD_1[[#This Row],[CANTIDAD SOLICITADA]]-DETALLE_GD_1[[#This Row],[DEVOLUCIÓN]]</f>
        <v>1</v>
      </c>
      <c r="AD270" s="38">
        <f>+_xlfn.XLOOKUP(DETALLE_GD_1[[#This Row],[CODIGO]],PRODUCTOS[CODIGO],PRODUCTOS[DESC CORTA],"",0)</f>
        <v>0</v>
      </c>
      <c r="AE270"/>
      <c r="AH270"/>
    </row>
    <row r="271" spans="1:34" hidden="1" x14ac:dyDescent="0.25">
      <c r="A271" s="1">
        <v>46057</v>
      </c>
      <c r="B271" s="1">
        <v>45988</v>
      </c>
      <c r="C271" s="80" t="s">
        <v>15</v>
      </c>
      <c r="D271" s="38">
        <v>11</v>
      </c>
      <c r="E271" s="80" t="s">
        <v>379</v>
      </c>
      <c r="F271">
        <v>1808006</v>
      </c>
      <c r="G271" s="80" t="s">
        <v>194</v>
      </c>
      <c r="H271" s="80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"/>
      <c r="V271">
        <v>5655</v>
      </c>
      <c r="W271" s="2">
        <v>6579000000</v>
      </c>
      <c r="X271" s="6">
        <v>2906.671096</v>
      </c>
      <c r="Y271" s="38">
        <v>10010</v>
      </c>
      <c r="Z271" s="81">
        <f>+((DETALLE_GD_1[[#This Row],[VALOR X UN (GD)]]-DETALLE_GD_1[[#This Row],[VALOR PPTO]])/DETALLE_GD_1[[#This Row],[VALOR PPTO]])</f>
        <v>1.1315349713972661E-4</v>
      </c>
      <c r="AA271" s="2">
        <f>+DETALLE_GD_1[[#This Row],[VALOR PPTO]]*DETALLE_GD_1[[#This Row],[CANTIDAD RECIBIDA]]</f>
        <v>2906.6711</v>
      </c>
      <c r="AB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1" s="3">
        <f>+DETALLE_GD_1[[#This Row],[CANTIDAD SOLICITADA]]-DETALLE_GD_1[[#This Row],[DEVOLUCIÓN]]</f>
        <v>1</v>
      </c>
      <c r="AD271" s="38">
        <f>+_xlfn.XLOOKUP(DETALLE_GD_1[[#This Row],[CODIGO]],PRODUCTOS[CODIGO],PRODUCTOS[DESC CORTA],"",0)</f>
        <v>0</v>
      </c>
      <c r="AE271"/>
      <c r="AH271"/>
    </row>
    <row r="272" spans="1:34" hidden="1" x14ac:dyDescent="0.25">
      <c r="A272" s="1">
        <v>46057</v>
      </c>
      <c r="B272" s="1">
        <v>45988</v>
      </c>
      <c r="C272" s="80" t="s">
        <v>15</v>
      </c>
      <c r="D272" s="38">
        <v>11</v>
      </c>
      <c r="E272" s="80" t="s">
        <v>379</v>
      </c>
      <c r="F272">
        <v>1808003</v>
      </c>
      <c r="G272" s="80" t="s">
        <v>195</v>
      </c>
      <c r="H272" s="80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"/>
      <c r="V272">
        <v>5655</v>
      </c>
      <c r="W272" s="2">
        <v>6579000000</v>
      </c>
      <c r="X272" s="6">
        <v>335.48971600000004</v>
      </c>
      <c r="Y272" s="38">
        <v>10010</v>
      </c>
      <c r="Z272" s="81">
        <f>+((DETALLE_GD_1[[#This Row],[VALOR X UN (GD)]]-DETALLE_GD_1[[#This Row],[VALOR PPTO]])/DETALLE_GD_1[[#This Row],[VALOR PPTO]])</f>
        <v>7.4821946896746119E-3</v>
      </c>
      <c r="AA272" s="2">
        <f>+DETALLE_GD_1[[#This Row],[VALOR PPTO]]*DETALLE_GD_1[[#This Row],[CANTIDAD RECIBIDA]]</f>
        <v>335.4898</v>
      </c>
      <c r="AB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2" s="3">
        <f>+DETALLE_GD_1[[#This Row],[CANTIDAD SOLICITADA]]-DETALLE_GD_1[[#This Row],[DEVOLUCIÓN]]</f>
        <v>2</v>
      </c>
      <c r="AD272" s="38">
        <f>+_xlfn.XLOOKUP(DETALLE_GD_1[[#This Row],[CODIGO]],PRODUCTOS[CODIGO],PRODUCTOS[DESC CORTA],"",0)</f>
        <v>0</v>
      </c>
      <c r="AE272"/>
      <c r="AH272"/>
    </row>
    <row r="273" spans="1:34" hidden="1" x14ac:dyDescent="0.25">
      <c r="A273" s="1">
        <v>46057</v>
      </c>
      <c r="B273" s="1">
        <v>45988</v>
      </c>
      <c r="C273" s="80" t="s">
        <v>15</v>
      </c>
      <c r="D273" s="38">
        <v>11</v>
      </c>
      <c r="E273" s="80" t="s">
        <v>379</v>
      </c>
      <c r="F273">
        <v>1206002</v>
      </c>
      <c r="G273" s="80" t="s">
        <v>192</v>
      </c>
      <c r="H273" s="80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"/>
      <c r="V273">
        <v>5655</v>
      </c>
      <c r="W273" s="2">
        <v>6579000000</v>
      </c>
      <c r="X273" s="6">
        <v>15783.483871</v>
      </c>
      <c r="Y273" s="38">
        <v>10010</v>
      </c>
      <c r="Z273" s="81">
        <f>+((DETALLE_GD_1[[#This Row],[VALOR X UN (GD)]]-DETALLE_GD_1[[#This Row],[VALOR PPTO]])/DETALLE_GD_1[[#This Row],[VALOR PPTO]])</f>
        <v>3.2698737697621587E-5</v>
      </c>
      <c r="AA273" s="2">
        <f>+DETALLE_GD_1[[#This Row],[VALOR PPTO]]*DETALLE_GD_1[[#This Row],[CANTIDAD RECIBIDA]]</f>
        <v>15783.483899999999</v>
      </c>
      <c r="AB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3" s="3">
        <f>+DETALLE_GD_1[[#This Row],[CANTIDAD SOLICITADA]]-DETALLE_GD_1[[#This Row],[DEVOLUCIÓN]]</f>
        <v>1</v>
      </c>
      <c r="AD273" s="38">
        <f>+_xlfn.XLOOKUP(DETALLE_GD_1[[#This Row],[CODIGO]],PRODUCTOS[CODIGO],PRODUCTOS[DESC CORTA],"",0)</f>
        <v>0</v>
      </c>
      <c r="AE273"/>
      <c r="AH273"/>
    </row>
    <row r="274" spans="1:34" hidden="1" x14ac:dyDescent="0.25">
      <c r="A274" s="1">
        <v>46057</v>
      </c>
      <c r="B274" s="1">
        <v>45988</v>
      </c>
      <c r="C274" s="80" t="s">
        <v>15</v>
      </c>
      <c r="D274" s="38">
        <v>11</v>
      </c>
      <c r="E274" s="80" t="s">
        <v>379</v>
      </c>
      <c r="F274">
        <v>1802176</v>
      </c>
      <c r="G274" s="80" t="s">
        <v>196</v>
      </c>
      <c r="H274" s="80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"/>
      <c r="V274">
        <v>5655</v>
      </c>
      <c r="W274" s="2">
        <v>6579000000</v>
      </c>
      <c r="X274" s="6">
        <v>2199</v>
      </c>
      <c r="Y274" s="38">
        <v>10010</v>
      </c>
      <c r="Z274" s="81">
        <f>+((DETALLE_GD_1[[#This Row],[VALOR X UN (GD)]]-DETALLE_GD_1[[#This Row],[VALOR PPTO]])/DETALLE_GD_1[[#This Row],[VALOR PPTO]])</f>
        <v>0</v>
      </c>
      <c r="AA274" s="2">
        <f>+DETALLE_GD_1[[#This Row],[VALOR PPTO]]*DETALLE_GD_1[[#This Row],[CANTIDAD RECIBIDA]]</f>
        <v>2199</v>
      </c>
      <c r="AB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4" s="3">
        <f>+DETALLE_GD_1[[#This Row],[CANTIDAD SOLICITADA]]-DETALLE_GD_1[[#This Row],[DEVOLUCIÓN]]</f>
        <v>1</v>
      </c>
      <c r="AD274" s="38">
        <f>+_xlfn.XLOOKUP(DETALLE_GD_1[[#This Row],[CODIGO]],PRODUCTOS[CODIGO],PRODUCTOS[DESC CORTA],"",0)</f>
        <v>0</v>
      </c>
      <c r="AE274"/>
      <c r="AH274"/>
    </row>
    <row r="275" spans="1:34" hidden="1" x14ac:dyDescent="0.25">
      <c r="A275" s="1">
        <v>46057</v>
      </c>
      <c r="B275" s="1">
        <v>45988</v>
      </c>
      <c r="C275" s="80" t="s">
        <v>15</v>
      </c>
      <c r="D275" s="38">
        <v>11</v>
      </c>
      <c r="E275" s="80" t="s">
        <v>379</v>
      </c>
      <c r="F275">
        <v>307032</v>
      </c>
      <c r="G275" s="80" t="s">
        <v>186</v>
      </c>
      <c r="H275" s="80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"/>
      <c r="V275">
        <v>5655</v>
      </c>
      <c r="W275" s="2">
        <v>6579000000</v>
      </c>
      <c r="X275" s="6">
        <v>11891.875204999998</v>
      </c>
      <c r="Y275" s="38">
        <v>10010</v>
      </c>
      <c r="Z275" s="81">
        <f>+((DETALLE_GD_1[[#This Row],[VALOR X UN (GD)]]-DETALLE_GD_1[[#This Row],[VALOR PPTO]])/DETALLE_GD_1[[#This Row],[VALOR PPTO]])</f>
        <v>1.0511378567337341E-5</v>
      </c>
      <c r="AA275" s="2">
        <f>+DETALLE_GD_1[[#This Row],[VALOR PPTO]]*DETALLE_GD_1[[#This Row],[CANTIDAD RECIBIDA]]</f>
        <v>11891.875</v>
      </c>
      <c r="AB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5" s="3">
        <f>+DETALLE_GD_1[[#This Row],[CANTIDAD SOLICITADA]]-DETALLE_GD_1[[#This Row],[DEVOLUCIÓN]]</f>
        <v>5</v>
      </c>
      <c r="AD275" s="38">
        <f>+_xlfn.XLOOKUP(DETALLE_GD_1[[#This Row],[CODIGO]],PRODUCTOS[CODIGO],PRODUCTOS[DESC CORTA],"",0)</f>
        <v>0</v>
      </c>
      <c r="AE275"/>
      <c r="AH275"/>
    </row>
    <row r="276" spans="1:34" hidden="1" x14ac:dyDescent="0.25">
      <c r="A276" s="1">
        <v>46057</v>
      </c>
      <c r="B276" s="1">
        <v>46057</v>
      </c>
      <c r="C276" s="80" t="s">
        <v>75</v>
      </c>
      <c r="D276" s="38">
        <v>2</v>
      </c>
      <c r="E276" s="80" t="s">
        <v>379</v>
      </c>
      <c r="F276">
        <v>701043</v>
      </c>
      <c r="G276" s="80" t="s">
        <v>197</v>
      </c>
      <c r="H276" s="80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">
        <v>138243</v>
      </c>
      <c r="V276">
        <v>5655</v>
      </c>
      <c r="W276" s="2">
        <v>6579000000</v>
      </c>
      <c r="X276" s="6">
        <v>132878.17663200002</v>
      </c>
      <c r="Y276" s="38">
        <v>10010</v>
      </c>
      <c r="Z276" s="81">
        <f>+((DETALLE_GD_1[[#This Row],[VALOR X UN (GD)]]-DETALLE_GD_1[[#This Row],[VALOR PPTO]])/DETALLE_GD_1[[#This Row],[VALOR PPTO]])</f>
        <v>6.195148216438967E-6</v>
      </c>
      <c r="AA276" s="2">
        <f>+DETALLE_GD_1[[#This Row],[VALOR PPTO]]*DETALLE_GD_1[[#This Row],[CANTIDAD RECIBIDA]]</f>
        <v>132878.17679999999</v>
      </c>
      <c r="AB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76" s="3">
        <f>+DETALLE_GD_1[[#This Row],[CANTIDAD SOLICITADA]]-DETALLE_GD_1[[#This Row],[DEVOLUCIÓN]]</f>
        <v>6</v>
      </c>
      <c r="AD276" s="38" t="str">
        <f>+_xlfn.XLOOKUP(DETALLE_GD_1[[#This Row],[CODIGO]],PRODUCTOS[CODIGO],PRODUCTOS[DESC CORTA],"",0)</f>
        <v>VOLCANITA EMPAPELADA CIELO</v>
      </c>
      <c r="AE276"/>
      <c r="AH276"/>
    </row>
    <row r="277" spans="1:34" hidden="1" x14ac:dyDescent="0.25">
      <c r="A277" s="1">
        <v>46057</v>
      </c>
      <c r="B277" s="1">
        <v>46057</v>
      </c>
      <c r="C277" s="80" t="s">
        <v>123</v>
      </c>
      <c r="D277" s="38">
        <v>2</v>
      </c>
      <c r="E277" s="80" t="s">
        <v>379</v>
      </c>
      <c r="F277">
        <v>407170</v>
      </c>
      <c r="G277" s="80" t="s">
        <v>107</v>
      </c>
      <c r="H277" s="80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"/>
      <c r="V277">
        <v>5655</v>
      </c>
      <c r="W277" s="2">
        <v>6579000000</v>
      </c>
      <c r="X277" s="6">
        <v>488.02160000000009</v>
      </c>
      <c r="Y277" s="38">
        <v>10010</v>
      </c>
      <c r="Z277" s="81">
        <f>+((DETALLE_GD_1[[#This Row],[VALOR X UN (GD)]]-DETALLE_GD_1[[#This Row],[VALOR PPTO]])/DETALLE_GD_1[[#This Row],[VALOR PPTO]])</f>
        <v>0.17413220769640589</v>
      </c>
      <c r="AA277" s="2">
        <f>+DETALLE_GD_1[[#This Row],[VALOR PPTO]]*DETALLE_GD_1[[#This Row],[CANTIDAD RECIBIDA]]</f>
        <v>488.02000000000004</v>
      </c>
      <c r="AB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7" s="3">
        <f>+DETALLE_GD_1[[#This Row],[CANTIDAD SOLICITADA]]-DETALLE_GD_1[[#This Row],[DEVOLUCIÓN]]</f>
        <v>100</v>
      </c>
      <c r="AD277" s="38" t="str">
        <f>+_xlfn.XLOOKUP(DETALLE_GD_1[[#This Row],[CODIGO]],PRODUCTOS[CODIGO],PRODUCTOS[DESC CORTA],"",0)</f>
        <v>TORNILLO CRS 6X2 1/4</v>
      </c>
      <c r="AE277"/>
      <c r="AH277"/>
    </row>
    <row r="278" spans="1:34" hidden="1" x14ac:dyDescent="0.25">
      <c r="A278" s="1">
        <v>46057</v>
      </c>
      <c r="B278" s="1">
        <v>46057</v>
      </c>
      <c r="C278" s="80" t="s">
        <v>198</v>
      </c>
      <c r="D278" s="38">
        <v>2</v>
      </c>
      <c r="E278" s="80" t="s">
        <v>379</v>
      </c>
      <c r="F278">
        <v>1405006</v>
      </c>
      <c r="G278" s="80" t="s">
        <v>199</v>
      </c>
      <c r="H278" s="80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"/>
      <c r="V278">
        <v>5655</v>
      </c>
      <c r="W278" s="2">
        <v>6579000000</v>
      </c>
      <c r="X278" s="6">
        <v>1759.8730000000005</v>
      </c>
      <c r="Y278" s="38">
        <v>10010</v>
      </c>
      <c r="Z278" s="81">
        <f>+((DETALLE_GD_1[[#This Row],[VALOR X UN (GD)]]-DETALLE_GD_1[[#This Row],[VALOR PPTO]])/DETALLE_GD_1[[#This Row],[VALOR PPTO]])</f>
        <v>5.7532495205625568E-3</v>
      </c>
      <c r="AA278" s="2">
        <f>+DETALLE_GD_1[[#This Row],[VALOR PPTO]]*DETALLE_GD_1[[#This Row],[CANTIDAD RECIBIDA]]</f>
        <v>1759.875</v>
      </c>
      <c r="AB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8" s="3">
        <f>+DETALLE_GD_1[[#This Row],[CANTIDAD SOLICITADA]]-DETALLE_GD_1[[#This Row],[DEVOLUCIÓN]]</f>
        <v>50</v>
      </c>
      <c r="AD278" s="38">
        <f>+_xlfn.XLOOKUP(DETALLE_GD_1[[#This Row],[CODIGO]],PRODUCTOS[CODIGO],PRODUCTOS[DESC CORTA],"",0)</f>
        <v>0</v>
      </c>
      <c r="AE278"/>
      <c r="AH278"/>
    </row>
    <row r="279" spans="1:34" hidden="1" x14ac:dyDescent="0.25">
      <c r="A279" s="1">
        <v>46057</v>
      </c>
      <c r="B279" s="1">
        <v>46057</v>
      </c>
      <c r="C279" s="80" t="s">
        <v>200</v>
      </c>
      <c r="D279" s="38">
        <v>2</v>
      </c>
      <c r="E279" s="80" t="s">
        <v>379</v>
      </c>
      <c r="F279" t="s">
        <v>94</v>
      </c>
      <c r="G279" s="80" t="s">
        <v>95</v>
      </c>
      <c r="H279" s="80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"/>
      <c r="V279">
        <v>5655</v>
      </c>
      <c r="W279" s="2">
        <v>6579000000</v>
      </c>
      <c r="X279" s="6">
        <v>3021.2828690000006</v>
      </c>
      <c r="Y279" s="38">
        <v>10010</v>
      </c>
      <c r="Z279" s="81">
        <f>+((DETALLE_GD_1[[#This Row],[VALOR X UN (GD)]]-DETALLE_GD_1[[#This Row],[VALOR PPTO]])/DETALLE_GD_1[[#This Row],[VALOR PPTO]])</f>
        <v>-9.3635720110868878E-5</v>
      </c>
      <c r="AA279" s="2">
        <f>+DETALLE_GD_1[[#This Row],[VALOR PPTO]]*DETALLE_GD_1[[#This Row],[CANTIDAD RECIBIDA]]</f>
        <v>3021.2829000000002</v>
      </c>
      <c r="AB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9" s="3">
        <f>+DETALLE_GD_1[[#This Row],[CANTIDAD SOLICITADA]]-DETALLE_GD_1[[#This Row],[DEVOLUCIÓN]]</f>
        <v>1</v>
      </c>
      <c r="AD279" s="38" t="str">
        <f>+_xlfn.XLOOKUP(DETALLE_GD_1[[#This Row],[CODIGO]],PRODUCTOS[CODIGO],PRODUCTOS[DESC CORTA],"",0)</f>
        <v>TOPE DE PUERTA</v>
      </c>
      <c r="AE279"/>
      <c r="AH279"/>
    </row>
    <row r="280" spans="1:34" hidden="1" x14ac:dyDescent="0.25">
      <c r="A280" s="1">
        <v>46057</v>
      </c>
      <c r="B280" s="1">
        <v>45989</v>
      </c>
      <c r="C280" s="80" t="s">
        <v>15</v>
      </c>
      <c r="D280" s="38">
        <v>11</v>
      </c>
      <c r="E280" s="80" t="s">
        <v>379</v>
      </c>
      <c r="F280">
        <v>307030</v>
      </c>
      <c r="G280" s="80" t="s">
        <v>64</v>
      </c>
      <c r="H280" s="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">
        <v>27300</v>
      </c>
      <c r="V280">
        <v>5655</v>
      </c>
      <c r="W280" s="2">
        <v>6579000000</v>
      </c>
      <c r="X280" s="6">
        <v>27299.988560000002</v>
      </c>
      <c r="Y280" s="38">
        <v>10010</v>
      </c>
      <c r="Z280" s="81">
        <f>+((DETALLE_GD_1[[#This Row],[VALOR X UN (GD)]]-DETALLE_GD_1[[#This Row],[VALOR PPTO]])/DETALLE_GD_1[[#This Row],[VALOR PPTO]])</f>
        <v>4.0293056526552117E-7</v>
      </c>
      <c r="AA280" s="2">
        <f>+DETALLE_GD_1[[#This Row],[VALOR PPTO]]*DETALLE_GD_1[[#This Row],[CANTIDAD RECIBIDA]]</f>
        <v>27299.989000000001</v>
      </c>
      <c r="AB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0" s="3">
        <f>+DETALLE_GD_1[[#This Row],[CANTIDAD SOLICITADA]]-DETALLE_GD_1[[#This Row],[DEVOLUCIÓN]]</f>
        <v>10</v>
      </c>
      <c r="AD280" s="38" t="str">
        <f>+_xlfn.XLOOKUP(DETALLE_GD_1[[#This Row],[CODIGO]],PRODUCTOS[CODIGO],PRODUCTOS[DESC CORTA],"",0)</f>
        <v>GUARDAPOLVO BLANCO</v>
      </c>
      <c r="AE280"/>
      <c r="AH280"/>
    </row>
    <row r="281" spans="1:34" hidden="1" x14ac:dyDescent="0.25">
      <c r="A281" s="1">
        <v>46062</v>
      </c>
      <c r="B281" s="1">
        <v>46062</v>
      </c>
      <c r="C281" s="80" t="s">
        <v>201</v>
      </c>
      <c r="D281" s="38">
        <v>2</v>
      </c>
      <c r="E281" s="80" t="s">
        <v>202</v>
      </c>
      <c r="F281">
        <v>602255</v>
      </c>
      <c r="G281" s="80" t="s">
        <v>203</v>
      </c>
      <c r="H281" s="80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">
        <v>47890</v>
      </c>
      <c r="V281">
        <v>5655</v>
      </c>
      <c r="W281" s="2">
        <v>6579000000</v>
      </c>
      <c r="X281" s="6">
        <v>47889.5</v>
      </c>
      <c r="Y281" s="38">
        <v>10010</v>
      </c>
      <c r="Z281" s="81">
        <f>+((DETALLE_GD_1[[#This Row],[VALOR X UN (GD)]]-DETALLE_GD_1[[#This Row],[VALOR PPTO]])/DETALLE_GD_1[[#This Row],[VALOR PPTO]])</f>
        <v>1.0440702032804685E-5</v>
      </c>
      <c r="AA281" s="2">
        <f>+DETALLE_GD_1[[#This Row],[VALOR PPTO]]*DETALLE_GD_1[[#This Row],[CANTIDAD RECIBIDA]]</f>
        <v>47889.5</v>
      </c>
      <c r="AB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1" s="3">
        <f>+DETALLE_GD_1[[#This Row],[CANTIDAD SOLICITADA]]-DETALLE_GD_1[[#This Row],[DEVOLUCIÓN]]</f>
        <v>1</v>
      </c>
      <c r="AD281" s="38">
        <f>+_xlfn.XLOOKUP(DETALLE_GD_1[[#This Row],[CODIGO]],PRODUCTOS[CODIGO],PRODUCTOS[DESC CORTA],"",0)</f>
        <v>0</v>
      </c>
      <c r="AE281"/>
      <c r="AH281"/>
    </row>
    <row r="282" spans="1:34" hidden="1" x14ac:dyDescent="0.25">
      <c r="A282" s="1">
        <v>46063</v>
      </c>
      <c r="B282" s="1">
        <v>46063</v>
      </c>
      <c r="C282" s="80" t="s">
        <v>15</v>
      </c>
      <c r="D282" s="38">
        <v>2</v>
      </c>
      <c r="E282" s="80" t="s">
        <v>379</v>
      </c>
      <c r="F282">
        <v>302046</v>
      </c>
      <c r="G282" s="80" t="s">
        <v>115</v>
      </c>
      <c r="H282" s="80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">
        <v>5496333</v>
      </c>
      <c r="V282">
        <v>5655</v>
      </c>
      <c r="W282" s="2">
        <v>6579000000</v>
      </c>
      <c r="X282" s="6">
        <v>5118925.6273680013</v>
      </c>
      <c r="Y282" s="38">
        <v>10010</v>
      </c>
      <c r="Z282" s="81">
        <f>+((DETALLE_GD_1[[#This Row],[VALOR X UN (GD)]]-DETALLE_GD_1[[#This Row],[VALOR PPTO]])/DETALLE_GD_1[[#This Row],[VALOR PPTO]])</f>
        <v>7.3727843037213664E-2</v>
      </c>
      <c r="AA282" s="2">
        <f>+DETALLE_GD_1[[#This Row],[VALOR PPTO]]*DETALLE_GD_1[[#This Row],[CANTIDAD RECIBIDA]]</f>
        <v>5118925.6440000003</v>
      </c>
      <c r="AB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2" s="3">
        <f>+DETALLE_GD_1[[#This Row],[CANTIDAD SOLICITADA]]-DETALLE_GD_1[[#This Row],[DEVOLUCIÓN]]</f>
        <v>504</v>
      </c>
      <c r="AD282" s="38" t="str">
        <f>+_xlfn.XLOOKUP(DETALLE_GD_1[[#This Row],[CODIGO]],PRODUCTOS[CODIGO],PRODUCTOS[DESC CORTA],"",0)</f>
        <v>PINO 2X6X400</v>
      </c>
      <c r="AE282"/>
      <c r="AH282"/>
    </row>
    <row r="283" spans="1:34" hidden="1" x14ac:dyDescent="0.25">
      <c r="A283" s="1">
        <v>46063</v>
      </c>
      <c r="B283" s="1">
        <v>46063</v>
      </c>
      <c r="C283" s="80" t="s">
        <v>169</v>
      </c>
      <c r="D283" s="38">
        <v>2</v>
      </c>
      <c r="E283" s="80" t="s">
        <v>384</v>
      </c>
      <c r="F283">
        <v>701096</v>
      </c>
      <c r="G283" s="80" t="s">
        <v>204</v>
      </c>
      <c r="H283" s="80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">
        <v>1112366</v>
      </c>
      <c r="V283">
        <v>5655</v>
      </c>
      <c r="W283" s="2">
        <v>6579000000</v>
      </c>
      <c r="X283" s="6">
        <v>1121391.9979500002</v>
      </c>
      <c r="Y283" s="38">
        <v>10010</v>
      </c>
      <c r="Z283" s="81">
        <f>+((DETALLE_GD_1[[#This Row],[VALOR X UN (GD)]]-DETALLE_GD_1[[#This Row],[VALOR PPTO]])/DETALLE_GD_1[[#This Row],[VALOR PPTO]])</f>
        <v>-8.048921347797177E-3</v>
      </c>
      <c r="AA283" s="2">
        <f>+DETALLE_GD_1[[#This Row],[VALOR PPTO]]*DETALLE_GD_1[[#This Row],[CANTIDAD RECIBIDA]]</f>
        <v>1121391.9990000001</v>
      </c>
      <c r="AB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3" s="3">
        <f>+DETALLE_GD_1[[#This Row],[CANTIDAD SOLICITADA]]-DETALLE_GD_1[[#This Row],[DEVOLUCIÓN]]</f>
        <v>70</v>
      </c>
      <c r="AD283" s="38" t="str">
        <f>+_xlfn.XLOOKUP(DETALLE_GD_1[[#This Row],[CODIGO]],PRODUCTOS[CODIGO],PRODUCTOS[DESC CORTA],"",0)</f>
        <v>VOCANITA EMPAPELADA MURO</v>
      </c>
      <c r="AE283"/>
      <c r="AH283"/>
    </row>
    <row r="284" spans="1:34" hidden="1" x14ac:dyDescent="0.25">
      <c r="A284" s="1">
        <v>46064</v>
      </c>
      <c r="B284" s="1">
        <v>46064</v>
      </c>
      <c r="C284" s="80" t="s">
        <v>169</v>
      </c>
      <c r="D284" s="38">
        <v>2</v>
      </c>
      <c r="E284" s="80" t="s">
        <v>384</v>
      </c>
      <c r="F284">
        <v>1901008</v>
      </c>
      <c r="G284" s="80" t="s">
        <v>278</v>
      </c>
      <c r="H284" s="80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">
        <v>340511</v>
      </c>
      <c r="V284">
        <v>5655</v>
      </c>
      <c r="W284" s="2">
        <v>6579000000</v>
      </c>
      <c r="X284" s="6">
        <v>342272.91619800002</v>
      </c>
      <c r="Y284" s="38">
        <v>10010</v>
      </c>
      <c r="Z284" s="81">
        <f>+((DETALLE_GD_1[[#This Row],[VALOR X UN (GD)]]-DETALLE_GD_1[[#This Row],[VALOR PPTO]])/DETALLE_GD_1[[#This Row],[VALOR PPTO]])</f>
        <v>-3.4624169548235481E-2</v>
      </c>
      <c r="AA284" s="2">
        <f>+DETALLE_GD_1[[#This Row],[VALOR PPTO]]*DETALLE_GD_1[[#This Row],[CANTIDAD RECIBIDA]]</f>
        <v>342272.91959999996</v>
      </c>
      <c r="AB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4" s="3">
        <f>+DETALLE_GD_1[[#This Row],[CANTIDAD SOLICITADA]]-DETALLE_GD_1[[#This Row],[DEVOLUCIÓN]]</f>
        <v>162</v>
      </c>
      <c r="AD284" s="38" t="str">
        <f>+_xlfn.XLOOKUP(DETALLE_GD_1[[#This Row],[CODIGO]],PRODUCTOS[CODIGO],PRODUCTOS[DESC CORTA],"",0)</f>
        <v>AISLAN GLASS 90MM</v>
      </c>
      <c r="AE284"/>
      <c r="AH284"/>
    </row>
    <row r="285" spans="1:34" hidden="1" x14ac:dyDescent="0.25">
      <c r="A285" s="1">
        <v>46064</v>
      </c>
      <c r="B285" s="1">
        <v>46064</v>
      </c>
      <c r="C285" s="80" t="s">
        <v>169</v>
      </c>
      <c r="D285" s="38">
        <v>2</v>
      </c>
      <c r="E285" s="80" t="s">
        <v>384</v>
      </c>
      <c r="F285">
        <v>407423</v>
      </c>
      <c r="G285" s="80" t="s">
        <v>106</v>
      </c>
      <c r="H285" s="80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"/>
      <c r="V285">
        <v>5655</v>
      </c>
      <c r="W285" s="2">
        <v>6579000000</v>
      </c>
      <c r="X285" s="6">
        <v>319921.50595135131</v>
      </c>
      <c r="Y285" s="38">
        <v>10010</v>
      </c>
      <c r="Z285" s="81">
        <f>+((DETALLE_GD_1[[#This Row],[VALOR X UN (GD)]]-DETALLE_GD_1[[#This Row],[VALOR PPTO]])/DETALLE_GD_1[[#This Row],[VALOR PPTO]])</f>
        <v>-0.96846413885906391</v>
      </c>
      <c r="AA285" s="2">
        <f>+DETALLE_GD_1[[#This Row],[VALOR PPTO]]*DETALLE_GD_1[[#This Row],[CANTIDAD RECIBIDA]]</f>
        <v>319921.5</v>
      </c>
      <c r="AB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5" s="3">
        <f>+DETALLE_GD_1[[#This Row],[CANTIDAD SOLICITADA]]-DETALLE_GD_1[[#This Row],[DEVOLUCIÓN]]</f>
        <v>3000</v>
      </c>
      <c r="AD285" s="38" t="str">
        <f>+_xlfn.XLOOKUP(DETALLE_GD_1[[#This Row],[CODIGO]],PRODUCTOS[CODIGO],PRODUCTOS[DESC CORTA],"",0)</f>
        <v>TORNILLO CRS 6X1 5/8</v>
      </c>
      <c r="AE285"/>
      <c r="AH285"/>
    </row>
    <row r="286" spans="1:34" hidden="1" x14ac:dyDescent="0.25">
      <c r="A286" s="1">
        <v>46064</v>
      </c>
      <c r="B286" s="1">
        <v>46063</v>
      </c>
      <c r="C286" s="80" t="s">
        <v>169</v>
      </c>
      <c r="D286" s="38">
        <v>2</v>
      </c>
      <c r="E286" s="80" t="s">
        <v>384</v>
      </c>
      <c r="F286">
        <v>408042</v>
      </c>
      <c r="G286" s="80" t="s">
        <v>144</v>
      </c>
      <c r="H286" s="80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">
        <v>2086620</v>
      </c>
      <c r="V286">
        <v>5655</v>
      </c>
      <c r="W286" s="2">
        <v>6579000000</v>
      </c>
      <c r="X286" s="6">
        <v>35000.000000000029</v>
      </c>
      <c r="Y286" s="38">
        <v>10010</v>
      </c>
      <c r="Z286" s="81">
        <f>+((DETALLE_GD_1[[#This Row],[VALOR X UN (GD)]]-DETALLE_GD_1[[#This Row],[VALOR PPTO]])/DETALLE_GD_1[[#This Row],[VALOR PPTO]])</f>
        <v>0</v>
      </c>
      <c r="AA286" s="2">
        <f>+DETALLE_GD_1[[#This Row],[VALOR PPTO]]*DETALLE_GD_1[[#This Row],[CANTIDAD RECIBIDA]]</f>
        <v>35000</v>
      </c>
      <c r="AB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6" s="3">
        <f>+DETALLE_GD_1[[#This Row],[CANTIDAD SOLICITADA]]-DETALLE_GD_1[[#This Row],[DEVOLUCIÓN]]</f>
        <v>1</v>
      </c>
      <c r="AD286" s="38" t="str">
        <f>+_xlfn.XLOOKUP(DETALLE_GD_1[[#This Row],[CODIGO]],PRODUCTOS[CODIGO],PRODUCTOS[DESC CORTA],"",0)</f>
        <v>CLAVO HELICOIDAL PROFIX</v>
      </c>
      <c r="AE286"/>
      <c r="AH286"/>
    </row>
    <row r="287" spans="1:34" hidden="1" x14ac:dyDescent="0.25">
      <c r="A287" s="1">
        <v>46064</v>
      </c>
      <c r="B287" s="1">
        <v>46063</v>
      </c>
      <c r="C287" s="80" t="s">
        <v>169</v>
      </c>
      <c r="D287" s="38">
        <v>2</v>
      </c>
      <c r="E287" s="80" t="s">
        <v>384</v>
      </c>
      <c r="F287">
        <v>302010</v>
      </c>
      <c r="G287" s="80" t="s">
        <v>323</v>
      </c>
      <c r="H287" s="80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"/>
      <c r="V287">
        <v>5655</v>
      </c>
      <c r="W287" s="2">
        <v>6579000000</v>
      </c>
      <c r="X287" s="6">
        <v>0</v>
      </c>
      <c r="Y287" s="38">
        <v>10010</v>
      </c>
      <c r="Z287" s="81">
        <f>+((DETALLE_GD_1[[#This Row],[VALOR X UN (GD)]]-DETALLE_GD_1[[#This Row],[VALOR PPTO]])/DETALLE_GD_1[[#This Row],[VALOR PPTO]])</f>
        <v>1.2840923791721904E-2</v>
      </c>
      <c r="AA287" s="2">
        <f>+DETALLE_GD_1[[#This Row],[VALOR PPTO]]*DETALLE_GD_1[[#This Row],[CANTIDAD RECIBIDA]]</f>
        <v>0</v>
      </c>
      <c r="AB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7" s="3">
        <f>+DETALLE_GD_1[[#This Row],[CANTIDAD SOLICITADA]]-DETALLE_GD_1[[#This Row],[DEVOLUCIÓN]]</f>
        <v>0</v>
      </c>
      <c r="AD287" s="38" t="str">
        <f>+_xlfn.XLOOKUP(DETALLE_GD_1[[#This Row],[CODIGO]],PRODUCTOS[CODIGO],PRODUCTOS[DESC CORTA],"",0)</f>
        <v>PINO 2X6X320</v>
      </c>
      <c r="AE287"/>
      <c r="AH287"/>
    </row>
    <row r="288" spans="1:34" hidden="1" x14ac:dyDescent="0.25">
      <c r="A288" s="1">
        <v>46064</v>
      </c>
      <c r="B288" s="1">
        <v>46063</v>
      </c>
      <c r="C288" s="80" t="s">
        <v>169</v>
      </c>
      <c r="D288" s="38">
        <v>2</v>
      </c>
      <c r="E288" s="80" t="s">
        <v>384</v>
      </c>
      <c r="F288">
        <v>5309018</v>
      </c>
      <c r="G288" s="80" t="s">
        <v>112</v>
      </c>
      <c r="H288" s="80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"/>
      <c r="V288">
        <v>5655</v>
      </c>
      <c r="W288" s="2">
        <v>6579000000</v>
      </c>
      <c r="X288" s="6">
        <v>139999.8464000001</v>
      </c>
      <c r="Y288" s="38">
        <v>10010</v>
      </c>
      <c r="Z288" s="81">
        <f>+((DETALLE_GD_1[[#This Row],[VALOR X UN (GD)]]-DETALLE_GD_1[[#This Row],[VALOR PPTO]])/DETALLE_GD_1[[#This Row],[VALOR PPTO]])</f>
        <v>1.1428584490190236E-6</v>
      </c>
      <c r="AA288" s="2">
        <f>+DETALLE_GD_1[[#This Row],[VALOR PPTO]]*DETALLE_GD_1[[#This Row],[CANTIDAD RECIBIDA]]</f>
        <v>139999.84</v>
      </c>
      <c r="AB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8" s="3">
        <f>+DETALLE_GD_1[[#This Row],[CANTIDAD SOLICITADA]]-DETALLE_GD_1[[#This Row],[DEVOLUCIÓN]]</f>
        <v>200</v>
      </c>
      <c r="AD288" s="38">
        <f>+_xlfn.XLOOKUP(DETALLE_GD_1[[#This Row],[CODIGO]],PRODUCTOS[CODIGO],PRODUCTOS[DESC CORTA],"",0)</f>
        <v>0</v>
      </c>
      <c r="AE288"/>
      <c r="AH288"/>
    </row>
    <row r="289" spans="1:34" hidden="1" x14ac:dyDescent="0.25">
      <c r="A289" s="1">
        <v>46064</v>
      </c>
      <c r="B289" s="1">
        <v>46063</v>
      </c>
      <c r="C289" s="80" t="s">
        <v>169</v>
      </c>
      <c r="D289" s="38">
        <v>2</v>
      </c>
      <c r="E289" s="80" t="s">
        <v>384</v>
      </c>
      <c r="F289">
        <v>407011</v>
      </c>
      <c r="G289" s="80" t="s">
        <v>30</v>
      </c>
      <c r="H289" s="80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"/>
      <c r="V289">
        <v>5655</v>
      </c>
      <c r="W289" s="2">
        <v>6579000000</v>
      </c>
      <c r="X289" s="6">
        <v>236587.61999999997</v>
      </c>
      <c r="Y289" s="38">
        <v>10010</v>
      </c>
      <c r="Z289" s="81">
        <f>+((DETALLE_GD_1[[#This Row],[VALOR X UN (GD)]]-DETALLE_GD_1[[#This Row],[VALOR PPTO]])/DETALLE_GD_1[[#This Row],[VALOR PPTO]])</f>
        <v>1.6907056835812905E-6</v>
      </c>
      <c r="AA289" s="2">
        <f>+DETALLE_GD_1[[#This Row],[VALOR PPTO]]*DETALLE_GD_1[[#This Row],[CANTIDAD RECIBIDA]]</f>
        <v>236587.6</v>
      </c>
      <c r="AB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9" s="3">
        <f>+DETALLE_GD_1[[#This Row],[CANTIDAD SOLICITADA]]-DETALLE_GD_1[[#This Row],[DEVOLUCIÓN]]</f>
        <v>500</v>
      </c>
      <c r="AD289" s="38" t="str">
        <f>+_xlfn.XLOOKUP(DETALLE_GD_1[[#This Row],[CODIGO]],PRODUCTOS[CODIGO],PRODUCTOS[DESC CORTA],"",0)</f>
        <v>TORNILLO SIMPSON 6"</v>
      </c>
      <c r="AE289"/>
      <c r="AH289"/>
    </row>
    <row r="290" spans="1:34" hidden="1" x14ac:dyDescent="0.25">
      <c r="A290" s="1">
        <v>46064</v>
      </c>
      <c r="B290" s="1">
        <v>46063</v>
      </c>
      <c r="C290" s="80" t="s">
        <v>169</v>
      </c>
      <c r="D290" s="38">
        <v>2</v>
      </c>
      <c r="E290" s="80" t="s">
        <v>384</v>
      </c>
      <c r="F290">
        <v>407307</v>
      </c>
      <c r="G290" s="80" t="s">
        <v>163</v>
      </c>
      <c r="H290" s="8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"/>
      <c r="V290">
        <v>5655</v>
      </c>
      <c r="W290" s="2">
        <v>6579000000</v>
      </c>
      <c r="X290" s="6">
        <v>20841.8325</v>
      </c>
      <c r="Y290" s="38">
        <v>10010</v>
      </c>
      <c r="Z290" s="81">
        <f>+((DETALLE_GD_1[[#This Row],[VALOR X UN (GD)]]-DETALLE_GD_1[[#This Row],[VALOR PPTO]])/DETALLE_GD_1[[#This Row],[VALOR PPTO]])</f>
        <v>0.15474401492382611</v>
      </c>
      <c r="AA290" s="2">
        <f>+DETALLE_GD_1[[#This Row],[VALOR PPTO]]*DETALLE_GD_1[[#This Row],[CANTIDAD RECIBIDA]]</f>
        <v>20841.840000000004</v>
      </c>
      <c r="AB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0" s="3">
        <f>+DETALLE_GD_1[[#This Row],[CANTIDAD SOLICITADA]]-DETALLE_GD_1[[#This Row],[DEVOLUCIÓN]]</f>
        <v>300</v>
      </c>
      <c r="AD290" s="38">
        <f>+_xlfn.XLOOKUP(DETALLE_GD_1[[#This Row],[CODIGO]],PRODUCTOS[CODIGO],PRODUCTOS[DESC CORTA],"",0)</f>
        <v>0</v>
      </c>
      <c r="AE290"/>
      <c r="AH290"/>
    </row>
    <row r="291" spans="1:34" hidden="1" x14ac:dyDescent="0.25">
      <c r="A291" s="1">
        <v>46064</v>
      </c>
      <c r="B291" s="1">
        <v>46063</v>
      </c>
      <c r="C291" s="80" t="s">
        <v>169</v>
      </c>
      <c r="D291" s="38">
        <v>2</v>
      </c>
      <c r="E291" s="80" t="s">
        <v>384</v>
      </c>
      <c r="F291">
        <v>407010</v>
      </c>
      <c r="G291" s="80" t="s">
        <v>164</v>
      </c>
      <c r="H291" s="80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"/>
      <c r="V291">
        <v>5655</v>
      </c>
      <c r="W291" s="2">
        <v>6579000000</v>
      </c>
      <c r="X291" s="6">
        <v>3450.3780000000002</v>
      </c>
      <c r="Y291" s="38">
        <v>10010</v>
      </c>
      <c r="Z291" s="81">
        <f>+((DETALLE_GD_1[[#This Row],[VALOR X UN (GD)]]-DETALLE_GD_1[[#This Row],[VALOR PPTO]])/DETALLE_GD_1[[#This Row],[VALOR PPTO]])</f>
        <v>0.11552607096589076</v>
      </c>
      <c r="AA291" s="2">
        <f>+DETALLE_GD_1[[#This Row],[VALOR PPTO]]*DETALLE_GD_1[[#This Row],[CANTIDAD RECIBIDA]]</f>
        <v>3450.3900000000003</v>
      </c>
      <c r="AB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1" s="3">
        <f>+DETALLE_GD_1[[#This Row],[CANTIDAD SOLICITADA]]-DETALLE_GD_1[[#This Row],[DEVOLUCIÓN]]</f>
        <v>300</v>
      </c>
      <c r="AD291" s="38">
        <f>+_xlfn.XLOOKUP(DETALLE_GD_1[[#This Row],[CODIGO]],PRODUCTOS[CODIGO],PRODUCTOS[DESC CORTA],"",0)</f>
        <v>0</v>
      </c>
      <c r="AE291"/>
      <c r="AH291"/>
    </row>
    <row r="292" spans="1:34" hidden="1" x14ac:dyDescent="0.25">
      <c r="A292" s="1">
        <v>46064</v>
      </c>
      <c r="B292" s="1">
        <v>46063</v>
      </c>
      <c r="C292" s="80" t="s">
        <v>169</v>
      </c>
      <c r="D292" s="38">
        <v>2</v>
      </c>
      <c r="E292" s="80" t="s">
        <v>384</v>
      </c>
      <c r="F292">
        <v>302044</v>
      </c>
      <c r="G292" s="80" t="s">
        <v>247</v>
      </c>
      <c r="H292" s="80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"/>
      <c r="V292">
        <v>5655</v>
      </c>
      <c r="W292" s="2">
        <v>6579000000</v>
      </c>
      <c r="X292" s="6">
        <v>1647115.5040800001</v>
      </c>
      <c r="Y292" s="38">
        <v>10010</v>
      </c>
      <c r="Z292" s="81">
        <f>+((DETALLE_GD_1[[#This Row],[VALOR X UN (GD)]]-DETALLE_GD_1[[#This Row],[VALOR PPTO]])/DETALLE_GD_1[[#This Row],[VALOR PPTO]])</f>
        <v>3.059894707725925E-7</v>
      </c>
      <c r="AA292" s="2">
        <f>+DETALLE_GD_1[[#This Row],[VALOR PPTO]]*DETALLE_GD_1[[#This Row],[CANTIDAD RECIBIDA]]</f>
        <v>1647115.5</v>
      </c>
      <c r="AB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2" s="3">
        <f>+DETALLE_GD_1[[#This Row],[CANTIDAD SOLICITADA]]-DETALLE_GD_1[[#This Row],[DEVOLUCIÓN]]</f>
        <v>120</v>
      </c>
      <c r="AD292" s="38" t="str">
        <f>+_xlfn.XLOOKUP(DETALLE_GD_1[[#This Row],[CODIGO]],PRODUCTOS[CODIGO],PRODUCTOS[DESC CORTA],"",0)</f>
        <v>PINO 2X8X4</v>
      </c>
      <c r="AE292"/>
      <c r="AH292"/>
    </row>
    <row r="293" spans="1:34" hidden="1" x14ac:dyDescent="0.25">
      <c r="A293" s="1">
        <v>46062</v>
      </c>
      <c r="B293" s="1">
        <v>46062</v>
      </c>
      <c r="C293" s="80" t="s">
        <v>381</v>
      </c>
      <c r="D293" s="38">
        <v>2</v>
      </c>
      <c r="E293" s="80" t="s">
        <v>205</v>
      </c>
      <c r="F293">
        <v>302010</v>
      </c>
      <c r="G293" s="80" t="s">
        <v>323</v>
      </c>
      <c r="H293" s="80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">
        <v>7936278</v>
      </c>
      <c r="V293">
        <v>5655</v>
      </c>
      <c r="W293" s="2">
        <v>6579000000</v>
      </c>
      <c r="X293" s="6">
        <v>2765756.1728999964</v>
      </c>
      <c r="Y293" s="38">
        <v>10010</v>
      </c>
      <c r="Z293" s="81">
        <f>+((DETALLE_GD_1[[#This Row],[VALOR X UN (GD)]]-DETALLE_GD_1[[#This Row],[VALOR PPTO]])/DETALLE_GD_1[[#This Row],[VALOR PPTO]])</f>
        <v>1.2840923791721904E-2</v>
      </c>
      <c r="AA293" s="2">
        <f>+DETALLE_GD_1[[#This Row],[VALOR PPTO]]*DETALLE_GD_1[[#This Row],[CANTIDAD RECIBIDA]]</f>
        <v>2765756.1540000001</v>
      </c>
      <c r="AB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3" s="3">
        <f>+DETALLE_GD_1[[#This Row],[CANTIDAD SOLICITADA]]-DETALLE_GD_1[[#This Row],[DEVOLUCIÓN]]</f>
        <v>420</v>
      </c>
      <c r="AD293" s="38" t="str">
        <f>+_xlfn.XLOOKUP(DETALLE_GD_1[[#This Row],[CODIGO]],PRODUCTOS[CODIGO],PRODUCTOS[DESC CORTA],"",0)</f>
        <v>PINO 2X6X320</v>
      </c>
      <c r="AE293"/>
      <c r="AH293"/>
    </row>
    <row r="294" spans="1:34" hidden="1" x14ac:dyDescent="0.25">
      <c r="A294" s="1">
        <v>46062</v>
      </c>
      <c r="B294" s="1">
        <v>46062</v>
      </c>
      <c r="C294" s="80" t="s">
        <v>381</v>
      </c>
      <c r="D294" s="38">
        <v>2</v>
      </c>
      <c r="E294" s="80" t="s">
        <v>205</v>
      </c>
      <c r="F294">
        <v>302028</v>
      </c>
      <c r="G294" s="80" t="s">
        <v>246</v>
      </c>
      <c r="H294" s="80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"/>
      <c r="V294">
        <v>5655</v>
      </c>
      <c r="W294" s="2">
        <v>6579000000</v>
      </c>
      <c r="X294" s="6">
        <v>3320224.037496001</v>
      </c>
      <c r="Y294" s="38">
        <v>10010</v>
      </c>
      <c r="Z294" s="81">
        <f>+((DETALLE_GD_1[[#This Row],[VALOR X UN (GD)]]-DETALLE_GD_1[[#This Row],[VALOR PPTO]])/DETALLE_GD_1[[#This Row],[VALOR PPTO]])</f>
        <v>2.6218399323549347E-2</v>
      </c>
      <c r="AA294" s="2">
        <f>+DETALLE_GD_1[[#This Row],[VALOR PPTO]]*DETALLE_GD_1[[#This Row],[CANTIDAD RECIBIDA]]</f>
        <v>3320224.02</v>
      </c>
      <c r="AB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4" s="3">
        <f>+DETALLE_GD_1[[#This Row],[CANTIDAD SOLICITADA]]-DETALLE_GD_1[[#This Row],[DEVOLUCIÓN]]</f>
        <v>648</v>
      </c>
      <c r="AD294" s="38" t="str">
        <f>+_xlfn.XLOOKUP(DETALLE_GD_1[[#This Row],[CODIGO]],PRODUCTOS[CODIGO],PRODUCTOS[DESC CORTA],"",0)</f>
        <v>PINO 2X4X320</v>
      </c>
      <c r="AE294"/>
      <c r="AH294"/>
    </row>
    <row r="295" spans="1:34" hidden="1" x14ac:dyDescent="0.25">
      <c r="A295" s="1">
        <v>46062</v>
      </c>
      <c r="B295" s="1">
        <v>46062</v>
      </c>
      <c r="C295" s="80" t="s">
        <v>381</v>
      </c>
      <c r="D295" s="38">
        <v>2</v>
      </c>
      <c r="E295" s="80" t="s">
        <v>205</v>
      </c>
      <c r="F295" t="s">
        <v>206</v>
      </c>
      <c r="G295" s="80" t="s">
        <v>207</v>
      </c>
      <c r="H295" s="80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"/>
      <c r="V295">
        <v>5655</v>
      </c>
      <c r="W295" s="2">
        <v>6579000000</v>
      </c>
      <c r="X295" s="6">
        <v>41451.848739000001</v>
      </c>
      <c r="Y295" s="38">
        <v>10010</v>
      </c>
      <c r="Z295" s="81">
        <f>+((DETALLE_GD_1[[#This Row],[VALOR X UN (GD)]]-DETALLE_GD_1[[#This Row],[VALOR PPTO]])/DETALLE_GD_1[[#This Row],[VALOR PPTO]])</f>
        <v>3.6500181473864699E-6</v>
      </c>
      <c r="AA295" s="2">
        <f>+DETALLE_GD_1[[#This Row],[VALOR PPTO]]*DETALLE_GD_1[[#This Row],[CANTIDAD RECIBIDA]]</f>
        <v>41451.848700000002</v>
      </c>
      <c r="AB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5" s="3">
        <f>+DETALLE_GD_1[[#This Row],[CANTIDAD SOLICITADA]]-DETALLE_GD_1[[#This Row],[DEVOLUCIÓN]]</f>
        <v>1</v>
      </c>
      <c r="AD295" s="38">
        <f>+_xlfn.XLOOKUP(DETALLE_GD_1[[#This Row],[CODIGO]],PRODUCTOS[CODIGO],PRODUCTOS[DESC CORTA],"",0)</f>
        <v>0</v>
      </c>
      <c r="AE295"/>
      <c r="AH295"/>
    </row>
    <row r="296" spans="1:34" hidden="1" x14ac:dyDescent="0.25">
      <c r="A296" s="1">
        <v>46062</v>
      </c>
      <c r="B296" s="1">
        <v>46062</v>
      </c>
      <c r="C296" s="80" t="s">
        <v>176</v>
      </c>
      <c r="D296" s="38">
        <v>2</v>
      </c>
      <c r="E296" s="80" t="s">
        <v>208</v>
      </c>
      <c r="F296">
        <v>304014</v>
      </c>
      <c r="G296" s="80" t="s">
        <v>23</v>
      </c>
      <c r="H296" s="80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"/>
      <c r="V296">
        <v>5655</v>
      </c>
      <c r="W296" s="2">
        <v>6579000000</v>
      </c>
      <c r="X296" s="6">
        <v>1358147.1985249999</v>
      </c>
      <c r="Y296" s="38">
        <v>10010</v>
      </c>
      <c r="Z296" s="81">
        <f>+((DETALLE_GD_1[[#This Row],[VALOR X UN (GD)]]-DETALLE_GD_1[[#This Row],[VALOR PPTO]])/DETALLE_GD_1[[#This Row],[VALOR PPTO]])</f>
        <v>-4.1889395362258329E-3</v>
      </c>
      <c r="AA296" s="2">
        <f>+DETALLE_GD_1[[#This Row],[VALOR PPTO]]*DETALLE_GD_1[[#This Row],[CANTIDAD RECIBIDA]]</f>
        <v>1358147.1995000001</v>
      </c>
      <c r="AB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6" s="3">
        <f>+DETALLE_GD_1[[#This Row],[CANTIDAD SOLICITADA]]-DETALLE_GD_1[[#This Row],[DEVOLUCIÓN]]</f>
        <v>65</v>
      </c>
      <c r="AD296" s="38">
        <f>+_xlfn.XLOOKUP(DETALLE_GD_1[[#This Row],[CODIGO]],PRODUCTOS[CODIGO],PRODUCTOS[DESC CORTA],"",0)</f>
        <v>0</v>
      </c>
      <c r="AE296"/>
      <c r="AH296"/>
    </row>
    <row r="297" spans="1:34" hidden="1" x14ac:dyDescent="0.25">
      <c r="A297" s="1">
        <v>46062</v>
      </c>
      <c r="B297" s="1">
        <v>46062</v>
      </c>
      <c r="C297" s="80" t="s">
        <v>169</v>
      </c>
      <c r="D297" s="38">
        <v>2</v>
      </c>
      <c r="E297" s="80" t="s">
        <v>205</v>
      </c>
      <c r="F297">
        <v>1901008</v>
      </c>
      <c r="G297" s="80" t="s">
        <v>278</v>
      </c>
      <c r="H297" s="80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"/>
      <c r="V297">
        <v>5655</v>
      </c>
      <c r="W297" s="2">
        <v>6579000000</v>
      </c>
      <c r="X297" s="6">
        <v>342272.91619800002</v>
      </c>
      <c r="Y297" s="38">
        <v>10010</v>
      </c>
      <c r="Z297" s="81">
        <f>+((DETALLE_GD_1[[#This Row],[VALOR X UN (GD)]]-DETALLE_GD_1[[#This Row],[VALOR PPTO]])/DETALLE_GD_1[[#This Row],[VALOR PPTO]])</f>
        <v>-2.469060190293812E-2</v>
      </c>
      <c r="AA297" s="2">
        <f>+DETALLE_GD_1[[#This Row],[VALOR PPTO]]*DETALLE_GD_1[[#This Row],[CANTIDAD RECIBIDA]]</f>
        <v>342272.91959999996</v>
      </c>
      <c r="AB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7" s="3">
        <f>+DETALLE_GD_1[[#This Row],[CANTIDAD SOLICITADA]]-DETALLE_GD_1[[#This Row],[DEVOLUCIÓN]]</f>
        <v>162</v>
      </c>
      <c r="AD297" s="38" t="str">
        <f>+_xlfn.XLOOKUP(DETALLE_GD_1[[#This Row],[CODIGO]],PRODUCTOS[CODIGO],PRODUCTOS[DESC CORTA],"",0)</f>
        <v>AISLAN GLASS 90MM</v>
      </c>
      <c r="AE297"/>
      <c r="AH297"/>
    </row>
    <row r="298" spans="1:34" hidden="1" x14ac:dyDescent="0.25">
      <c r="A298" s="1">
        <v>46057</v>
      </c>
      <c r="B298" s="1">
        <v>45989</v>
      </c>
      <c r="C298" s="80" t="s">
        <v>15</v>
      </c>
      <c r="D298" s="38">
        <v>11</v>
      </c>
      <c r="E298" s="80" t="s">
        <v>379</v>
      </c>
      <c r="F298">
        <v>617057</v>
      </c>
      <c r="G298" s="80" t="s">
        <v>134</v>
      </c>
      <c r="H298" s="80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">
        <v>360896</v>
      </c>
      <c r="V298">
        <v>5655</v>
      </c>
      <c r="W298" s="2">
        <v>6579000000</v>
      </c>
      <c r="X298" s="6">
        <v>6126.3591180000003</v>
      </c>
      <c r="Y298" s="38">
        <v>10010</v>
      </c>
      <c r="Z298" s="81">
        <f>+((DETALLE_GD_1[[#This Row],[VALOR X UN (GD)]]-DETALLE_GD_1[[#This Row],[VALOR PPTO]])/DETALLE_GD_1[[#This Row],[VALOR PPTO]])</f>
        <v>-5.8615564993553597E-5</v>
      </c>
      <c r="AA298" s="2">
        <f>+DETALLE_GD_1[[#This Row],[VALOR PPTO]]*DETALLE_GD_1[[#This Row],[CANTIDAD RECIBIDA]]</f>
        <v>6126.3590999999997</v>
      </c>
      <c r="AB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8" s="3">
        <f>+DETALLE_GD_1[[#This Row],[CANTIDAD SOLICITADA]]-DETALLE_GD_1[[#This Row],[DEVOLUCIÓN]]</f>
        <v>3</v>
      </c>
      <c r="AD298" s="38" t="str">
        <f>+_xlfn.XLOOKUP(DETALLE_GD_1[[#This Row],[CODIGO]],PRODUCTOS[CODIGO],PRODUCTOS[DESC CORTA],"",0)</f>
        <v>BROCHA 5/8 X4</v>
      </c>
      <c r="AE298"/>
      <c r="AH298"/>
    </row>
    <row r="299" spans="1:34" hidden="1" x14ac:dyDescent="0.25">
      <c r="A299" s="1">
        <v>46057</v>
      </c>
      <c r="B299" s="1">
        <v>45989</v>
      </c>
      <c r="C299" s="80" t="s">
        <v>15</v>
      </c>
      <c r="D299" s="38">
        <v>11</v>
      </c>
      <c r="E299" s="80" t="s">
        <v>379</v>
      </c>
      <c r="F299">
        <v>304014</v>
      </c>
      <c r="G299" s="80" t="s">
        <v>23</v>
      </c>
      <c r="H299" s="80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"/>
      <c r="V299">
        <v>5655</v>
      </c>
      <c r="W299" s="2">
        <v>6579000000</v>
      </c>
      <c r="X299" s="6">
        <v>208945.72284999999</v>
      </c>
      <c r="Y299" s="38">
        <v>10010</v>
      </c>
      <c r="Z299" s="81">
        <f>+((DETALLE_GD_1[[#This Row],[VALOR X UN (GD)]]-DETALLE_GD_1[[#This Row],[VALOR PPTO]])/DETALLE_GD_1[[#This Row],[VALOR PPTO]])</f>
        <v>-2.0853406030234855E-3</v>
      </c>
      <c r="AA299" s="2">
        <f>+DETALLE_GD_1[[#This Row],[VALOR PPTO]]*DETALLE_GD_1[[#This Row],[CANTIDAD RECIBIDA]]</f>
        <v>208945.723</v>
      </c>
      <c r="AB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9" s="3">
        <f>+DETALLE_GD_1[[#This Row],[CANTIDAD SOLICITADA]]-DETALLE_GD_1[[#This Row],[DEVOLUCIÓN]]</f>
        <v>10</v>
      </c>
      <c r="AD299" s="38">
        <f>+_xlfn.XLOOKUP(DETALLE_GD_1[[#This Row],[CODIGO]],PRODUCTOS[CODIGO],PRODUCTOS[DESC CORTA],"",0)</f>
        <v>0</v>
      </c>
      <c r="AE299"/>
      <c r="AH299"/>
    </row>
    <row r="300" spans="1:34" hidden="1" x14ac:dyDescent="0.25">
      <c r="A300" s="1">
        <v>46057</v>
      </c>
      <c r="B300" s="1">
        <v>45989</v>
      </c>
      <c r="C300" s="80" t="s">
        <v>15</v>
      </c>
      <c r="D300" s="38">
        <v>11</v>
      </c>
      <c r="E300" s="80" t="s">
        <v>379</v>
      </c>
      <c r="F300">
        <v>701043</v>
      </c>
      <c r="G300" s="80" t="s">
        <v>197</v>
      </c>
      <c r="H300" s="8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"/>
      <c r="V300">
        <v>5655</v>
      </c>
      <c r="W300" s="2">
        <v>6579000000</v>
      </c>
      <c r="X300" s="6">
        <v>66439.088316000008</v>
      </c>
      <c r="Y300" s="38">
        <v>10010</v>
      </c>
      <c r="Z300" s="81">
        <f>+((DETALLE_GD_1[[#This Row],[VALOR X UN (GD)]]-DETALLE_GD_1[[#This Row],[VALOR PPTO]])/DETALLE_GD_1[[#This Row],[VALOR PPTO]])</f>
        <v>-1.3320471748323826E-6</v>
      </c>
      <c r="AA300" s="2">
        <f>+DETALLE_GD_1[[#This Row],[VALOR PPTO]]*DETALLE_GD_1[[#This Row],[CANTIDAD RECIBIDA]]</f>
        <v>66439.088399999993</v>
      </c>
      <c r="AB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00" s="3">
        <f>+DETALLE_GD_1[[#This Row],[CANTIDAD SOLICITADA]]-DETALLE_GD_1[[#This Row],[DEVOLUCIÓN]]</f>
        <v>3</v>
      </c>
      <c r="AD300" s="38" t="str">
        <f>+_xlfn.XLOOKUP(DETALLE_GD_1[[#This Row],[CODIGO]],PRODUCTOS[CODIGO],PRODUCTOS[DESC CORTA],"",0)</f>
        <v>VOLCANITA EMPAPELADA CIELO</v>
      </c>
      <c r="AE300"/>
      <c r="AH300"/>
    </row>
    <row r="301" spans="1:34" hidden="1" x14ac:dyDescent="0.25">
      <c r="A301" s="1">
        <v>46057</v>
      </c>
      <c r="B301" s="1">
        <v>45989</v>
      </c>
      <c r="C301" s="80" t="s">
        <v>15</v>
      </c>
      <c r="D301" s="38">
        <v>11</v>
      </c>
      <c r="E301" s="80" t="s">
        <v>379</v>
      </c>
      <c r="F301">
        <v>704079</v>
      </c>
      <c r="G301" s="80" t="s">
        <v>209</v>
      </c>
      <c r="H301" s="80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"/>
      <c r="V301">
        <v>5655</v>
      </c>
      <c r="W301" s="2">
        <v>6579000000</v>
      </c>
      <c r="X301" s="6">
        <v>1511.409764</v>
      </c>
      <c r="Y301" s="38">
        <v>10010</v>
      </c>
      <c r="Z301" s="81">
        <f>+((DETALLE_GD_1[[#This Row],[VALOR X UN (GD)]]-DETALLE_GD_1[[#This Row],[VALOR PPTO]])/DETALLE_GD_1[[#This Row],[VALOR PPTO]])</f>
        <v>-1.4827083958301651E-2</v>
      </c>
      <c r="AA301" s="2">
        <f>+DETALLE_GD_1[[#This Row],[VALOR PPTO]]*DETALLE_GD_1[[#This Row],[CANTIDAD RECIBIDA]]</f>
        <v>1511.4097999999999</v>
      </c>
      <c r="AB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1" s="3">
        <f>+DETALLE_GD_1[[#This Row],[CANTIDAD SOLICITADA]]-DETALLE_GD_1[[#This Row],[DEVOLUCIÓN]]</f>
        <v>2</v>
      </c>
      <c r="AD301" s="38">
        <f>+_xlfn.XLOOKUP(DETALLE_GD_1[[#This Row],[CODIGO]],PRODUCTOS[CODIGO],PRODUCTOS[DESC CORTA],"",0)</f>
        <v>0</v>
      </c>
      <c r="AE301"/>
      <c r="AH301"/>
    </row>
    <row r="302" spans="1:34" hidden="1" x14ac:dyDescent="0.25">
      <c r="A302" s="1">
        <v>46057</v>
      </c>
      <c r="B302" s="1">
        <v>45989</v>
      </c>
      <c r="C302" s="80" t="s">
        <v>15</v>
      </c>
      <c r="D302" s="38">
        <v>11</v>
      </c>
      <c r="E302" s="80" t="s">
        <v>379</v>
      </c>
      <c r="F302">
        <v>609007</v>
      </c>
      <c r="G302" s="80" t="s">
        <v>210</v>
      </c>
      <c r="H302" s="80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"/>
      <c r="V302">
        <v>5655</v>
      </c>
      <c r="W302" s="2">
        <v>6579000000</v>
      </c>
      <c r="X302" s="6">
        <v>8164.9821430000002</v>
      </c>
      <c r="Y302" s="38">
        <v>10010</v>
      </c>
      <c r="Z302" s="81">
        <f>+((DETALLE_GD_1[[#This Row],[VALOR X UN (GD)]]-DETALLE_GD_1[[#This Row],[VALOR PPTO]])/DETALLE_GD_1[[#This Row],[VALOR PPTO]])</f>
        <v>2.1922889457194073E-6</v>
      </c>
      <c r="AA302" s="2">
        <f>+DETALLE_GD_1[[#This Row],[VALOR PPTO]]*DETALLE_GD_1[[#This Row],[CANTIDAD RECIBIDA]]</f>
        <v>8164.9821000000002</v>
      </c>
      <c r="AB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2" s="3">
        <f>+DETALLE_GD_1[[#This Row],[CANTIDAD SOLICITADA]]-DETALLE_GD_1[[#This Row],[DEVOLUCIÓN]]</f>
        <v>1</v>
      </c>
      <c r="AD302" s="38">
        <f>+_xlfn.XLOOKUP(DETALLE_GD_1[[#This Row],[CODIGO]],PRODUCTOS[CODIGO],PRODUCTOS[DESC CORTA],"",0)</f>
        <v>0</v>
      </c>
      <c r="AE302"/>
      <c r="AH302"/>
    </row>
    <row r="303" spans="1:34" hidden="1" x14ac:dyDescent="0.25">
      <c r="A303" s="1">
        <v>46057</v>
      </c>
      <c r="B303" s="1">
        <v>45989</v>
      </c>
      <c r="C303" s="80" t="s">
        <v>15</v>
      </c>
      <c r="D303" s="38">
        <v>11</v>
      </c>
      <c r="E303" s="80" t="s">
        <v>379</v>
      </c>
      <c r="F303">
        <v>2304002</v>
      </c>
      <c r="G303" s="80" t="s">
        <v>212</v>
      </c>
      <c r="H303" s="80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"/>
      <c r="V303">
        <v>5655</v>
      </c>
      <c r="W303" s="2">
        <v>6579000000</v>
      </c>
      <c r="X303" s="6">
        <v>16517.660688</v>
      </c>
      <c r="Y303" s="38">
        <v>10010</v>
      </c>
      <c r="Z303" s="81">
        <f>+((DETALLE_GD_1[[#This Row],[VALOR X UN (GD)]]-DETALLE_GD_1[[#This Row],[VALOR PPTO]])/DETALLE_GD_1[[#This Row],[VALOR PPTO]])</f>
        <v>2.0559812453786519E-5</v>
      </c>
      <c r="AA303" s="2">
        <f>+DETALLE_GD_1[[#This Row],[VALOR PPTO]]*DETALLE_GD_1[[#This Row],[CANTIDAD RECIBIDA]]</f>
        <v>16517.660400000001</v>
      </c>
      <c r="AB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3" s="3">
        <f>+DETALLE_GD_1[[#This Row],[CANTIDAD SOLICITADA]]-DETALLE_GD_1[[#This Row],[DEVOLUCIÓN]]</f>
        <v>12</v>
      </c>
      <c r="AD303" s="38">
        <f>+_xlfn.XLOOKUP(DETALLE_GD_1[[#This Row],[CODIGO]],PRODUCTOS[CODIGO],PRODUCTOS[DESC CORTA],"",0)</f>
        <v>0</v>
      </c>
      <c r="AE303"/>
      <c r="AH303"/>
    </row>
    <row r="304" spans="1:34" hidden="1" x14ac:dyDescent="0.25">
      <c r="A304" s="1">
        <v>46057</v>
      </c>
      <c r="B304" s="1">
        <v>45989</v>
      </c>
      <c r="C304" s="80" t="s">
        <v>15</v>
      </c>
      <c r="D304" s="38">
        <v>11</v>
      </c>
      <c r="E304" s="80" t="s">
        <v>379</v>
      </c>
      <c r="F304">
        <v>307030</v>
      </c>
      <c r="G304" s="80" t="s">
        <v>64</v>
      </c>
      <c r="H304" s="80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"/>
      <c r="V304">
        <v>5655</v>
      </c>
      <c r="W304" s="2">
        <v>6579000000</v>
      </c>
      <c r="X304" s="6">
        <v>27299.988560000002</v>
      </c>
      <c r="Y304" s="38">
        <v>10010</v>
      </c>
      <c r="Z304" s="81">
        <f>+((DETALLE_GD_1[[#This Row],[VALOR X UN (GD)]]-DETALLE_GD_1[[#This Row],[VALOR PPTO]])/DETALLE_GD_1[[#This Row],[VALOR PPTO]])</f>
        <v>4.0293056526552117E-7</v>
      </c>
      <c r="AA304" s="2">
        <f>+DETALLE_GD_1[[#This Row],[VALOR PPTO]]*DETALLE_GD_1[[#This Row],[CANTIDAD RECIBIDA]]</f>
        <v>27299.989000000001</v>
      </c>
      <c r="AB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4" s="3">
        <f>+DETALLE_GD_1[[#This Row],[CANTIDAD SOLICITADA]]-DETALLE_GD_1[[#This Row],[DEVOLUCIÓN]]</f>
        <v>10</v>
      </c>
      <c r="AD304" s="38" t="str">
        <f>+_xlfn.XLOOKUP(DETALLE_GD_1[[#This Row],[CODIGO]],PRODUCTOS[CODIGO],PRODUCTOS[DESC CORTA],"",0)</f>
        <v>GUARDAPOLVO BLANCO</v>
      </c>
      <c r="AE304"/>
      <c r="AH304"/>
    </row>
    <row r="305" spans="1:34" hidden="1" x14ac:dyDescent="0.25">
      <c r="A305" s="1">
        <v>46057</v>
      </c>
      <c r="B305" s="1">
        <v>45989</v>
      </c>
      <c r="C305" s="80" t="s">
        <v>15</v>
      </c>
      <c r="D305" s="38">
        <v>11</v>
      </c>
      <c r="E305" s="80" t="s">
        <v>379</v>
      </c>
      <c r="F305">
        <v>1405026</v>
      </c>
      <c r="G305" s="80" t="s">
        <v>91</v>
      </c>
      <c r="H305" s="80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"/>
      <c r="V305">
        <v>5655</v>
      </c>
      <c r="W305" s="2">
        <v>6579000000</v>
      </c>
      <c r="X305" s="6">
        <v>18880.599999999999</v>
      </c>
      <c r="Y305" s="38">
        <v>10010</v>
      </c>
      <c r="Z305" s="81">
        <f>+((DETALLE_GD_1[[#This Row],[VALOR X UN (GD)]]-DETALLE_GD_1[[#This Row],[VALOR PPTO]])/DETALLE_GD_1[[#This Row],[VALOR PPTO]])</f>
        <v>-1.6736756247152393E-3</v>
      </c>
      <c r="AA305" s="2">
        <f>+DETALLE_GD_1[[#This Row],[VALOR PPTO]]*DETALLE_GD_1[[#This Row],[CANTIDAD RECIBIDA]]</f>
        <v>18880.599999999999</v>
      </c>
      <c r="AB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5" s="3">
        <f>+DETALLE_GD_1[[#This Row],[CANTIDAD SOLICITADA]]-DETALLE_GD_1[[#This Row],[DEVOLUCIÓN]]</f>
        <v>1</v>
      </c>
      <c r="AD305" s="38" t="str">
        <f>+_xlfn.XLOOKUP(DETALLE_GD_1[[#This Row],[CODIGO]],PRODUCTOS[CODIGO],PRODUCTOS[DESC CORTA],"",0)</f>
        <v>CERRADURA ACCESO 1 MANILLA</v>
      </c>
      <c r="AE305"/>
      <c r="AH305"/>
    </row>
    <row r="306" spans="1:34" hidden="1" x14ac:dyDescent="0.25">
      <c r="A306" s="1">
        <v>46057</v>
      </c>
      <c r="B306" s="1">
        <v>45989</v>
      </c>
      <c r="C306" s="80" t="s">
        <v>15</v>
      </c>
      <c r="D306" s="38">
        <v>11</v>
      </c>
      <c r="E306" s="80" t="s">
        <v>379</v>
      </c>
      <c r="F306">
        <v>704095</v>
      </c>
      <c r="G306" s="80" t="s">
        <v>187</v>
      </c>
      <c r="H306" s="80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"/>
      <c r="V306">
        <v>5655</v>
      </c>
      <c r="W306" s="2">
        <v>6579000000</v>
      </c>
      <c r="X306" s="6">
        <v>7500.0356400000001</v>
      </c>
      <c r="Y306" s="38">
        <v>10010</v>
      </c>
      <c r="Z306" s="81">
        <f>+((DETALLE_GD_1[[#This Row],[VALOR X UN (GD)]]-DETALLE_GD_1[[#This Row],[VALOR PPTO]])/DETALLE_GD_1[[#This Row],[VALOR PPTO]])</f>
        <v>-4.799976960156248E-6</v>
      </c>
      <c r="AA306" s="2">
        <f>+DETALLE_GD_1[[#This Row],[VALOR PPTO]]*DETALLE_GD_1[[#This Row],[CANTIDAD RECIBIDA]]</f>
        <v>7500.0360000000001</v>
      </c>
      <c r="AB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6" s="3">
        <f>+DETALLE_GD_1[[#This Row],[CANTIDAD SOLICITADA]]-DETALLE_GD_1[[#This Row],[DEVOLUCIÓN]]</f>
        <v>30</v>
      </c>
      <c r="AD306" s="38">
        <f>+_xlfn.XLOOKUP(DETALLE_GD_1[[#This Row],[CODIGO]],PRODUCTOS[CODIGO],PRODUCTOS[DESC CORTA],"",0)</f>
        <v>0</v>
      </c>
      <c r="AE306"/>
      <c r="AH306"/>
    </row>
    <row r="307" spans="1:34" hidden="1" x14ac:dyDescent="0.25">
      <c r="A307" s="1">
        <v>46062</v>
      </c>
      <c r="B307" s="1">
        <v>46062</v>
      </c>
      <c r="C307" s="80" t="s">
        <v>201</v>
      </c>
      <c r="D307" s="38">
        <v>2</v>
      </c>
      <c r="E307" s="80" t="s">
        <v>202</v>
      </c>
      <c r="F307">
        <v>617016</v>
      </c>
      <c r="G307" s="80" t="s">
        <v>133</v>
      </c>
      <c r="H307" s="80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">
        <v>11589</v>
      </c>
      <c r="V307">
        <v>5655</v>
      </c>
      <c r="W307" s="2">
        <v>6579000000</v>
      </c>
      <c r="X307" s="6">
        <v>5715.0265479999998</v>
      </c>
      <c r="Y307" s="38">
        <v>10010</v>
      </c>
      <c r="Z307" s="81">
        <f>+((DETALLE_GD_1[[#This Row],[VALOR X UN (GD)]]-DETALLE_GD_1[[#This Row],[VALOR PPTO]])/DETALLE_GD_1[[#This Row],[VALOR PPTO]])</f>
        <v>-4.6543965342425642E-6</v>
      </c>
      <c r="AA307" s="2">
        <f>+DETALLE_GD_1[[#This Row],[VALOR PPTO]]*DETALLE_GD_1[[#This Row],[CANTIDAD RECIBIDA]]</f>
        <v>5715.0266000000001</v>
      </c>
      <c r="AB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7" s="3">
        <f>+DETALLE_GD_1[[#This Row],[CANTIDAD SOLICITADA]]-DETALLE_GD_1[[#This Row],[DEVOLUCIÓN]]</f>
        <v>2</v>
      </c>
      <c r="AD307" s="38" t="str">
        <f>+_xlfn.XLOOKUP(DETALLE_GD_1[[#This Row],[CODIGO]],PRODUCTOS[CODIGO],PRODUCTOS[DESC CORTA],"",0)</f>
        <v>RODILLO CHIPORRO</v>
      </c>
      <c r="AE307"/>
      <c r="AH307"/>
    </row>
    <row r="308" spans="1:34" hidden="1" x14ac:dyDescent="0.25">
      <c r="A308" s="1">
        <v>46062</v>
      </c>
      <c r="B308" s="1">
        <v>46062</v>
      </c>
      <c r="C308" s="80" t="s">
        <v>201</v>
      </c>
      <c r="D308" s="38">
        <v>2</v>
      </c>
      <c r="E308" s="80" t="s">
        <v>202</v>
      </c>
      <c r="F308">
        <v>617057</v>
      </c>
      <c r="G308" s="80" t="s">
        <v>134</v>
      </c>
      <c r="H308" s="80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"/>
      <c r="V308">
        <v>5655</v>
      </c>
      <c r="W308" s="2">
        <v>6579000000</v>
      </c>
      <c r="X308" s="6">
        <v>2042.119706</v>
      </c>
      <c r="Y308" s="38">
        <v>10010</v>
      </c>
      <c r="Z308" s="81">
        <f>+((DETALLE_GD_1[[#This Row],[VALOR X UN (GD)]]-DETALLE_GD_1[[#This Row],[VALOR PPTO]])/DETALLE_GD_1[[#This Row],[VALOR PPTO]])</f>
        <v>-5.8615564993553597E-5</v>
      </c>
      <c r="AA308" s="2">
        <f>+DETALLE_GD_1[[#This Row],[VALOR PPTO]]*DETALLE_GD_1[[#This Row],[CANTIDAD RECIBIDA]]</f>
        <v>2042.1197</v>
      </c>
      <c r="AB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8" s="3">
        <f>+DETALLE_GD_1[[#This Row],[CANTIDAD SOLICITADA]]-DETALLE_GD_1[[#This Row],[DEVOLUCIÓN]]</f>
        <v>1</v>
      </c>
      <c r="AD308" s="38" t="str">
        <f>+_xlfn.XLOOKUP(DETALLE_GD_1[[#This Row],[CODIGO]],PRODUCTOS[CODIGO],PRODUCTOS[DESC CORTA],"",0)</f>
        <v>BROCHA 5/8 X4</v>
      </c>
      <c r="AE308"/>
      <c r="AH308"/>
    </row>
    <row r="309" spans="1:34" hidden="1" x14ac:dyDescent="0.25">
      <c r="A309" s="1">
        <v>46062</v>
      </c>
      <c r="B309" s="1">
        <v>46062</v>
      </c>
      <c r="C309" s="80" t="s">
        <v>201</v>
      </c>
      <c r="D309" s="38">
        <v>2</v>
      </c>
      <c r="E309" s="80" t="s">
        <v>202</v>
      </c>
      <c r="F309">
        <v>609008</v>
      </c>
      <c r="G309" s="80" t="s">
        <v>57</v>
      </c>
      <c r="H309" s="80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"/>
      <c r="V309">
        <v>5655</v>
      </c>
      <c r="W309" s="2">
        <v>6579000000</v>
      </c>
      <c r="X309" s="6">
        <v>2130.75731</v>
      </c>
      <c r="Y309" s="38">
        <v>10010</v>
      </c>
      <c r="Z309" s="81">
        <f>+((DETALLE_GD_1[[#This Row],[VALOR X UN (GD)]]-DETALLE_GD_1[[#This Row],[VALOR PPTO]])/DETALLE_GD_1[[#This Row],[VALOR PPTO]])</f>
        <v>-1.4904231467375571E-2</v>
      </c>
      <c r="AA309" s="2">
        <f>+DETALLE_GD_1[[#This Row],[VALOR PPTO]]*DETALLE_GD_1[[#This Row],[CANTIDAD RECIBIDA]]</f>
        <v>2130.7573000000002</v>
      </c>
      <c r="AB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9" s="3">
        <f>+DETALLE_GD_1[[#This Row],[CANTIDAD SOLICITADA]]-DETALLE_GD_1[[#This Row],[DEVOLUCIÓN]]</f>
        <v>1</v>
      </c>
      <c r="AD309" s="38" t="str">
        <f>+_xlfn.XLOOKUP(DETALLE_GD_1[[#This Row],[CODIGO]],PRODUCTOS[CODIGO],PRODUCTOS[DESC CORTA],"",0)</f>
        <v>DUCO</v>
      </c>
      <c r="AE309"/>
      <c r="AH309"/>
    </row>
    <row r="310" spans="1:34" hidden="1" x14ac:dyDescent="0.25">
      <c r="A310" s="1">
        <v>46062</v>
      </c>
      <c r="B310" s="1">
        <v>46062</v>
      </c>
      <c r="C310" s="80" t="s">
        <v>201</v>
      </c>
      <c r="D310" s="38">
        <v>2</v>
      </c>
      <c r="E310" s="80" t="s">
        <v>202</v>
      </c>
      <c r="F310">
        <v>2304053</v>
      </c>
      <c r="G310" s="80" t="s">
        <v>213</v>
      </c>
      <c r="H310" s="8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"/>
      <c r="V310">
        <v>5655</v>
      </c>
      <c r="W310" s="2">
        <v>6579000000</v>
      </c>
      <c r="X310" s="6">
        <v>1724.0000000000002</v>
      </c>
      <c r="Y310" s="38">
        <v>10010</v>
      </c>
      <c r="Z310" s="81">
        <f>+((DETALLE_GD_1[[#This Row],[VALOR X UN (GD)]]-DETALLE_GD_1[[#This Row],[VALOR PPTO]])/DETALLE_GD_1[[#This Row],[VALOR PPTO]])</f>
        <v>5.2204176334106726E-3</v>
      </c>
      <c r="AA310" s="2">
        <f>+DETALLE_GD_1[[#This Row],[VALOR PPTO]]*DETALLE_GD_1[[#This Row],[CANTIDAD RECIBIDA]]</f>
        <v>1724</v>
      </c>
      <c r="AB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0" s="3">
        <f>+DETALLE_GD_1[[#This Row],[CANTIDAD SOLICITADA]]-DETALLE_GD_1[[#This Row],[DEVOLUCIÓN]]</f>
        <v>2</v>
      </c>
      <c r="AD310" s="38">
        <f>+_xlfn.XLOOKUP(DETALLE_GD_1[[#This Row],[CODIGO]],PRODUCTOS[CODIGO],PRODUCTOS[DESC CORTA],"",0)</f>
        <v>0</v>
      </c>
      <c r="AE310"/>
      <c r="AH310"/>
    </row>
    <row r="311" spans="1:34" hidden="1" x14ac:dyDescent="0.25">
      <c r="A311" s="1">
        <v>46062</v>
      </c>
      <c r="B311" s="1">
        <v>46062</v>
      </c>
      <c r="C311" s="80" t="s">
        <v>201</v>
      </c>
      <c r="D311" s="38">
        <v>2</v>
      </c>
      <c r="E311" s="80" t="s">
        <v>202</v>
      </c>
      <c r="F311">
        <v>602254</v>
      </c>
      <c r="G311" s="80" t="s">
        <v>214</v>
      </c>
      <c r="H311" s="80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"/>
      <c r="V311">
        <v>5655</v>
      </c>
      <c r="W311" s="2">
        <v>6579000000</v>
      </c>
      <c r="X311" s="6">
        <v>0</v>
      </c>
      <c r="Y311" s="38">
        <v>10010</v>
      </c>
      <c r="Z311" s="81">
        <f>+((DETALLE_GD_1[[#This Row],[VALOR X UN (GD)]]-DETALLE_GD_1[[#This Row],[VALOR PPTO]])/DETALLE_GD_1[[#This Row],[VALOR PPTO]])</f>
        <v>0</v>
      </c>
      <c r="AA311" s="2">
        <f>+DETALLE_GD_1[[#This Row],[VALOR PPTO]]*DETALLE_GD_1[[#This Row],[CANTIDAD RECIBIDA]]</f>
        <v>0</v>
      </c>
      <c r="AB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1" s="3">
        <f>+DETALLE_GD_1[[#This Row],[CANTIDAD SOLICITADA]]-DETALLE_GD_1[[#This Row],[DEVOLUCIÓN]]</f>
        <v>0</v>
      </c>
      <c r="AD311" s="38">
        <f>+_xlfn.XLOOKUP(DETALLE_GD_1[[#This Row],[CODIGO]],PRODUCTOS[CODIGO],PRODUCTOS[DESC CORTA],"",0)</f>
        <v>0</v>
      </c>
      <c r="AE311"/>
      <c r="AH311"/>
    </row>
    <row r="312" spans="1:34" hidden="1" x14ac:dyDescent="0.25">
      <c r="A312" s="1">
        <v>46066</v>
      </c>
      <c r="B312" s="1">
        <v>46066</v>
      </c>
      <c r="C312" s="80" t="s">
        <v>215</v>
      </c>
      <c r="D312" s="38">
        <v>2</v>
      </c>
      <c r="E312" s="80" t="s">
        <v>216</v>
      </c>
      <c r="F312">
        <v>302028</v>
      </c>
      <c r="G312" s="80" t="s">
        <v>246</v>
      </c>
      <c r="H312" s="80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">
        <v>9954286</v>
      </c>
      <c r="V312">
        <v>5694</v>
      </c>
      <c r="W312" s="2">
        <v>6579000000</v>
      </c>
      <c r="X312" s="6">
        <v>5533706.7291600015</v>
      </c>
      <c r="Y312" s="38">
        <v>10010</v>
      </c>
      <c r="Z312" s="81">
        <f>+((DETALLE_GD_1[[#This Row],[VALOR X UN (GD)]]-DETALLE_GD_1[[#This Row],[VALOR PPTO]])/DETALLE_GD_1[[#This Row],[VALOR PPTO]])</f>
        <v>2.6218457873815423E-2</v>
      </c>
      <c r="AA312" s="2">
        <f>+DETALLE_GD_1[[#This Row],[VALOR PPTO]]*DETALLE_GD_1[[#This Row],[CANTIDAD RECIBIDA]]</f>
        <v>5533706.7000000002</v>
      </c>
      <c r="AB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2" s="3">
        <f>+DETALLE_GD_1[[#This Row],[CANTIDAD SOLICITADA]]-DETALLE_GD_1[[#This Row],[DEVOLUCIÓN]]</f>
        <v>1080</v>
      </c>
      <c r="AD312" s="38" t="str">
        <f>+_xlfn.XLOOKUP(DETALLE_GD_1[[#This Row],[CODIGO]],PRODUCTOS[CODIGO],PRODUCTOS[DESC CORTA],"",0)</f>
        <v>PINO 2X4X320</v>
      </c>
      <c r="AE312"/>
      <c r="AH312"/>
    </row>
    <row r="313" spans="1:34" hidden="1" x14ac:dyDescent="0.25">
      <c r="A313" s="1">
        <v>46066</v>
      </c>
      <c r="B313" s="1">
        <v>46066</v>
      </c>
      <c r="C313" s="80" t="s">
        <v>215</v>
      </c>
      <c r="D313" s="38">
        <v>2</v>
      </c>
      <c r="E313" s="80" t="s">
        <v>216</v>
      </c>
      <c r="F313">
        <v>701040</v>
      </c>
      <c r="G313" s="80" t="s">
        <v>19</v>
      </c>
      <c r="H313" s="80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"/>
      <c r="V313">
        <v>5694</v>
      </c>
      <c r="W313" s="2">
        <v>6579000000</v>
      </c>
      <c r="X313" s="6">
        <v>626858.07631999976</v>
      </c>
      <c r="Y313" s="38">
        <v>10010</v>
      </c>
      <c r="Z313" s="81">
        <f>+((DETALLE_GD_1[[#This Row],[VALOR X UN (GD)]]-DETALLE_GD_1[[#This Row],[VALOR PPTO]])/DETALLE_GD_1[[#This Row],[VALOR PPTO]])</f>
        <v>-1.1655078291405292E-2</v>
      </c>
      <c r="AA313" s="2">
        <f>+DETALLE_GD_1[[#This Row],[VALOR PPTO]]*DETALLE_GD_1[[#This Row],[CANTIDAD RECIBIDA]]</f>
        <v>626858.07999999996</v>
      </c>
      <c r="AB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3" s="3">
        <f>+DETALLE_GD_1[[#This Row],[CANTIDAD SOLICITADA]]-DETALLE_GD_1[[#This Row],[DEVOLUCIÓN]]</f>
        <v>80</v>
      </c>
      <c r="AD313" s="38" t="str">
        <f>+_xlfn.XLOOKUP(DETALLE_GD_1[[#This Row],[CODIGO]],PRODUCTOS[CODIGO],PRODUCTOS[DESC CORTA],"",0)</f>
        <v>VOLCANITA RF</v>
      </c>
      <c r="AE313"/>
      <c r="AH313"/>
    </row>
    <row r="314" spans="1:34" hidden="1" x14ac:dyDescent="0.25">
      <c r="A314" s="1">
        <v>46066</v>
      </c>
      <c r="B314" s="1">
        <v>46066</v>
      </c>
      <c r="C314" s="80" t="s">
        <v>169</v>
      </c>
      <c r="D314" s="38">
        <v>2</v>
      </c>
      <c r="E314" s="80" t="s">
        <v>169</v>
      </c>
      <c r="F314">
        <v>407185</v>
      </c>
      <c r="G314" s="80" t="s">
        <v>43</v>
      </c>
      <c r="H314" s="80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"/>
      <c r="V314">
        <v>5694</v>
      </c>
      <c r="W314" s="2">
        <v>6579000000</v>
      </c>
      <c r="X314" s="6">
        <v>1375.664</v>
      </c>
      <c r="Y314" s="38">
        <v>10010</v>
      </c>
      <c r="Z314" s="81">
        <f>+((DETALLE_GD_1[[#This Row],[VALOR X UN (GD)]]-DETALLE_GD_1[[#This Row],[VALOR PPTO]])/DETALLE_GD_1[[#This Row],[VALOR PPTO]])</f>
        <v>2.4715409330787995E-4</v>
      </c>
      <c r="AA314" s="2">
        <f>+DETALLE_GD_1[[#This Row],[VALOR PPTO]]*DETALLE_GD_1[[#This Row],[CANTIDAD RECIBIDA]]</f>
        <v>1375.66</v>
      </c>
      <c r="AB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4" s="3">
        <f>+DETALLE_GD_1[[#This Row],[CANTIDAD SOLICITADA]]-DETALLE_GD_1[[#This Row],[DEVOLUCIÓN]]</f>
        <v>200</v>
      </c>
      <c r="AD314" s="38">
        <f>+_xlfn.XLOOKUP(DETALLE_GD_1[[#This Row],[CODIGO]],PRODUCTOS[CODIGO],PRODUCTOS[DESC CORTA],"",0)</f>
        <v>0</v>
      </c>
      <c r="AE314"/>
      <c r="AH314"/>
    </row>
    <row r="315" spans="1:34" hidden="1" x14ac:dyDescent="0.25">
      <c r="A315" s="1">
        <v>46066</v>
      </c>
      <c r="B315" s="1">
        <v>46066</v>
      </c>
      <c r="C315" s="80" t="s">
        <v>215</v>
      </c>
      <c r="D315" s="38">
        <v>2</v>
      </c>
      <c r="E315" s="80" t="s">
        <v>216</v>
      </c>
      <c r="F315">
        <v>701015</v>
      </c>
      <c r="G315" s="80" t="s">
        <v>254</v>
      </c>
      <c r="H315" s="80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"/>
      <c r="V315">
        <v>5694</v>
      </c>
      <c r="W315" s="2">
        <v>6579000000</v>
      </c>
      <c r="X315" s="6">
        <v>640590.82276000001</v>
      </c>
      <c r="Y315" s="38">
        <v>10010</v>
      </c>
      <c r="Z315" s="81">
        <f>+((DETALLE_GD_1[[#This Row],[VALOR X UN (GD)]]-DETALLE_GD_1[[#This Row],[VALOR PPTO]])/DETALLE_GD_1[[#This Row],[VALOR PPTO]])</f>
        <v>-1.8456399215584046E-5</v>
      </c>
      <c r="AA315" s="2">
        <f>+DETALLE_GD_1[[#This Row],[VALOR PPTO]]*DETALLE_GD_1[[#This Row],[CANTIDAD RECIBIDA]]</f>
        <v>640590.82500000007</v>
      </c>
      <c r="AB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5" s="3">
        <f>+DETALLE_GD_1[[#This Row],[CANTIDAD SOLICITADA]]-DETALLE_GD_1[[#This Row],[DEVOLUCIÓN]]</f>
        <v>70</v>
      </c>
      <c r="AD315" s="38" t="str">
        <f>+_xlfn.XLOOKUP(DETALLE_GD_1[[#This Row],[CODIGO]],PRODUCTOS[CODIGO],PRODUCTOS[DESC CORTA],"",0)</f>
        <v>VOLCANITA RH</v>
      </c>
      <c r="AE315"/>
      <c r="AH315"/>
    </row>
    <row r="316" spans="1:34" hidden="1" x14ac:dyDescent="0.25">
      <c r="A316" s="1">
        <v>46066</v>
      </c>
      <c r="B316" s="1">
        <v>46066</v>
      </c>
      <c r="C316" s="80" t="s">
        <v>215</v>
      </c>
      <c r="D316" s="38">
        <v>2</v>
      </c>
      <c r="E316" s="80" t="s">
        <v>216</v>
      </c>
      <c r="F316">
        <v>304014</v>
      </c>
      <c r="G316" s="80" t="s">
        <v>23</v>
      </c>
      <c r="H316" s="80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"/>
      <c r="V316">
        <v>5694</v>
      </c>
      <c r="W316" s="2">
        <v>6579000000</v>
      </c>
      <c r="X316" s="6">
        <v>1358147.1985249999</v>
      </c>
      <c r="Y316" s="38">
        <v>10010</v>
      </c>
      <c r="Z316" s="81">
        <f>+((DETALLE_GD_1[[#This Row],[VALOR X UN (GD)]]-DETALLE_GD_1[[#This Row],[VALOR PPTO]])/DETALLE_GD_1[[#This Row],[VALOR PPTO]])</f>
        <v>-4.1889395362258329E-3</v>
      </c>
      <c r="AA316" s="2">
        <f>+DETALLE_GD_1[[#This Row],[VALOR PPTO]]*DETALLE_GD_1[[#This Row],[CANTIDAD RECIBIDA]]</f>
        <v>1358147.1995000001</v>
      </c>
      <c r="AB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6" s="3">
        <f>+DETALLE_GD_1[[#This Row],[CANTIDAD SOLICITADA]]-DETALLE_GD_1[[#This Row],[DEVOLUCIÓN]]</f>
        <v>65</v>
      </c>
      <c r="AD316" s="38">
        <f>+_xlfn.XLOOKUP(DETALLE_GD_1[[#This Row],[CODIGO]],PRODUCTOS[CODIGO],PRODUCTOS[DESC CORTA],"",0)</f>
        <v>0</v>
      </c>
      <c r="AE316"/>
      <c r="AH316"/>
    </row>
    <row r="317" spans="1:34" hidden="1" x14ac:dyDescent="0.25">
      <c r="A317" s="1">
        <v>46066</v>
      </c>
      <c r="B317" s="1">
        <v>46066</v>
      </c>
      <c r="C317" s="80" t="s">
        <v>215</v>
      </c>
      <c r="D317" s="38">
        <v>2</v>
      </c>
      <c r="E317" s="80" t="s">
        <v>216</v>
      </c>
      <c r="F317">
        <v>304002</v>
      </c>
      <c r="G317" s="80" t="s">
        <v>37</v>
      </c>
      <c r="H317" s="80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"/>
      <c r="V317">
        <v>5694</v>
      </c>
      <c r="W317" s="2">
        <v>6579000000</v>
      </c>
      <c r="X317" s="6">
        <v>1529748.5150160005</v>
      </c>
      <c r="Y317" s="38">
        <v>10010</v>
      </c>
      <c r="Z317" s="81">
        <f>+((DETALLE_GD_1[[#This Row],[VALOR X UN (GD)]]-DETALLE_GD_1[[#This Row],[VALOR PPTO]])/DETALLE_GD_1[[#This Row],[VALOR PPTO]])</f>
        <v>-3.3887922999464314E-7</v>
      </c>
      <c r="AA317" s="2">
        <f>+DETALLE_GD_1[[#This Row],[VALOR PPTO]]*DETALLE_GD_1[[#This Row],[CANTIDAD RECIBIDA]]</f>
        <v>1529748.5183999999</v>
      </c>
      <c r="AB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7" s="3">
        <f>+DETALLE_GD_1[[#This Row],[CANTIDAD SOLICITADA]]-DETALLE_GD_1[[#This Row],[DEVOLUCIÓN]]</f>
        <v>72</v>
      </c>
      <c r="AD317" s="38" t="str">
        <f>+_xlfn.XLOOKUP(DETALLE_GD_1[[#This Row],[CODIGO]],PRODUCTOS[CODIGO],PRODUCTOS[DESC CORTA],"",0)</f>
        <v>SMARTPANEL</v>
      </c>
      <c r="AE317"/>
      <c r="AH317"/>
    </row>
    <row r="318" spans="1:34" hidden="1" x14ac:dyDescent="0.25">
      <c r="A318" s="1">
        <v>46066</v>
      </c>
      <c r="B318" s="1">
        <v>46066</v>
      </c>
      <c r="C318" s="80" t="s">
        <v>169</v>
      </c>
      <c r="D318" s="38">
        <v>2</v>
      </c>
      <c r="E318" s="80" t="s">
        <v>385</v>
      </c>
      <c r="F318">
        <v>602254</v>
      </c>
      <c r="G318" s="80" t="s">
        <v>214</v>
      </c>
      <c r="H318" s="80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"/>
      <c r="V318">
        <v>5694</v>
      </c>
      <c r="W318" s="2">
        <v>6579000000</v>
      </c>
      <c r="X318" s="6">
        <v>46060</v>
      </c>
      <c r="Y318" s="38">
        <v>10010</v>
      </c>
      <c r="Z318" s="81">
        <f>+((DETALLE_GD_1[[#This Row],[VALOR X UN (GD)]]-DETALLE_GD_1[[#This Row],[VALOR PPTO]])/DETALLE_GD_1[[#This Row],[VALOR PPTO]])</f>
        <v>0</v>
      </c>
      <c r="AA318" s="2">
        <f>+DETALLE_GD_1[[#This Row],[VALOR PPTO]]*DETALLE_GD_1[[#This Row],[CANTIDAD RECIBIDA]]</f>
        <v>46060</v>
      </c>
      <c r="AB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8" s="3">
        <f>+DETALLE_GD_1[[#This Row],[CANTIDAD SOLICITADA]]-DETALLE_GD_1[[#This Row],[DEVOLUCIÓN]]</f>
        <v>1</v>
      </c>
      <c r="AD318" s="38">
        <f>+_xlfn.XLOOKUP(DETALLE_GD_1[[#This Row],[CODIGO]],PRODUCTOS[CODIGO],PRODUCTOS[DESC CORTA],"",0)</f>
        <v>0</v>
      </c>
      <c r="AE318"/>
      <c r="AH318"/>
    </row>
    <row r="319" spans="1:34" hidden="1" x14ac:dyDescent="0.25">
      <c r="A319" s="1">
        <v>46066</v>
      </c>
      <c r="B319" s="1">
        <v>46066</v>
      </c>
      <c r="C319" s="80" t="s">
        <v>169</v>
      </c>
      <c r="D319" s="38">
        <v>2</v>
      </c>
      <c r="E319" s="80" t="s">
        <v>385</v>
      </c>
      <c r="F319">
        <v>412280</v>
      </c>
      <c r="G319" s="80" t="s">
        <v>40</v>
      </c>
      <c r="H319" s="80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"/>
      <c r="V319">
        <v>5694</v>
      </c>
      <c r="W319" s="2">
        <v>6579000000</v>
      </c>
      <c r="X319" s="6">
        <v>80005.840186000001</v>
      </c>
      <c r="Y319" s="38">
        <v>10010</v>
      </c>
      <c r="Z319" s="81">
        <f>+((DETALLE_GD_1[[#This Row],[VALOR X UN (GD)]]-DETALLE_GD_1[[#This Row],[VALOR PPTO]])/DETALLE_GD_1[[#This Row],[VALOR PPTO]])</f>
        <v>1.9973541880757971E-6</v>
      </c>
      <c r="AA319" s="2">
        <f>+DETALLE_GD_1[[#This Row],[VALOR PPTO]]*DETALLE_GD_1[[#This Row],[CANTIDAD RECIBIDA]]</f>
        <v>80005.840200000006</v>
      </c>
      <c r="AB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9" s="3">
        <f>+DETALLE_GD_1[[#This Row],[CANTIDAD SOLICITADA]]-DETALLE_GD_1[[#This Row],[DEVOLUCIÓN]]</f>
        <v>2</v>
      </c>
      <c r="AD319" s="38" t="str">
        <f>+_xlfn.XLOOKUP(DETALLE_GD_1[[#This Row],[CODIGO]],PRODUCTOS[CODIGO],PRODUCTOS[DESC CORTA],"",0)</f>
        <v>PB2</v>
      </c>
      <c r="AE319"/>
      <c r="AH319"/>
    </row>
    <row r="320" spans="1:34" hidden="1" x14ac:dyDescent="0.25">
      <c r="A320" s="1">
        <v>46066</v>
      </c>
      <c r="B320" s="1">
        <v>46066</v>
      </c>
      <c r="C320" s="80" t="s">
        <v>169</v>
      </c>
      <c r="D320" s="38">
        <v>2</v>
      </c>
      <c r="E320" s="80" t="s">
        <v>385</v>
      </c>
      <c r="F320">
        <v>617016</v>
      </c>
      <c r="G320" s="80" t="s">
        <v>133</v>
      </c>
      <c r="H320" s="8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"/>
      <c r="V320">
        <v>5694</v>
      </c>
      <c r="W320" s="2">
        <v>6579000000</v>
      </c>
      <c r="X320" s="6">
        <v>5715.0265479999998</v>
      </c>
      <c r="Y320" s="38">
        <v>10010</v>
      </c>
      <c r="Z320" s="81">
        <f>+((DETALLE_GD_1[[#This Row],[VALOR X UN (GD)]]-DETALLE_GD_1[[#This Row],[VALOR PPTO]])/DETALLE_GD_1[[#This Row],[VALOR PPTO]])</f>
        <v>-4.6543965342425642E-6</v>
      </c>
      <c r="AA320" s="2">
        <f>+DETALLE_GD_1[[#This Row],[VALOR PPTO]]*DETALLE_GD_1[[#This Row],[CANTIDAD RECIBIDA]]</f>
        <v>5715.0266000000001</v>
      </c>
      <c r="AB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0" s="3">
        <f>+DETALLE_GD_1[[#This Row],[CANTIDAD SOLICITADA]]-DETALLE_GD_1[[#This Row],[DEVOLUCIÓN]]</f>
        <v>2</v>
      </c>
      <c r="AD320" s="38" t="str">
        <f>+_xlfn.XLOOKUP(DETALLE_GD_1[[#This Row],[CODIGO]],PRODUCTOS[CODIGO],PRODUCTOS[DESC CORTA],"",0)</f>
        <v>RODILLO CHIPORRO</v>
      </c>
      <c r="AE320"/>
      <c r="AH320"/>
    </row>
    <row r="321" spans="1:34" hidden="1" x14ac:dyDescent="0.25">
      <c r="A321" s="1">
        <v>46066</v>
      </c>
      <c r="B321" s="1">
        <v>46066</v>
      </c>
      <c r="C321" s="80" t="s">
        <v>217</v>
      </c>
      <c r="D321" s="38">
        <v>2</v>
      </c>
      <c r="E321" s="80" t="s">
        <v>218</v>
      </c>
      <c r="F321">
        <v>407011</v>
      </c>
      <c r="G321" s="80" t="s">
        <v>30</v>
      </c>
      <c r="H321" s="80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">
        <v>473175</v>
      </c>
      <c r="V321">
        <v>5694</v>
      </c>
      <c r="W321" s="2">
        <v>6579000000</v>
      </c>
      <c r="X321" s="6">
        <v>473175.23999999993</v>
      </c>
      <c r="Y321" s="38">
        <v>10010</v>
      </c>
      <c r="Z321" s="81">
        <f>+((DETALLE_GD_1[[#This Row],[VALOR X UN (GD)]]-DETALLE_GD_1[[#This Row],[VALOR PPTO]])/DETALLE_GD_1[[#This Row],[VALOR PPTO]])</f>
        <v>-4.2267642092535555E-7</v>
      </c>
      <c r="AA321" s="2">
        <f>+DETALLE_GD_1[[#This Row],[VALOR PPTO]]*DETALLE_GD_1[[#This Row],[CANTIDAD RECIBIDA]]</f>
        <v>473175.2</v>
      </c>
      <c r="AB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1" s="3">
        <f>+DETALLE_GD_1[[#This Row],[CANTIDAD SOLICITADA]]-DETALLE_GD_1[[#This Row],[DEVOLUCIÓN]]</f>
        <v>1000</v>
      </c>
      <c r="AD321" s="38" t="str">
        <f>+_xlfn.XLOOKUP(DETALLE_GD_1[[#This Row],[CODIGO]],PRODUCTOS[CODIGO],PRODUCTOS[DESC CORTA],"",0)</f>
        <v>TORNILLO SIMPSON 6"</v>
      </c>
      <c r="AE321"/>
      <c r="AH321"/>
    </row>
    <row r="322" spans="1:34" hidden="1" x14ac:dyDescent="0.25">
      <c r="A322" s="1">
        <v>46066</v>
      </c>
      <c r="B322" s="1">
        <v>46066</v>
      </c>
      <c r="C322" s="80" t="s">
        <v>219</v>
      </c>
      <c r="D322" s="38">
        <v>2</v>
      </c>
      <c r="E322" s="80" t="s">
        <v>384</v>
      </c>
      <c r="F322">
        <v>302046</v>
      </c>
      <c r="G322" s="80" t="s">
        <v>115</v>
      </c>
      <c r="H322" s="80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">
        <v>22243525</v>
      </c>
      <c r="V322">
        <v>5694</v>
      </c>
      <c r="W322" s="2">
        <v>6579000000</v>
      </c>
      <c r="X322" s="6">
        <v>3849350.8189930008</v>
      </c>
      <c r="Y322" s="38">
        <v>10010</v>
      </c>
      <c r="Z322" s="81">
        <f>+((DETALLE_GD_1[[#This Row],[VALOR X UN (GD)]]-DETALLE_GD_1[[#This Row],[VALOR PPTO]])/DETALLE_GD_1[[#This Row],[VALOR PPTO]])</f>
        <v>1.9924180324741584E-2</v>
      </c>
      <c r="AA322" s="2">
        <f>+DETALLE_GD_1[[#This Row],[VALOR PPTO]]*DETALLE_GD_1[[#This Row],[CANTIDAD RECIBIDA]]</f>
        <v>3849350.8314999999</v>
      </c>
      <c r="AB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2" s="3">
        <f>+DETALLE_GD_1[[#This Row],[CANTIDAD SOLICITADA]]-DETALLE_GD_1[[#This Row],[DEVOLUCIÓN]]</f>
        <v>379</v>
      </c>
      <c r="AD322" s="38" t="str">
        <f>+_xlfn.XLOOKUP(DETALLE_GD_1[[#This Row],[CODIGO]],PRODUCTOS[CODIGO],PRODUCTOS[DESC CORTA],"",0)</f>
        <v>PINO 2X6X400</v>
      </c>
      <c r="AE322"/>
      <c r="AH322"/>
    </row>
    <row r="323" spans="1:34" hidden="1" x14ac:dyDescent="0.25">
      <c r="A323" s="1">
        <v>46066</v>
      </c>
      <c r="B323" s="1">
        <v>46066</v>
      </c>
      <c r="C323" s="80" t="s">
        <v>176</v>
      </c>
      <c r="D323" s="38">
        <v>2</v>
      </c>
      <c r="E323" s="80" t="s">
        <v>384</v>
      </c>
      <c r="F323">
        <v>302044</v>
      </c>
      <c r="G323" s="80" t="s">
        <v>247</v>
      </c>
      <c r="H323" s="80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"/>
      <c r="V323">
        <v>5694</v>
      </c>
      <c r="W323" s="2">
        <v>6579000000</v>
      </c>
      <c r="X323" s="6">
        <v>1647115.5040800001</v>
      </c>
      <c r="Y323" s="38">
        <v>10010</v>
      </c>
      <c r="Z323" s="81">
        <f>+((DETALLE_GD_1[[#This Row],[VALOR X UN (GD)]]-DETALLE_GD_1[[#This Row],[VALOR PPTO]])/DETALLE_GD_1[[#This Row],[VALOR PPTO]])</f>
        <v>3.059894707725925E-7</v>
      </c>
      <c r="AA323" s="2">
        <f>+DETALLE_GD_1[[#This Row],[VALOR PPTO]]*DETALLE_GD_1[[#This Row],[CANTIDAD RECIBIDA]]</f>
        <v>1647115.5</v>
      </c>
      <c r="AB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3" s="3">
        <f>+DETALLE_GD_1[[#This Row],[CANTIDAD SOLICITADA]]-DETALLE_GD_1[[#This Row],[DEVOLUCIÓN]]</f>
        <v>120</v>
      </c>
      <c r="AD323" s="38" t="str">
        <f>+_xlfn.XLOOKUP(DETALLE_GD_1[[#This Row],[CODIGO]],PRODUCTOS[CODIGO],PRODUCTOS[DESC CORTA],"",0)</f>
        <v>PINO 2X8X4</v>
      </c>
      <c r="AE323"/>
      <c r="AH323"/>
    </row>
    <row r="324" spans="1:34" hidden="1" x14ac:dyDescent="0.25">
      <c r="A324" s="1">
        <v>46066</v>
      </c>
      <c r="B324" s="1">
        <v>46066</v>
      </c>
      <c r="C324" s="80" t="s">
        <v>176</v>
      </c>
      <c r="D324" s="38">
        <v>2</v>
      </c>
      <c r="E324" s="80" t="s">
        <v>384</v>
      </c>
      <c r="F324">
        <v>302028</v>
      </c>
      <c r="G324" s="80" t="s">
        <v>246</v>
      </c>
      <c r="H324" s="80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"/>
      <c r="V324">
        <v>5694</v>
      </c>
      <c r="W324" s="2">
        <v>6579000000</v>
      </c>
      <c r="X324" s="6">
        <v>4303994.122680001</v>
      </c>
      <c r="Y324" s="38">
        <v>10010</v>
      </c>
      <c r="Z324" s="81">
        <f>+((DETALLE_GD_1[[#This Row],[VALOR X UN (GD)]]-DETALLE_GD_1[[#This Row],[VALOR PPTO]])/DETALLE_GD_1[[#This Row],[VALOR PPTO]])</f>
        <v>2.6218418840304764E-2</v>
      </c>
      <c r="AA324" s="2">
        <f>+DETALLE_GD_1[[#This Row],[VALOR PPTO]]*DETALLE_GD_1[[#This Row],[CANTIDAD RECIBIDA]]</f>
        <v>4303994.0999999996</v>
      </c>
      <c r="AB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4" s="3">
        <f>+DETALLE_GD_1[[#This Row],[CANTIDAD SOLICITADA]]-DETALLE_GD_1[[#This Row],[DEVOLUCIÓN]]</f>
        <v>840</v>
      </c>
      <c r="AD324" s="38" t="str">
        <f>+_xlfn.XLOOKUP(DETALLE_GD_1[[#This Row],[CODIGO]],PRODUCTOS[CODIGO],PRODUCTOS[DESC CORTA],"",0)</f>
        <v>PINO 2X4X320</v>
      </c>
      <c r="AE324"/>
      <c r="AH324"/>
    </row>
    <row r="325" spans="1:34" hidden="1" x14ac:dyDescent="0.25">
      <c r="A325" s="1">
        <v>46066</v>
      </c>
      <c r="B325" s="1">
        <v>46066</v>
      </c>
      <c r="C325" s="80" t="s">
        <v>176</v>
      </c>
      <c r="D325" s="38">
        <v>2</v>
      </c>
      <c r="E325" s="80" t="s">
        <v>384</v>
      </c>
      <c r="F325">
        <v>302010</v>
      </c>
      <c r="G325" s="80" t="s">
        <v>323</v>
      </c>
      <c r="H325" s="80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"/>
      <c r="V325">
        <v>5694</v>
      </c>
      <c r="W325" s="2">
        <v>6579000000</v>
      </c>
      <c r="X325" s="6">
        <v>3318907.4074799959</v>
      </c>
      <c r="Y325" s="38">
        <v>10010</v>
      </c>
      <c r="Z325" s="81">
        <f>+((DETALLE_GD_1[[#This Row],[VALOR X UN (GD)]]-DETALLE_GD_1[[#This Row],[VALOR PPTO]])/DETALLE_GD_1[[#This Row],[VALOR PPTO]])</f>
        <v>1.2840863048839812E-2</v>
      </c>
      <c r="AA325" s="2">
        <f>+DETALLE_GD_1[[#This Row],[VALOR PPTO]]*DETALLE_GD_1[[#This Row],[CANTIDAD RECIBIDA]]</f>
        <v>3318907.3848000001</v>
      </c>
      <c r="AB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5" s="3">
        <f>+DETALLE_GD_1[[#This Row],[CANTIDAD SOLICITADA]]-DETALLE_GD_1[[#This Row],[DEVOLUCIÓN]]</f>
        <v>504</v>
      </c>
      <c r="AD325" s="38" t="str">
        <f>+_xlfn.XLOOKUP(DETALLE_GD_1[[#This Row],[CODIGO]],PRODUCTOS[CODIGO],PRODUCTOS[DESC CORTA],"",0)</f>
        <v>PINO 2X6X320</v>
      </c>
      <c r="AE325"/>
      <c r="AH325"/>
    </row>
    <row r="326" spans="1:34" hidden="1" x14ac:dyDescent="0.25">
      <c r="A326" s="1">
        <v>46066</v>
      </c>
      <c r="B326" s="1">
        <v>46066</v>
      </c>
      <c r="C326" s="80" t="s">
        <v>176</v>
      </c>
      <c r="D326" s="38">
        <v>2</v>
      </c>
      <c r="E326" s="80" t="s">
        <v>384</v>
      </c>
      <c r="F326" t="s">
        <v>21</v>
      </c>
      <c r="G326" s="80" t="s">
        <v>22</v>
      </c>
      <c r="H326" s="80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"/>
      <c r="V326">
        <v>5694</v>
      </c>
      <c r="W326" s="2">
        <v>6579000000</v>
      </c>
      <c r="X326" s="6">
        <v>921582.1671000002</v>
      </c>
      <c r="Y326" s="38">
        <v>10010</v>
      </c>
      <c r="Z326" s="81">
        <f>+((DETALLE_GD_1[[#This Row],[VALOR X UN (GD)]]-DETALLE_GD_1[[#This Row],[VALOR PPTO]])/DETALLE_GD_1[[#This Row],[VALOR PPTO]])</f>
        <v>-2.0438943649352316E-2</v>
      </c>
      <c r="AA326" s="2">
        <f>+DETALLE_GD_1[[#This Row],[VALOR PPTO]]*DETALLE_GD_1[[#This Row],[CANTIDAD RECIBIDA]]</f>
        <v>921582.16799999995</v>
      </c>
      <c r="AB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6" s="3">
        <f>+DETALLE_GD_1[[#This Row],[CANTIDAD SOLICITADA]]-DETALLE_GD_1[[#This Row],[DEVOLUCIÓN]]</f>
        <v>60</v>
      </c>
      <c r="AD326" s="38" t="str">
        <f>+_xlfn.XLOOKUP(DETALLE_GD_1[[#This Row],[CODIGO]],PRODUCTOS[CODIGO],PRODUCTOS[DESC CORTA],"",0)</f>
        <v>PINO 3X8X320</v>
      </c>
      <c r="AE326"/>
      <c r="AH326"/>
    </row>
    <row r="327" spans="1:34" hidden="1" x14ac:dyDescent="0.25">
      <c r="A327" s="1">
        <v>46066</v>
      </c>
      <c r="B327" s="1">
        <v>46066</v>
      </c>
      <c r="C327" s="80" t="s">
        <v>176</v>
      </c>
      <c r="D327" s="38">
        <v>2</v>
      </c>
      <c r="E327" s="80" t="s">
        <v>384</v>
      </c>
      <c r="F327">
        <v>304007</v>
      </c>
      <c r="G327" s="80" t="s">
        <v>80</v>
      </c>
      <c r="H327" s="80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"/>
      <c r="V327">
        <v>5694</v>
      </c>
      <c r="W327" s="2">
        <v>6579000000</v>
      </c>
      <c r="X327" s="6">
        <v>1544987.6579699994</v>
      </c>
      <c r="Y327" s="38">
        <v>10010</v>
      </c>
      <c r="Z327" s="81">
        <f>+((DETALLE_GD_1[[#This Row],[VALOR X UN (GD)]]-DETALLE_GD_1[[#This Row],[VALOR PPTO]])/DETALLE_GD_1[[#This Row],[VALOR PPTO]])</f>
        <v>2.2718628144562506E-7</v>
      </c>
      <c r="AA327" s="2">
        <f>+DETALLE_GD_1[[#This Row],[VALOR PPTO]]*DETALLE_GD_1[[#This Row],[CANTIDAD RECIBIDA]]</f>
        <v>1544987.6549999998</v>
      </c>
      <c r="AB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7" s="3">
        <f>+DETALLE_GD_1[[#This Row],[CANTIDAD SOLICITADA]]-DETALLE_GD_1[[#This Row],[DEVOLUCIÓN]]</f>
        <v>135</v>
      </c>
      <c r="AD327" s="38" t="str">
        <f>+_xlfn.XLOOKUP(DETALLE_GD_1[[#This Row],[CODIGO]],PRODUCTOS[CODIGO],PRODUCTOS[DESC CORTA],"",0)</f>
        <v>OSB 11MM</v>
      </c>
      <c r="AE327"/>
      <c r="AH327"/>
    </row>
    <row r="328" spans="1:34" hidden="1" x14ac:dyDescent="0.25">
      <c r="A328" s="1">
        <v>46066</v>
      </c>
      <c r="B328" s="1">
        <v>46066</v>
      </c>
      <c r="C328" s="80" t="s">
        <v>176</v>
      </c>
      <c r="D328" s="38">
        <v>2</v>
      </c>
      <c r="E328" s="80" t="s">
        <v>384</v>
      </c>
      <c r="F328">
        <v>304101</v>
      </c>
      <c r="G328" s="80" t="s">
        <v>17</v>
      </c>
      <c r="H328" s="80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"/>
      <c r="V328">
        <v>5694</v>
      </c>
      <c r="W328" s="2">
        <v>6579000000</v>
      </c>
      <c r="X328" s="6">
        <v>1622474.7756000008</v>
      </c>
      <c r="Y328" s="38">
        <v>10010</v>
      </c>
      <c r="Z328" s="81">
        <f>+((DETALLE_GD_1[[#This Row],[VALOR X UN (GD)]]-DETALLE_GD_1[[#This Row],[VALOR PPTO]])/DETALLE_GD_1[[#This Row],[VALOR PPTO]])</f>
        <v>4.7391853949453559E-3</v>
      </c>
      <c r="AA328" s="2">
        <f>+DETALLE_GD_1[[#This Row],[VALOR PPTO]]*DETALLE_GD_1[[#This Row],[CANTIDAD RECIBIDA]]</f>
        <v>1622474.784</v>
      </c>
      <c r="AB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8" s="3">
        <f>+DETALLE_GD_1[[#This Row],[CANTIDAD SOLICITADA]]-DETALLE_GD_1[[#This Row],[DEVOLUCIÓN]]</f>
        <v>168</v>
      </c>
      <c r="AD328" s="38" t="str">
        <f>+_xlfn.XLOOKUP(DETALLE_GD_1[[#This Row],[CODIGO]],PRODUCTOS[CODIGO],PRODUCTOS[DESC CORTA],"",0)</f>
        <v>OSB 9.5</v>
      </c>
      <c r="AE328"/>
      <c r="AH328"/>
    </row>
    <row r="329" spans="1:34" hidden="1" x14ac:dyDescent="0.25">
      <c r="A329" s="1">
        <v>46066</v>
      </c>
      <c r="B329" s="1">
        <v>46066</v>
      </c>
      <c r="C329" s="80" t="s">
        <v>176</v>
      </c>
      <c r="D329" s="38">
        <v>2</v>
      </c>
      <c r="E329" s="80" t="s">
        <v>384</v>
      </c>
      <c r="F329">
        <v>410046</v>
      </c>
      <c r="G329" s="80" t="s">
        <v>361</v>
      </c>
      <c r="H329" s="80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"/>
      <c r="V329">
        <v>5694</v>
      </c>
      <c r="W329" s="2">
        <v>6579000000</v>
      </c>
      <c r="X329" s="6">
        <v>192468</v>
      </c>
      <c r="Y329" s="38">
        <v>10010</v>
      </c>
      <c r="Z329" s="81">
        <f>+((DETALLE_GD_1[[#This Row],[VALOR X UN (GD)]]-DETALLE_GD_1[[#This Row],[VALOR PPTO]])/DETALLE_GD_1[[#This Row],[VALOR PPTO]])</f>
        <v>0</v>
      </c>
      <c r="AA329" s="2">
        <f>+DETALLE_GD_1[[#This Row],[VALOR PPTO]]*DETALLE_GD_1[[#This Row],[CANTIDAD RECIBIDA]]</f>
        <v>192468</v>
      </c>
      <c r="AB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9" s="3">
        <f>+DETALLE_GD_1[[#This Row],[CANTIDAD SOLICITADA]]-DETALLE_GD_1[[#This Row],[DEVOLUCIÓN]]</f>
        <v>258</v>
      </c>
      <c r="AD329" s="38">
        <f>+_xlfn.XLOOKUP(DETALLE_GD_1[[#This Row],[CODIGO]],PRODUCTOS[CODIGO],PRODUCTOS[DESC CORTA],"",0)</f>
        <v>0</v>
      </c>
      <c r="AE329"/>
      <c r="AH329"/>
    </row>
    <row r="330" spans="1:34" hidden="1" x14ac:dyDescent="0.25">
      <c r="A330" s="1">
        <v>46066</v>
      </c>
      <c r="B330" s="1">
        <v>46066</v>
      </c>
      <c r="C330" s="80" t="s">
        <v>176</v>
      </c>
      <c r="D330" s="38">
        <v>2</v>
      </c>
      <c r="E330" s="80" t="s">
        <v>384</v>
      </c>
      <c r="F330">
        <v>410045</v>
      </c>
      <c r="G330" s="80" t="s">
        <v>110</v>
      </c>
      <c r="H330" s="8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"/>
      <c r="V330">
        <v>5694</v>
      </c>
      <c r="W330" s="2">
        <v>6579000000</v>
      </c>
      <c r="X330" s="6">
        <v>175904.65055799996</v>
      </c>
      <c r="Y330" s="38">
        <v>10010</v>
      </c>
      <c r="Z330" s="81">
        <f>+((DETALLE_GD_1[[#This Row],[VALOR X UN (GD)]]-DETALLE_GD_1[[#This Row],[VALOR PPTO]])/DETALLE_GD_1[[#This Row],[VALOR PPTO]])</f>
        <v>1.9021666765257303E-6</v>
      </c>
      <c r="AA330" s="2">
        <f>+DETALLE_GD_1[[#This Row],[VALOR PPTO]]*DETALLE_GD_1[[#This Row],[CANTIDAD RECIBIDA]]</f>
        <v>175904.6692</v>
      </c>
      <c r="AB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0" s="3">
        <f>+DETALLE_GD_1[[#This Row],[CANTIDAD SOLICITADA]]-DETALLE_GD_1[[#This Row],[DEVOLUCIÓN]]</f>
        <v>478</v>
      </c>
      <c r="AD330" s="38" t="str">
        <f>+_xlfn.XLOOKUP(DETALLE_GD_1[[#This Row],[CODIGO]],PRODUCTOS[CODIGO],PRODUCTOS[DESC CORTA],"",0)</f>
        <v>CONECTOR DENTADO</v>
      </c>
      <c r="AE330"/>
      <c r="AH330"/>
    </row>
    <row r="331" spans="1:34" hidden="1" x14ac:dyDescent="0.25">
      <c r="A331" s="1">
        <v>46066</v>
      </c>
      <c r="B331" s="1">
        <v>46066</v>
      </c>
      <c r="C331" s="80" t="s">
        <v>169</v>
      </c>
      <c r="D331" s="38">
        <v>2</v>
      </c>
      <c r="E331" s="80" t="s">
        <v>384</v>
      </c>
      <c r="F331">
        <v>410126</v>
      </c>
      <c r="G331" s="80" t="s">
        <v>159</v>
      </c>
      <c r="H331" s="80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"/>
      <c r="V331">
        <v>5694</v>
      </c>
      <c r="W331" s="2">
        <v>6579000000</v>
      </c>
      <c r="X331" s="6">
        <v>173116.92305600003</v>
      </c>
      <c r="Y331" s="38">
        <v>10010</v>
      </c>
      <c r="Z331" s="81">
        <f>+((DETALLE_GD_1[[#This Row],[VALOR X UN (GD)]]-DETALLE_GD_1[[#This Row],[VALOR PPTO]])/DETALLE_GD_1[[#This Row],[VALOR PPTO]])</f>
        <v>4.0666156363973055E-7</v>
      </c>
      <c r="AA331" s="2">
        <f>+DETALLE_GD_1[[#This Row],[VALOR PPTO]]*DETALLE_GD_1[[#This Row],[CANTIDAD RECIBIDA]]</f>
        <v>173116.9264</v>
      </c>
      <c r="AB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1" s="3">
        <f>+DETALLE_GD_1[[#This Row],[CANTIDAD SOLICITADA]]-DETALLE_GD_1[[#This Row],[DEVOLUCIÓN]]</f>
        <v>176</v>
      </c>
      <c r="AD331" s="38">
        <f>+_xlfn.XLOOKUP(DETALLE_GD_1[[#This Row],[CODIGO]],PRODUCTOS[CODIGO],PRODUCTOS[DESC CORTA],"",0)</f>
        <v>0</v>
      </c>
      <c r="AE331"/>
      <c r="AH331"/>
    </row>
    <row r="332" spans="1:34" hidden="1" x14ac:dyDescent="0.25">
      <c r="A332" s="1">
        <v>46066</v>
      </c>
      <c r="B332" s="1">
        <v>46066</v>
      </c>
      <c r="C332" s="80" t="s">
        <v>169</v>
      </c>
      <c r="D332" s="38">
        <v>2</v>
      </c>
      <c r="E332" s="80" t="s">
        <v>384</v>
      </c>
      <c r="F332" t="s">
        <v>386</v>
      </c>
      <c r="G332" s="80" t="s">
        <v>83</v>
      </c>
      <c r="H332" s="80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"/>
      <c r="V332">
        <v>5694</v>
      </c>
      <c r="W332" s="2">
        <v>6579000000</v>
      </c>
      <c r="X332" s="6">
        <v>147759.27272799995</v>
      </c>
      <c r="Y332" s="38">
        <v>10010</v>
      </c>
      <c r="Z332" s="81">
        <f>+((DETALLE_GD_1[[#This Row],[VALOR X UN (GD)]]-DETALLE_GD_1[[#This Row],[VALOR PPTO]])/DETALLE_GD_1[[#This Row],[VALOR PPTO]])</f>
        <v>-1.8462462276418306E-6</v>
      </c>
      <c r="AA332" s="2">
        <f>+DETALLE_GD_1[[#This Row],[VALOR PPTO]]*DETALLE_GD_1[[#This Row],[CANTIDAD RECIBIDA]]</f>
        <v>147759.27280000001</v>
      </c>
      <c r="AB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2" s="3">
        <f>+DETALLE_GD_1[[#This Row],[CANTIDAD SOLICITADA]]-DETALLE_GD_1[[#This Row],[DEVOLUCIÓN]]</f>
        <v>4</v>
      </c>
      <c r="AD332" s="38" t="str">
        <f>+_xlfn.XLOOKUP(DETALLE_GD_1[[#This Row],[CODIGO]],PRODUCTOS[CODIGO],PRODUCTOS[DESC CORTA],"",0)</f>
        <v>CLAVO R20</v>
      </c>
      <c r="AE332"/>
      <c r="AH332"/>
    </row>
    <row r="333" spans="1:34" hidden="1" x14ac:dyDescent="0.25">
      <c r="A333" s="1">
        <v>46066</v>
      </c>
      <c r="B333" s="1">
        <v>46066</v>
      </c>
      <c r="C333" s="80" t="s">
        <v>169</v>
      </c>
      <c r="D333" s="38">
        <v>2</v>
      </c>
      <c r="E333" s="80" t="s">
        <v>384</v>
      </c>
      <c r="F333">
        <v>408071</v>
      </c>
      <c r="G333" s="80" t="s">
        <v>111</v>
      </c>
      <c r="H333" s="80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"/>
      <c r="V333">
        <v>5694</v>
      </c>
      <c r="W333" s="2">
        <v>6579000000</v>
      </c>
      <c r="X333" s="6">
        <v>92801.191487999924</v>
      </c>
      <c r="Y333" s="38">
        <v>10010</v>
      </c>
      <c r="Z333" s="81">
        <f>+((DETALLE_GD_1[[#This Row],[VALOR X UN (GD)]]-DETALLE_GD_1[[#This Row],[VALOR PPTO]])/DETALLE_GD_1[[#This Row],[VALOR PPTO]])</f>
        <v>-2.0646286615738307E-6</v>
      </c>
      <c r="AA333" s="2">
        <f>+DETALLE_GD_1[[#This Row],[VALOR PPTO]]*DETALLE_GD_1[[#This Row],[CANTIDAD RECIBIDA]]</f>
        <v>92801.191600000006</v>
      </c>
      <c r="AB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3" s="3">
        <f>+DETALLE_GD_1[[#This Row],[CANTIDAD SOLICITADA]]-DETALLE_GD_1[[#This Row],[DEVOLUCIÓN]]</f>
        <v>4</v>
      </c>
      <c r="AD333" s="38" t="str">
        <f>+_xlfn.XLOOKUP(DETALLE_GD_1[[#This Row],[CODIGO]],PRODUCTOS[CODIGO],PRODUCTOS[DESC CORTA],"",0)</f>
        <v>CLAVO HELICOIDAL</v>
      </c>
      <c r="AE333"/>
      <c r="AH333"/>
    </row>
    <row r="334" spans="1:34" hidden="1" x14ac:dyDescent="0.25">
      <c r="A334" s="1">
        <v>46066</v>
      </c>
      <c r="B334" s="1">
        <v>46066</v>
      </c>
      <c r="C334" s="80" t="s">
        <v>169</v>
      </c>
      <c r="D334" s="38">
        <v>2</v>
      </c>
      <c r="E334" s="80" t="s">
        <v>169</v>
      </c>
      <c r="F334">
        <v>2302098</v>
      </c>
      <c r="G334" s="80" t="s">
        <v>24</v>
      </c>
      <c r="H334" s="80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"/>
      <c r="V334">
        <v>5694</v>
      </c>
      <c r="W334" s="2">
        <v>6579000000</v>
      </c>
      <c r="X334" s="6">
        <v>42425.999999999993</v>
      </c>
      <c r="Y334" s="38">
        <v>10010</v>
      </c>
      <c r="Z334" s="81">
        <f>+((DETALLE_GD_1[[#This Row],[VALOR X UN (GD)]]-DETALLE_GD_1[[#This Row],[VALOR PPTO]])/DETALLE_GD_1[[#This Row],[VALOR PPTO]])</f>
        <v>0</v>
      </c>
      <c r="AA334" s="2">
        <f>+DETALLE_GD_1[[#This Row],[VALOR PPTO]]*DETALLE_GD_1[[#This Row],[CANTIDAD RECIBIDA]]</f>
        <v>42426</v>
      </c>
      <c r="AB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4" s="3">
        <f>+DETALLE_GD_1[[#This Row],[CANTIDAD SOLICITADA]]-DETALLE_GD_1[[#This Row],[DEVOLUCIÓN]]</f>
        <v>2</v>
      </c>
      <c r="AD334" s="38" t="str">
        <f>+_xlfn.XLOOKUP(DETALLE_GD_1[[#This Row],[CODIGO]],PRODUCTOS[CODIGO],PRODUCTOS[DESC CORTA],"",0)</f>
        <v>COLA FRIA</v>
      </c>
      <c r="AE334"/>
      <c r="AH334"/>
    </row>
    <row r="335" spans="1:34" hidden="1" x14ac:dyDescent="0.25">
      <c r="A335" s="1">
        <v>46066</v>
      </c>
      <c r="B335" s="1">
        <v>46066</v>
      </c>
      <c r="C335" s="80" t="s">
        <v>176</v>
      </c>
      <c r="D335" s="38">
        <v>2</v>
      </c>
      <c r="E335" s="80" t="s">
        <v>384</v>
      </c>
      <c r="F335">
        <v>407423</v>
      </c>
      <c r="G335" s="80" t="s">
        <v>106</v>
      </c>
      <c r="H335" s="80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"/>
      <c r="V335">
        <v>5694</v>
      </c>
      <c r="W335" s="2">
        <v>6579000000</v>
      </c>
      <c r="X335" s="6">
        <v>106640.50198378378</v>
      </c>
      <c r="Y335" s="38">
        <v>10010</v>
      </c>
      <c r="Z335" s="81">
        <f>+((DETALLE_GD_1[[#This Row],[VALOR X UN (GD)]]-DETALLE_GD_1[[#This Row],[VALOR PPTO]])/DETALLE_GD_1[[#This Row],[VALOR PPTO]])</f>
        <v>-0.96846413885906391</v>
      </c>
      <c r="AA335" s="2">
        <f>+DETALLE_GD_1[[#This Row],[VALOR PPTO]]*DETALLE_GD_1[[#This Row],[CANTIDAD RECIBIDA]]</f>
        <v>106640.5</v>
      </c>
      <c r="AB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5" s="3">
        <f>+DETALLE_GD_1[[#This Row],[CANTIDAD SOLICITADA]]-DETALLE_GD_1[[#This Row],[DEVOLUCIÓN]]</f>
        <v>1000</v>
      </c>
      <c r="AD335" s="38" t="str">
        <f>+_xlfn.XLOOKUP(DETALLE_GD_1[[#This Row],[CODIGO]],PRODUCTOS[CODIGO],PRODUCTOS[DESC CORTA],"",0)</f>
        <v>TORNILLO CRS 6X1 5/8</v>
      </c>
      <c r="AE335"/>
      <c r="AH335"/>
    </row>
    <row r="336" spans="1:34" hidden="1" x14ac:dyDescent="0.25">
      <c r="A336" s="1">
        <v>46066</v>
      </c>
      <c r="B336" s="1">
        <v>46066</v>
      </c>
      <c r="C336" s="80" t="s">
        <v>169</v>
      </c>
      <c r="D336" s="38">
        <v>2</v>
      </c>
      <c r="E336" s="80" t="s">
        <v>384</v>
      </c>
      <c r="F336">
        <v>407185</v>
      </c>
      <c r="G336" s="80" t="s">
        <v>43</v>
      </c>
      <c r="H336" s="80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"/>
      <c r="V336">
        <v>5694</v>
      </c>
      <c r="W336" s="2">
        <v>6579000000</v>
      </c>
      <c r="X336" s="6">
        <v>6878.3200000000006</v>
      </c>
      <c r="Y336" s="38">
        <v>10010</v>
      </c>
      <c r="Z336" s="81">
        <f>+((DETALLE_GD_1[[#This Row],[VALOR X UN (GD)]]-DETALLE_GD_1[[#This Row],[VALOR PPTO]])/DETALLE_GD_1[[#This Row],[VALOR PPTO]])</f>
        <v>-4.3615428230840323E-5</v>
      </c>
      <c r="AA336" s="2">
        <f>+DETALLE_GD_1[[#This Row],[VALOR PPTO]]*DETALLE_GD_1[[#This Row],[CANTIDAD RECIBIDA]]</f>
        <v>6878.3</v>
      </c>
      <c r="AB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6" s="3">
        <f>+DETALLE_GD_1[[#This Row],[CANTIDAD SOLICITADA]]-DETALLE_GD_1[[#This Row],[DEVOLUCIÓN]]</f>
        <v>1000</v>
      </c>
      <c r="AD336" s="38">
        <f>+_xlfn.XLOOKUP(DETALLE_GD_1[[#This Row],[CODIGO]],PRODUCTOS[CODIGO],PRODUCTOS[DESC CORTA],"",0)</f>
        <v>0</v>
      </c>
      <c r="AE336"/>
      <c r="AH336"/>
    </row>
    <row r="337" spans="1:34" hidden="1" x14ac:dyDescent="0.25">
      <c r="A337" s="1">
        <v>46066</v>
      </c>
      <c r="B337" s="1">
        <v>46066</v>
      </c>
      <c r="C337" s="80" t="s">
        <v>169</v>
      </c>
      <c r="D337" s="38">
        <v>2</v>
      </c>
      <c r="E337" s="80" t="s">
        <v>384</v>
      </c>
      <c r="F337">
        <v>1405006</v>
      </c>
      <c r="G337" s="80" t="s">
        <v>199</v>
      </c>
      <c r="H337" s="80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"/>
      <c r="V337">
        <v>5694</v>
      </c>
      <c r="W337" s="2">
        <v>6579000000</v>
      </c>
      <c r="X337" s="6">
        <v>35197.460000000006</v>
      </c>
      <c r="Y337" s="38">
        <v>10010</v>
      </c>
      <c r="Z337" s="81">
        <f>+((DETALLE_GD_1[[#This Row],[VALOR X UN (GD)]]-DETALLE_GD_1[[#This Row],[VALOR PPTO]])/DETALLE_GD_1[[#This Row],[VALOR PPTO]])</f>
        <v>5.8668939555367701E-3</v>
      </c>
      <c r="AA337" s="2">
        <f>+DETALLE_GD_1[[#This Row],[VALOR PPTO]]*DETALLE_GD_1[[#This Row],[CANTIDAD RECIBIDA]]</f>
        <v>35197.5</v>
      </c>
      <c r="AB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7" s="3">
        <f>+DETALLE_GD_1[[#This Row],[CANTIDAD SOLICITADA]]-DETALLE_GD_1[[#This Row],[DEVOLUCIÓN]]</f>
        <v>1000</v>
      </c>
      <c r="AD337" s="38">
        <f>+_xlfn.XLOOKUP(DETALLE_GD_1[[#This Row],[CODIGO]],PRODUCTOS[CODIGO],PRODUCTOS[DESC CORTA],"",0)</f>
        <v>0</v>
      </c>
      <c r="AE337"/>
      <c r="AH337"/>
    </row>
    <row r="338" spans="1:34" hidden="1" x14ac:dyDescent="0.25">
      <c r="A338" s="1">
        <v>46066</v>
      </c>
      <c r="B338" s="1">
        <v>46066</v>
      </c>
      <c r="C338" s="80" t="s">
        <v>176</v>
      </c>
      <c r="D338" s="38">
        <v>2</v>
      </c>
      <c r="E338" s="80" t="s">
        <v>384</v>
      </c>
      <c r="F338">
        <v>407170</v>
      </c>
      <c r="G338" s="80" t="s">
        <v>107</v>
      </c>
      <c r="H338" s="80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"/>
      <c r="V338">
        <v>5694</v>
      </c>
      <c r="W338" s="2">
        <v>6579000000</v>
      </c>
      <c r="X338" s="6">
        <v>4880.2160000000003</v>
      </c>
      <c r="Y338" s="38">
        <v>10010</v>
      </c>
      <c r="Z338" s="81">
        <f>+((DETALLE_GD_1[[#This Row],[VALOR X UN (GD)]]-DETALLE_GD_1[[#This Row],[VALOR PPTO]])/DETALLE_GD_1[[#This Row],[VALOR PPTO]])</f>
        <v>-4.0981926970292619E-5</v>
      </c>
      <c r="AA338" s="2">
        <f>+DETALLE_GD_1[[#This Row],[VALOR PPTO]]*DETALLE_GD_1[[#This Row],[CANTIDAD RECIBIDA]]</f>
        <v>4880.2000000000007</v>
      </c>
      <c r="AB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8" s="3">
        <f>+DETALLE_GD_1[[#This Row],[CANTIDAD SOLICITADA]]-DETALLE_GD_1[[#This Row],[DEVOLUCIÓN]]</f>
        <v>1000</v>
      </c>
      <c r="AD338" s="38" t="str">
        <f>+_xlfn.XLOOKUP(DETALLE_GD_1[[#This Row],[CODIGO]],PRODUCTOS[CODIGO],PRODUCTOS[DESC CORTA],"",0)</f>
        <v>TORNILLO CRS 6X2 1/4</v>
      </c>
      <c r="AE338"/>
      <c r="AH338"/>
    </row>
    <row r="339" spans="1:34" hidden="1" x14ac:dyDescent="0.25">
      <c r="A339" s="1">
        <v>46066</v>
      </c>
      <c r="B339" s="1">
        <v>46066</v>
      </c>
      <c r="C339" s="80" t="s">
        <v>169</v>
      </c>
      <c r="D339" s="38">
        <v>2</v>
      </c>
      <c r="E339" s="80" t="s">
        <v>384</v>
      </c>
      <c r="F339">
        <v>407011</v>
      </c>
      <c r="G339" s="80" t="s">
        <v>30</v>
      </c>
      <c r="H339" s="80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"/>
      <c r="V339">
        <v>5694</v>
      </c>
      <c r="W339" s="2">
        <v>6579000000</v>
      </c>
      <c r="X339" s="6">
        <v>946350.47999999986</v>
      </c>
      <c r="Y339" s="38">
        <v>10010</v>
      </c>
      <c r="Z339" s="81">
        <f>+((DETALLE_GD_1[[#This Row],[VALOR X UN (GD)]]-DETALLE_GD_1[[#This Row],[VALOR PPTO]])/DETALLE_GD_1[[#This Row],[VALOR PPTO]])</f>
        <v>6.3401463132796736E-7</v>
      </c>
      <c r="AA339" s="2">
        <f>+DETALLE_GD_1[[#This Row],[VALOR PPTO]]*DETALLE_GD_1[[#This Row],[CANTIDAD RECIBIDA]]</f>
        <v>946350.4</v>
      </c>
      <c r="AB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9" s="3">
        <f>+DETALLE_GD_1[[#This Row],[CANTIDAD SOLICITADA]]-DETALLE_GD_1[[#This Row],[DEVOLUCIÓN]]</f>
        <v>2000</v>
      </c>
      <c r="AD339" s="38" t="str">
        <f>+_xlfn.XLOOKUP(DETALLE_GD_1[[#This Row],[CODIGO]],PRODUCTOS[CODIGO],PRODUCTOS[DESC CORTA],"",0)</f>
        <v>TORNILLO SIMPSON 6"</v>
      </c>
      <c r="AE339"/>
      <c r="AH339"/>
    </row>
    <row r="340" spans="1:34" hidden="1" x14ac:dyDescent="0.25">
      <c r="A340" s="1">
        <v>46066</v>
      </c>
      <c r="B340" s="1">
        <v>46066</v>
      </c>
      <c r="C340" s="80" t="s">
        <v>169</v>
      </c>
      <c r="D340" s="38">
        <v>2</v>
      </c>
      <c r="E340" s="80" t="s">
        <v>384</v>
      </c>
      <c r="F340">
        <v>407307</v>
      </c>
      <c r="G340" s="80" t="s">
        <v>163</v>
      </c>
      <c r="H340" s="8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"/>
      <c r="V340">
        <v>5694</v>
      </c>
      <c r="W340" s="2">
        <v>6579000000</v>
      </c>
      <c r="X340" s="6">
        <v>29039.61995</v>
      </c>
      <c r="Y340" s="38">
        <v>10010</v>
      </c>
      <c r="Z340" s="81">
        <f>+((DETALLE_GD_1[[#This Row],[VALOR X UN (GD)]]-DETALLE_GD_1[[#This Row],[VALOR PPTO]])/DETALLE_GD_1[[#This Row],[VALOR PPTO]])</f>
        <v>0.15473249962575267</v>
      </c>
      <c r="AA340" s="2">
        <f>+DETALLE_GD_1[[#This Row],[VALOR PPTO]]*DETALLE_GD_1[[#This Row],[CANTIDAD RECIBIDA]]</f>
        <v>29039.630400000002</v>
      </c>
      <c r="AB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0" s="3">
        <f>+DETALLE_GD_1[[#This Row],[CANTIDAD SOLICITADA]]-DETALLE_GD_1[[#This Row],[DEVOLUCIÓN]]</f>
        <v>418</v>
      </c>
      <c r="AD340" s="38">
        <f>+_xlfn.XLOOKUP(DETALLE_GD_1[[#This Row],[CODIGO]],PRODUCTOS[CODIGO],PRODUCTOS[DESC CORTA],"",0)</f>
        <v>0</v>
      </c>
      <c r="AE340"/>
      <c r="AH340"/>
    </row>
    <row r="341" spans="1:34" hidden="1" x14ac:dyDescent="0.25">
      <c r="A341" s="1">
        <v>46066</v>
      </c>
      <c r="B341" s="1">
        <v>46066</v>
      </c>
      <c r="C341" s="80" t="s">
        <v>169</v>
      </c>
      <c r="D341" s="38">
        <v>2</v>
      </c>
      <c r="E341" s="80" t="s">
        <v>384</v>
      </c>
      <c r="F341">
        <v>407010</v>
      </c>
      <c r="G341" s="80" t="s">
        <v>164</v>
      </c>
      <c r="H341" s="80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"/>
      <c r="V341">
        <v>5694</v>
      </c>
      <c r="W341" s="2">
        <v>6579000000</v>
      </c>
      <c r="X341" s="6">
        <v>5750.63</v>
      </c>
      <c r="Y341" s="38">
        <v>10010</v>
      </c>
      <c r="Z341" s="81">
        <f>+((DETALLE_GD_1[[#This Row],[VALOR X UN (GD)]]-DETALLE_GD_1[[#This Row],[VALOR PPTO]])/DETALLE_GD_1[[#This Row],[VALOR PPTO]])</f>
        <v>7.5643622894796788E-4</v>
      </c>
      <c r="AA341" s="2">
        <f>+DETALLE_GD_1[[#This Row],[VALOR PPTO]]*DETALLE_GD_1[[#This Row],[CANTIDAD RECIBIDA]]</f>
        <v>5750.6500000000005</v>
      </c>
      <c r="AB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1" s="3">
        <f>+DETALLE_GD_1[[#This Row],[CANTIDAD SOLICITADA]]-DETALLE_GD_1[[#This Row],[DEVOLUCIÓN]]</f>
        <v>500</v>
      </c>
      <c r="AD341" s="38">
        <f>+_xlfn.XLOOKUP(DETALLE_GD_1[[#This Row],[CODIGO]],PRODUCTOS[CODIGO],PRODUCTOS[DESC CORTA],"",0)</f>
        <v>0</v>
      </c>
      <c r="AE341"/>
      <c r="AH341"/>
    </row>
    <row r="342" spans="1:34" hidden="1" x14ac:dyDescent="0.25">
      <c r="A342" s="1">
        <v>46066</v>
      </c>
      <c r="B342" s="1">
        <v>46066</v>
      </c>
      <c r="C342" s="80" t="s">
        <v>169</v>
      </c>
      <c r="D342" s="38">
        <v>2</v>
      </c>
      <c r="E342" s="80" t="s">
        <v>384</v>
      </c>
      <c r="F342">
        <v>408042</v>
      </c>
      <c r="G342" s="80" t="s">
        <v>144</v>
      </c>
      <c r="H342" s="80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"/>
      <c r="V342">
        <v>5694</v>
      </c>
      <c r="W342" s="2">
        <v>6579000000</v>
      </c>
      <c r="X342" s="6">
        <v>70000.000000000058</v>
      </c>
      <c r="Y342" s="38">
        <v>10010</v>
      </c>
      <c r="Z342" s="81">
        <f>+((DETALLE_GD_1[[#This Row],[VALOR X UN (GD)]]-DETALLE_GD_1[[#This Row],[VALOR PPTO]])/DETALLE_GD_1[[#This Row],[VALOR PPTO]])</f>
        <v>0</v>
      </c>
      <c r="AA342" s="2">
        <f>+DETALLE_GD_1[[#This Row],[VALOR PPTO]]*DETALLE_GD_1[[#This Row],[CANTIDAD RECIBIDA]]</f>
        <v>70000</v>
      </c>
      <c r="AB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2" s="3">
        <f>+DETALLE_GD_1[[#This Row],[CANTIDAD SOLICITADA]]-DETALLE_GD_1[[#This Row],[DEVOLUCIÓN]]</f>
        <v>2</v>
      </c>
      <c r="AD342" s="38" t="str">
        <f>+_xlfn.XLOOKUP(DETALLE_GD_1[[#This Row],[CODIGO]],PRODUCTOS[CODIGO],PRODUCTOS[DESC CORTA],"",0)</f>
        <v>CLAVO HELICOIDAL PROFIX</v>
      </c>
      <c r="AE342"/>
      <c r="AH342"/>
    </row>
    <row r="343" spans="1:34" hidden="1" x14ac:dyDescent="0.25">
      <c r="A343" s="1">
        <v>46066</v>
      </c>
      <c r="B343" s="1">
        <v>46066</v>
      </c>
      <c r="C343" s="80" t="s">
        <v>176</v>
      </c>
      <c r="D343" s="38">
        <v>2</v>
      </c>
      <c r="E343" s="80" t="s">
        <v>384</v>
      </c>
      <c r="F343">
        <v>701043</v>
      </c>
      <c r="G343" s="80" t="s">
        <v>197</v>
      </c>
      <c r="H343" s="80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"/>
      <c r="V343">
        <v>5694</v>
      </c>
      <c r="W343" s="2">
        <v>6579000000</v>
      </c>
      <c r="X343" s="6">
        <v>1771709.0217599999</v>
      </c>
      <c r="Y343" s="38">
        <v>10010</v>
      </c>
      <c r="Z343" s="81">
        <f>+((DETALLE_GD_1[[#This Row],[VALOR X UN (GD)]]-DETALLE_GD_1[[#This Row],[VALOR PPTO]])/DETALLE_GD_1[[#This Row],[VALOR PPTO]])</f>
        <v>-1.7837240524211159E-4</v>
      </c>
      <c r="AA343" s="2">
        <f>+DETALLE_GD_1[[#This Row],[VALOR PPTO]]*DETALLE_GD_1[[#This Row],[CANTIDAD RECIBIDA]]</f>
        <v>1771709.024</v>
      </c>
      <c r="AB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3" s="3">
        <f>+DETALLE_GD_1[[#This Row],[CANTIDAD SOLICITADA]]-DETALLE_GD_1[[#This Row],[DEVOLUCIÓN]]</f>
        <v>80</v>
      </c>
      <c r="AD343" s="38" t="str">
        <f>+_xlfn.XLOOKUP(DETALLE_GD_1[[#This Row],[CODIGO]],PRODUCTOS[CODIGO],PRODUCTOS[DESC CORTA],"",0)</f>
        <v>VOLCANITA EMPAPELADA CIELO</v>
      </c>
      <c r="AE343"/>
      <c r="AH343"/>
    </row>
    <row r="344" spans="1:34" hidden="1" x14ac:dyDescent="0.25">
      <c r="A344" s="1">
        <v>46066</v>
      </c>
      <c r="B344" s="1">
        <v>46066</v>
      </c>
      <c r="C344" s="80" t="s">
        <v>176</v>
      </c>
      <c r="D344" s="38">
        <v>2</v>
      </c>
      <c r="E344" s="80" t="s">
        <v>384</v>
      </c>
      <c r="F344">
        <v>701096</v>
      </c>
      <c r="G344" s="80" t="s">
        <v>204</v>
      </c>
      <c r="H344" s="80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"/>
      <c r="V344">
        <v>5694</v>
      </c>
      <c r="W344" s="2">
        <v>6579000000</v>
      </c>
      <c r="X344" s="6">
        <v>1121391.9979500002</v>
      </c>
      <c r="Y344" s="38">
        <v>10010</v>
      </c>
      <c r="Z344" s="81">
        <f>+((DETALLE_GD_1[[#This Row],[VALOR X UN (GD)]]-DETALLE_GD_1[[#This Row],[VALOR PPTO]])/DETALLE_GD_1[[#This Row],[VALOR PPTO]])</f>
        <v>-8.3137734247379792E-3</v>
      </c>
      <c r="AA344" s="2">
        <f>+DETALLE_GD_1[[#This Row],[VALOR PPTO]]*DETALLE_GD_1[[#This Row],[CANTIDAD RECIBIDA]]</f>
        <v>1121391.9990000001</v>
      </c>
      <c r="AB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4" s="3">
        <f>+DETALLE_GD_1[[#This Row],[CANTIDAD SOLICITADA]]-DETALLE_GD_1[[#This Row],[DEVOLUCIÓN]]</f>
        <v>70</v>
      </c>
      <c r="AD344" s="38" t="str">
        <f>+_xlfn.XLOOKUP(DETALLE_GD_1[[#This Row],[CODIGO]],PRODUCTOS[CODIGO],PRODUCTOS[DESC CORTA],"",0)</f>
        <v>VOCANITA EMPAPELADA MURO</v>
      </c>
      <c r="AE344"/>
      <c r="AH344"/>
    </row>
    <row r="345" spans="1:34" hidden="1" x14ac:dyDescent="0.25">
      <c r="A345" s="1">
        <v>46066</v>
      </c>
      <c r="B345" s="1">
        <v>46066</v>
      </c>
      <c r="C345" s="80" t="s">
        <v>220</v>
      </c>
      <c r="D345" s="38">
        <v>2</v>
      </c>
      <c r="E345" s="80" t="s">
        <v>384</v>
      </c>
      <c r="F345">
        <v>701015</v>
      </c>
      <c r="G345" s="80" t="s">
        <v>254</v>
      </c>
      <c r="H345" s="80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">
        <v>45756</v>
      </c>
      <c r="V345">
        <v>5694</v>
      </c>
      <c r="W345" s="2">
        <v>6579000000</v>
      </c>
      <c r="X345" s="6">
        <v>45756.487340000007</v>
      </c>
      <c r="Y345" s="38">
        <v>10010</v>
      </c>
      <c r="Z345" s="81">
        <f>+((DETALLE_GD_1[[#This Row],[VALOR X UN (GD)]]-DETALLE_GD_1[[#This Row],[VALOR PPTO]])/DETALLE_GD_1[[#This Row],[VALOR PPTO]])</f>
        <v>-1.0654226900595733E-5</v>
      </c>
      <c r="AA345" s="2">
        <f>+DETALLE_GD_1[[#This Row],[VALOR PPTO]]*DETALLE_GD_1[[#This Row],[CANTIDAD RECIBIDA]]</f>
        <v>45756.487500000003</v>
      </c>
      <c r="AB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5" s="3">
        <f>+DETALLE_GD_1[[#This Row],[CANTIDAD SOLICITADA]]-DETALLE_GD_1[[#This Row],[DEVOLUCIÓN]]</f>
        <v>5</v>
      </c>
      <c r="AD345" s="38" t="str">
        <f>+_xlfn.XLOOKUP(DETALLE_GD_1[[#This Row],[CODIGO]],PRODUCTOS[CODIGO],PRODUCTOS[DESC CORTA],"",0)</f>
        <v>VOLCANITA RH</v>
      </c>
      <c r="AE345"/>
      <c r="AH345"/>
    </row>
    <row r="346" spans="1:34" hidden="1" x14ac:dyDescent="0.25">
      <c r="A346" s="1">
        <v>46070</v>
      </c>
      <c r="B346" s="1">
        <v>46070</v>
      </c>
      <c r="C346" s="80" t="s">
        <v>221</v>
      </c>
      <c r="D346" s="38">
        <v>2</v>
      </c>
      <c r="E346" s="80" t="s">
        <v>222</v>
      </c>
      <c r="F346" t="s">
        <v>179</v>
      </c>
      <c r="G346" s="80" t="s">
        <v>180</v>
      </c>
      <c r="H346" s="80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">
        <v>4388048</v>
      </c>
      <c r="V346">
        <v>5694</v>
      </c>
      <c r="W346" s="2">
        <v>6579000000</v>
      </c>
      <c r="X346" s="6">
        <v>167574.905661</v>
      </c>
      <c r="Y346" s="38">
        <v>10010</v>
      </c>
      <c r="Z346" s="81">
        <f>+((DETALLE_GD_1[[#This Row],[VALOR X UN (GD)]]-DETALLE_GD_1[[#This Row],[VALOR PPTO]])/DETALLE_GD_1[[#This Row],[VALOR PPTO]])</f>
        <v>5.6213667318534545E-7</v>
      </c>
      <c r="AA346" s="2">
        <f>+DETALLE_GD_1[[#This Row],[VALOR PPTO]]*DETALLE_GD_1[[#This Row],[CANTIDAD RECIBIDA]]</f>
        <v>167574.9057</v>
      </c>
      <c r="AB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6" s="3">
        <f>+DETALLE_GD_1[[#This Row],[CANTIDAD SOLICITADA]]-DETALLE_GD_1[[#This Row],[DEVOLUCIÓN]]</f>
        <v>3</v>
      </c>
      <c r="AD346" s="38">
        <f>+_xlfn.XLOOKUP(DETALLE_GD_1[[#This Row],[CODIGO]],PRODUCTOS[CODIGO],PRODUCTOS[DESC CORTA],"",0)</f>
        <v>0</v>
      </c>
      <c r="AE346"/>
      <c r="AH346"/>
    </row>
    <row r="347" spans="1:34" hidden="1" x14ac:dyDescent="0.25">
      <c r="A347" s="1">
        <v>46070</v>
      </c>
      <c r="B347" s="1">
        <v>46070</v>
      </c>
      <c r="C347" s="80" t="s">
        <v>221</v>
      </c>
      <c r="D347" s="38">
        <v>2</v>
      </c>
      <c r="E347" s="80" t="s">
        <v>222</v>
      </c>
      <c r="F347">
        <v>2302119</v>
      </c>
      <c r="G347" s="80" t="s">
        <v>74</v>
      </c>
      <c r="H347" s="80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"/>
      <c r="V347">
        <v>5694</v>
      </c>
      <c r="W347" s="2">
        <v>6579000000</v>
      </c>
      <c r="X347" s="6">
        <v>44052</v>
      </c>
      <c r="Y347" s="38">
        <v>10010</v>
      </c>
      <c r="Z347" s="81">
        <f>+((DETALLE_GD_1[[#This Row],[VALOR X UN (GD)]]-DETALLE_GD_1[[#This Row],[VALOR PPTO]])/DETALLE_GD_1[[#This Row],[VALOR PPTO]])</f>
        <v>-2.2691364750689457E-5</v>
      </c>
      <c r="AA347" s="2">
        <f>+DETALLE_GD_1[[#This Row],[VALOR PPTO]]*DETALLE_GD_1[[#This Row],[CANTIDAD RECIBIDA]]</f>
        <v>44052</v>
      </c>
      <c r="AB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7" s="3">
        <f>+DETALLE_GD_1[[#This Row],[CANTIDAD SOLICITADA]]-DETALLE_GD_1[[#This Row],[DEVOLUCIÓN]]</f>
        <v>12</v>
      </c>
      <c r="AD347" s="38" t="str">
        <f>+_xlfn.XLOOKUP(DETALLE_GD_1[[#This Row],[CODIGO]],PRODUCTOS[CODIGO],PRODUCTOS[DESC CORTA],"",0)</f>
        <v>SELLO</v>
      </c>
      <c r="AE347"/>
      <c r="AH347"/>
    </row>
    <row r="348" spans="1:34" hidden="1" x14ac:dyDescent="0.25">
      <c r="A348" s="1">
        <v>46070</v>
      </c>
      <c r="B348" s="1">
        <v>46070</v>
      </c>
      <c r="C348" s="80" t="s">
        <v>169</v>
      </c>
      <c r="D348" s="38">
        <v>2</v>
      </c>
      <c r="E348" s="80" t="s">
        <v>222</v>
      </c>
      <c r="F348">
        <v>1901505</v>
      </c>
      <c r="G348" s="80" t="s">
        <v>27</v>
      </c>
      <c r="H348" s="80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"/>
      <c r="V348">
        <v>5694</v>
      </c>
      <c r="W348" s="2">
        <v>6579000000</v>
      </c>
      <c r="X348" s="6">
        <v>32215</v>
      </c>
      <c r="Y348" s="38">
        <v>10010</v>
      </c>
      <c r="Z348" s="81">
        <f>+((DETALLE_GD_1[[#This Row],[VALOR X UN (GD)]]-DETALLE_GD_1[[#This Row],[VALOR PPTO]])/DETALLE_GD_1[[#This Row],[VALOR PPTO]])</f>
        <v>0</v>
      </c>
      <c r="AA348" s="2">
        <f>+DETALLE_GD_1[[#This Row],[VALOR PPTO]]*DETALLE_GD_1[[#This Row],[CANTIDAD RECIBIDA]]</f>
        <v>32215</v>
      </c>
      <c r="AB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8" s="3">
        <f>+DETALLE_GD_1[[#This Row],[CANTIDAD SOLICITADA]]-DETALLE_GD_1[[#This Row],[DEVOLUCIÓN]]</f>
        <v>17</v>
      </c>
      <c r="AD348" s="38" t="str">
        <f>+_xlfn.XLOOKUP(DETALLE_GD_1[[#This Row],[CODIGO]],PRODUCTOS[CODIGO],PRODUCTOS[DESC CORTA],"",0)</f>
        <v>POLIETILENO</v>
      </c>
      <c r="AE348"/>
      <c r="AH348"/>
    </row>
    <row r="349" spans="1:34" hidden="1" x14ac:dyDescent="0.25">
      <c r="A349" s="1">
        <v>46070</v>
      </c>
      <c r="B349" s="1">
        <v>46070</v>
      </c>
      <c r="C349" s="80" t="s">
        <v>221</v>
      </c>
      <c r="D349" s="38">
        <v>2</v>
      </c>
      <c r="E349" s="80" t="s">
        <v>222</v>
      </c>
      <c r="F349">
        <v>304014</v>
      </c>
      <c r="G349" s="80" t="s">
        <v>23</v>
      </c>
      <c r="H349" s="80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"/>
      <c r="V349">
        <v>5694</v>
      </c>
      <c r="W349" s="2">
        <v>6579000000</v>
      </c>
      <c r="X349" s="6">
        <v>4074441.5955750002</v>
      </c>
      <c r="Y349" s="38">
        <v>10010</v>
      </c>
      <c r="Z349" s="81">
        <f>+((DETALLE_GD_1[[#This Row],[VALOR X UN (GD)]]-DETALLE_GD_1[[#This Row],[VALOR PPTO]])/DETALLE_GD_1[[#This Row],[VALOR PPTO]])</f>
        <v>1.0050456986474042E-7</v>
      </c>
      <c r="AA349" s="2">
        <f>+DETALLE_GD_1[[#This Row],[VALOR PPTO]]*DETALLE_GD_1[[#This Row],[CANTIDAD RECIBIDA]]</f>
        <v>4074441.5984999998</v>
      </c>
      <c r="AB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9" s="3">
        <f>+DETALLE_GD_1[[#This Row],[CANTIDAD SOLICITADA]]-DETALLE_GD_1[[#This Row],[DEVOLUCIÓN]]</f>
        <v>195</v>
      </c>
      <c r="AD349" s="38">
        <f>+_xlfn.XLOOKUP(DETALLE_GD_1[[#This Row],[CODIGO]],PRODUCTOS[CODIGO],PRODUCTOS[DESC CORTA],"",0)</f>
        <v>0</v>
      </c>
      <c r="AE349"/>
      <c r="AH349"/>
    </row>
    <row r="350" spans="1:34" hidden="1" x14ac:dyDescent="0.25">
      <c r="A350" s="1">
        <v>46070</v>
      </c>
      <c r="B350" s="1">
        <v>46070</v>
      </c>
      <c r="C350" s="80" t="s">
        <v>169</v>
      </c>
      <c r="D350" s="38">
        <v>2</v>
      </c>
      <c r="E350" s="80" t="s">
        <v>222</v>
      </c>
      <c r="F350">
        <v>2302098</v>
      </c>
      <c r="G350" s="80" t="s">
        <v>24</v>
      </c>
      <c r="H350" s="8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"/>
      <c r="V350">
        <v>5694</v>
      </c>
      <c r="W350" s="2">
        <v>6579000000</v>
      </c>
      <c r="X350" s="6">
        <v>63638.999999999985</v>
      </c>
      <c r="Y350" s="38">
        <v>10010</v>
      </c>
      <c r="Z350" s="81">
        <f>+((DETALLE_GD_1[[#This Row],[VALOR X UN (GD)]]-DETALLE_GD_1[[#This Row],[VALOR PPTO]])/DETALLE_GD_1[[#This Row],[VALOR PPTO]])</f>
        <v>0</v>
      </c>
      <c r="AA350" s="2">
        <f>+DETALLE_GD_1[[#This Row],[VALOR PPTO]]*DETALLE_GD_1[[#This Row],[CANTIDAD RECIBIDA]]</f>
        <v>63639</v>
      </c>
      <c r="AB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0" s="3">
        <f>+DETALLE_GD_1[[#This Row],[CANTIDAD SOLICITADA]]-DETALLE_GD_1[[#This Row],[DEVOLUCIÓN]]</f>
        <v>3</v>
      </c>
      <c r="AD350" s="38" t="str">
        <f>+_xlfn.XLOOKUP(DETALLE_GD_1[[#This Row],[CODIGO]],PRODUCTOS[CODIGO],PRODUCTOS[DESC CORTA],"",0)</f>
        <v>COLA FRIA</v>
      </c>
      <c r="AE350"/>
      <c r="AH350"/>
    </row>
    <row r="351" spans="1:34" hidden="1" x14ac:dyDescent="0.25">
      <c r="A351" s="1">
        <v>46070</v>
      </c>
      <c r="B351" s="1">
        <v>46070</v>
      </c>
      <c r="C351" s="80" t="s">
        <v>169</v>
      </c>
      <c r="D351" s="38">
        <v>2</v>
      </c>
      <c r="E351" s="80" t="s">
        <v>222</v>
      </c>
      <c r="F351">
        <v>617057</v>
      </c>
      <c r="G351" s="80" t="s">
        <v>134</v>
      </c>
      <c r="H351" s="80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"/>
      <c r="V351">
        <v>5694</v>
      </c>
      <c r="W351" s="2">
        <v>6579000000</v>
      </c>
      <c r="X351" s="6">
        <v>6126.3591180000003</v>
      </c>
      <c r="Y351" s="38">
        <v>10010</v>
      </c>
      <c r="Z351" s="81">
        <f>+((DETALLE_GD_1[[#This Row],[VALOR X UN (GD)]]-DETALLE_GD_1[[#This Row],[VALOR PPTO]])/DETALLE_GD_1[[#This Row],[VALOR PPTO]])</f>
        <v>-5.8615564993553597E-5</v>
      </c>
      <c r="AA351" s="2">
        <f>+DETALLE_GD_1[[#This Row],[VALOR PPTO]]*DETALLE_GD_1[[#This Row],[CANTIDAD RECIBIDA]]</f>
        <v>6126.3590999999997</v>
      </c>
      <c r="AB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1" s="3">
        <f>+DETALLE_GD_1[[#This Row],[CANTIDAD SOLICITADA]]-DETALLE_GD_1[[#This Row],[DEVOLUCIÓN]]</f>
        <v>3</v>
      </c>
      <c r="AD351" s="38" t="str">
        <f>+_xlfn.XLOOKUP(DETALLE_GD_1[[#This Row],[CODIGO]],PRODUCTOS[CODIGO],PRODUCTOS[DESC CORTA],"",0)</f>
        <v>BROCHA 5/8 X4</v>
      </c>
      <c r="AE351"/>
      <c r="AH351"/>
    </row>
    <row r="352" spans="1:34" hidden="1" x14ac:dyDescent="0.25">
      <c r="A352" s="1">
        <v>46070</v>
      </c>
      <c r="B352" s="1">
        <v>46070</v>
      </c>
      <c r="C352" s="80" t="s">
        <v>169</v>
      </c>
      <c r="D352" s="38">
        <v>2</v>
      </c>
      <c r="E352" s="80" t="s">
        <v>384</v>
      </c>
      <c r="F352">
        <v>1902013</v>
      </c>
      <c r="G352" s="80" t="s">
        <v>338</v>
      </c>
      <c r="H352" s="80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">
        <v>1441765</v>
      </c>
      <c r="V352">
        <v>5694</v>
      </c>
      <c r="W352" s="2">
        <v>6579000000</v>
      </c>
      <c r="X352" s="6">
        <v>893370</v>
      </c>
      <c r="Y352" s="38">
        <v>10010</v>
      </c>
      <c r="Z352" s="81">
        <f>+((DETALLE_GD_1[[#This Row],[VALOR X UN (GD)]]-DETALLE_GD_1[[#This Row],[VALOR PPTO]])/DETALLE_GD_1[[#This Row],[VALOR PPTO]])</f>
        <v>0.61384980355283925</v>
      </c>
      <c r="AA352" s="2">
        <f>+DETALLE_GD_1[[#This Row],[VALOR PPTO]]*DETALLE_GD_1[[#This Row],[CANTIDAD RECIBIDA]]</f>
        <v>893370</v>
      </c>
      <c r="AB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2" s="3">
        <f>+DETALLE_GD_1[[#This Row],[CANTIDAD SOLICITADA]]-DETALLE_GD_1[[#This Row],[DEVOLUCIÓN]]</f>
        <v>30</v>
      </c>
      <c r="AD352" s="38">
        <f>+_xlfn.XLOOKUP(DETALLE_GD_1[[#This Row],[CODIGO]],PRODUCTOS[CODIGO],PRODUCTOS[DESC CORTA],"",0)</f>
        <v>0</v>
      </c>
      <c r="AE352"/>
      <c r="AH352"/>
    </row>
    <row r="353" spans="1:34" hidden="1" x14ac:dyDescent="0.25">
      <c r="A353" s="1">
        <v>46072</v>
      </c>
      <c r="B353" s="1">
        <v>46072</v>
      </c>
      <c r="C353" s="80" t="s">
        <v>223</v>
      </c>
      <c r="D353" s="38">
        <v>2</v>
      </c>
      <c r="E353" s="80" t="s">
        <v>388</v>
      </c>
      <c r="F353" t="s">
        <v>179</v>
      </c>
      <c r="G353" s="80" t="s">
        <v>180</v>
      </c>
      <c r="H353" s="80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">
        <v>364065</v>
      </c>
      <c r="V353">
        <v>5694</v>
      </c>
      <c r="W353" s="2">
        <v>6579000000</v>
      </c>
      <c r="X353" s="6">
        <v>335149.81132199999</v>
      </c>
      <c r="Y353" s="38">
        <v>10010</v>
      </c>
      <c r="Z353" s="81">
        <f>+((DETALLE_GD_1[[#This Row],[VALOR X UN (GD)]]-DETALLE_GD_1[[#This Row],[VALOR PPTO]])/DETALLE_GD_1[[#This Row],[VALOR PPTO]])</f>
        <v>5.6213667318534545E-7</v>
      </c>
      <c r="AA353" s="2">
        <f>+DETALLE_GD_1[[#This Row],[VALOR PPTO]]*DETALLE_GD_1[[#This Row],[CANTIDAD RECIBIDA]]</f>
        <v>335149.81140000001</v>
      </c>
      <c r="AB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3" s="3">
        <f>+DETALLE_GD_1[[#This Row],[CANTIDAD SOLICITADA]]-DETALLE_GD_1[[#This Row],[DEVOLUCIÓN]]</f>
        <v>6</v>
      </c>
      <c r="AD353" s="38">
        <f>+_xlfn.XLOOKUP(DETALLE_GD_1[[#This Row],[CODIGO]],PRODUCTOS[CODIGO],PRODUCTOS[DESC CORTA],"",0)</f>
        <v>0</v>
      </c>
      <c r="AE353"/>
      <c r="AH353"/>
    </row>
    <row r="354" spans="1:34" hidden="1" x14ac:dyDescent="0.25">
      <c r="A354" s="1">
        <v>46072</v>
      </c>
      <c r="B354" s="1">
        <v>46072</v>
      </c>
      <c r="C354" s="80" t="s">
        <v>223</v>
      </c>
      <c r="D354" s="38">
        <v>2</v>
      </c>
      <c r="E354" s="80" t="s">
        <v>388</v>
      </c>
      <c r="F354">
        <v>617016</v>
      </c>
      <c r="G354" s="80" t="s">
        <v>133</v>
      </c>
      <c r="H354" s="80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"/>
      <c r="V354">
        <v>5694</v>
      </c>
      <c r="W354" s="2">
        <v>6579000000</v>
      </c>
      <c r="X354" s="6">
        <v>5715.0265479999998</v>
      </c>
      <c r="Y354" s="38">
        <v>10010</v>
      </c>
      <c r="Z354" s="81">
        <f>+((DETALLE_GD_1[[#This Row],[VALOR X UN (GD)]]-DETALLE_GD_1[[#This Row],[VALOR PPTO]])/DETALLE_GD_1[[#This Row],[VALOR PPTO]])</f>
        <v>-4.6543965342425642E-6</v>
      </c>
      <c r="AA354" s="2">
        <f>+DETALLE_GD_1[[#This Row],[VALOR PPTO]]*DETALLE_GD_1[[#This Row],[CANTIDAD RECIBIDA]]</f>
        <v>5715.0266000000001</v>
      </c>
      <c r="AB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4" s="3">
        <f>+DETALLE_GD_1[[#This Row],[CANTIDAD SOLICITADA]]-DETALLE_GD_1[[#This Row],[DEVOLUCIÓN]]</f>
        <v>2</v>
      </c>
      <c r="AD354" s="38" t="str">
        <f>+_xlfn.XLOOKUP(DETALLE_GD_1[[#This Row],[CODIGO]],PRODUCTOS[CODIGO],PRODUCTOS[DESC CORTA],"",0)</f>
        <v>RODILLO CHIPORRO</v>
      </c>
      <c r="AE354"/>
      <c r="AH354"/>
    </row>
    <row r="355" spans="1:34" hidden="1" x14ac:dyDescent="0.25">
      <c r="A355" s="1">
        <v>46072</v>
      </c>
      <c r="B355" s="1">
        <v>46072</v>
      </c>
      <c r="C355" s="80" t="s">
        <v>169</v>
      </c>
      <c r="D355" s="38">
        <v>2</v>
      </c>
      <c r="E355" s="80" t="s">
        <v>169</v>
      </c>
      <c r="F355">
        <v>408071</v>
      </c>
      <c r="G355" s="80" t="s">
        <v>111</v>
      </c>
      <c r="H355" s="80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"/>
      <c r="V355">
        <v>5694</v>
      </c>
      <c r="W355" s="2">
        <v>6579000000</v>
      </c>
      <c r="X355" s="6">
        <v>23200.297871999981</v>
      </c>
      <c r="Y355" s="38">
        <v>10010</v>
      </c>
      <c r="Z355" s="81">
        <f>+((DETALLE_GD_1[[#This Row],[VALOR X UN (GD)]]-DETALLE_GD_1[[#This Row],[VALOR PPTO]])/DETALLE_GD_1[[#This Row],[VALOR PPTO]])</f>
        <v>-1.2840352364673349E-5</v>
      </c>
      <c r="AA355" s="2">
        <f>+DETALLE_GD_1[[#This Row],[VALOR PPTO]]*DETALLE_GD_1[[#This Row],[CANTIDAD RECIBIDA]]</f>
        <v>23200.297900000001</v>
      </c>
      <c r="AB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5" s="3">
        <f>+DETALLE_GD_1[[#This Row],[CANTIDAD SOLICITADA]]-DETALLE_GD_1[[#This Row],[DEVOLUCIÓN]]</f>
        <v>1</v>
      </c>
      <c r="AD355" s="38" t="str">
        <f>+_xlfn.XLOOKUP(DETALLE_GD_1[[#This Row],[CODIGO]],PRODUCTOS[CODIGO],PRODUCTOS[DESC CORTA],"",0)</f>
        <v>CLAVO HELICOIDAL</v>
      </c>
      <c r="AE355"/>
      <c r="AH355"/>
    </row>
    <row r="356" spans="1:34" hidden="1" x14ac:dyDescent="0.25">
      <c r="A356" s="1">
        <v>46073</v>
      </c>
      <c r="B356" s="1">
        <v>46073</v>
      </c>
      <c r="C356" s="80" t="s">
        <v>224</v>
      </c>
      <c r="D356" s="38">
        <v>2</v>
      </c>
      <c r="E356" s="80" t="s">
        <v>389</v>
      </c>
      <c r="F356">
        <v>408071</v>
      </c>
      <c r="G356" s="80" t="s">
        <v>111</v>
      </c>
      <c r="H356" s="80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">
        <v>4387667</v>
      </c>
      <c r="V356">
        <v>5694</v>
      </c>
      <c r="W356" s="2">
        <v>6579000000</v>
      </c>
      <c r="X356" s="6">
        <v>139201.78723199989</v>
      </c>
      <c r="Y356" s="38">
        <v>10010</v>
      </c>
      <c r="Z356" s="81">
        <f>+((DETALLE_GD_1[[#This Row],[VALOR X UN (GD)]]-DETALLE_GD_1[[#This Row],[VALOR PPTO]])/DETALLE_GD_1[[#This Row],[VALOR PPTO]])</f>
        <v>1.525842476230686E-6</v>
      </c>
      <c r="AA356" s="2">
        <f>+DETALLE_GD_1[[#This Row],[VALOR PPTO]]*DETALLE_GD_1[[#This Row],[CANTIDAD RECIBIDA]]</f>
        <v>139201.7874</v>
      </c>
      <c r="AB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6" s="3">
        <f>+DETALLE_GD_1[[#This Row],[CANTIDAD SOLICITADA]]-DETALLE_GD_1[[#This Row],[DEVOLUCIÓN]]</f>
        <v>6</v>
      </c>
      <c r="AD356" s="38" t="str">
        <f>+_xlfn.XLOOKUP(DETALLE_GD_1[[#This Row],[CODIGO]],PRODUCTOS[CODIGO],PRODUCTOS[DESC CORTA],"",0)</f>
        <v>CLAVO HELICOIDAL</v>
      </c>
      <c r="AE356"/>
      <c r="AH356"/>
    </row>
    <row r="357" spans="1:34" hidden="1" x14ac:dyDescent="0.25">
      <c r="A357" s="1">
        <v>46073</v>
      </c>
      <c r="B357" s="1">
        <v>46073</v>
      </c>
      <c r="C357" s="80" t="s">
        <v>224</v>
      </c>
      <c r="D357" s="38">
        <v>2</v>
      </c>
      <c r="E357" s="80" t="s">
        <v>389</v>
      </c>
      <c r="F357">
        <v>412280</v>
      </c>
      <c r="G357" s="80" t="s">
        <v>40</v>
      </c>
      <c r="H357" s="80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"/>
      <c r="V357">
        <v>5694</v>
      </c>
      <c r="W357" s="2">
        <v>6579000000</v>
      </c>
      <c r="X357" s="6">
        <v>1320096.363069</v>
      </c>
      <c r="Y357" s="38">
        <v>10010</v>
      </c>
      <c r="Z357" s="81">
        <f>+((DETALLE_GD_1[[#This Row],[VALOR X UN (GD)]]-DETALLE_GD_1[[#This Row],[VALOR PPTO]])/DETALLE_GD_1[[#This Row],[VALOR PPTO]])</f>
        <v>-2.7497992592493201E-7</v>
      </c>
      <c r="AA357" s="2">
        <f>+DETALLE_GD_1[[#This Row],[VALOR PPTO]]*DETALLE_GD_1[[#This Row],[CANTIDAD RECIBIDA]]</f>
        <v>1320096.3633000001</v>
      </c>
      <c r="AB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7" s="3">
        <f>+DETALLE_GD_1[[#This Row],[CANTIDAD SOLICITADA]]-DETALLE_GD_1[[#This Row],[DEVOLUCIÓN]]</f>
        <v>33</v>
      </c>
      <c r="AD357" s="38" t="str">
        <f>+_xlfn.XLOOKUP(DETALLE_GD_1[[#This Row],[CODIGO]],PRODUCTOS[CODIGO],PRODUCTOS[DESC CORTA],"",0)</f>
        <v>PB2</v>
      </c>
      <c r="AE357"/>
      <c r="AH357"/>
    </row>
    <row r="358" spans="1:34" hidden="1" x14ac:dyDescent="0.25">
      <c r="A358" s="1">
        <v>46073</v>
      </c>
      <c r="B358" s="1">
        <v>46073</v>
      </c>
      <c r="C358" s="80" t="s">
        <v>224</v>
      </c>
      <c r="D358" s="38">
        <v>2</v>
      </c>
      <c r="E358" s="80" t="s">
        <v>389</v>
      </c>
      <c r="F358">
        <v>412260</v>
      </c>
      <c r="G358" s="80" t="s">
        <v>41</v>
      </c>
      <c r="H358" s="80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"/>
      <c r="V358">
        <v>5694</v>
      </c>
      <c r="W358" s="2">
        <v>6579000000</v>
      </c>
      <c r="X358" s="6">
        <v>1050809.3097359999</v>
      </c>
      <c r="Y358" s="38">
        <v>10010</v>
      </c>
      <c r="Z358" s="81">
        <f>+((DETALLE_GD_1[[#This Row],[VALOR X UN (GD)]]-DETALLE_GD_1[[#This Row],[VALOR PPTO]])/DETALLE_GD_1[[#This Row],[VALOR PPTO]])</f>
        <v>-2.9463005046736822E-7</v>
      </c>
      <c r="AA358" s="2">
        <f>+DETALLE_GD_1[[#This Row],[VALOR PPTO]]*DETALLE_GD_1[[#This Row],[CANTIDAD RECIBIDA]]</f>
        <v>1050809.31</v>
      </c>
      <c r="AB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8" s="3">
        <f>+DETALLE_GD_1[[#This Row],[CANTIDAD SOLICITADA]]-DETALLE_GD_1[[#This Row],[DEVOLUCIÓN]]</f>
        <v>12</v>
      </c>
      <c r="AD358" s="38" t="str">
        <f>+_xlfn.XLOOKUP(DETALLE_GD_1[[#This Row],[CODIGO]],PRODUCTOS[CODIGO],PRODUCTOS[DESC CORTA],"",0)</f>
        <v>PB1</v>
      </c>
      <c r="AE358"/>
      <c r="AH358"/>
    </row>
    <row r="359" spans="1:34" hidden="1" x14ac:dyDescent="0.25">
      <c r="A359" s="1">
        <v>46073</v>
      </c>
      <c r="B359" s="1">
        <v>46073</v>
      </c>
      <c r="C359" s="80" t="s">
        <v>224</v>
      </c>
      <c r="D359" s="38">
        <v>2</v>
      </c>
      <c r="E359" s="80" t="s">
        <v>389</v>
      </c>
      <c r="F359">
        <v>302028</v>
      </c>
      <c r="G359" s="80" t="s">
        <v>246</v>
      </c>
      <c r="H359" s="80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"/>
      <c r="V359">
        <v>5694</v>
      </c>
      <c r="W359" s="2">
        <v>6579000000</v>
      </c>
      <c r="X359" s="6">
        <v>1844568.9097200008</v>
      </c>
      <c r="Y359" s="38">
        <v>10010</v>
      </c>
      <c r="Z359" s="81">
        <f>+((DETALLE_GD_1[[#This Row],[VALOR X UN (GD)]]-DETALLE_GD_1[[#This Row],[VALOR PPTO]])/DETALLE_GD_1[[#This Row],[VALOR PPTO]])</f>
        <v>1.7885525447165564E-2</v>
      </c>
      <c r="AA359" s="2">
        <f>+DETALLE_GD_1[[#This Row],[VALOR PPTO]]*DETALLE_GD_1[[#This Row],[CANTIDAD RECIBIDA]]</f>
        <v>1844568.9</v>
      </c>
      <c r="AB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9" s="3">
        <f>+DETALLE_GD_1[[#This Row],[CANTIDAD SOLICITADA]]-DETALLE_GD_1[[#This Row],[DEVOLUCIÓN]]</f>
        <v>360</v>
      </c>
      <c r="AD359" s="38" t="str">
        <f>+_xlfn.XLOOKUP(DETALLE_GD_1[[#This Row],[CODIGO]],PRODUCTOS[CODIGO],PRODUCTOS[DESC CORTA],"",0)</f>
        <v>PINO 2X4X320</v>
      </c>
      <c r="AE359"/>
      <c r="AH359"/>
    </row>
    <row r="360" spans="1:34" hidden="1" x14ac:dyDescent="0.25">
      <c r="A360" s="1">
        <v>46076</v>
      </c>
      <c r="B360" s="1">
        <v>46076</v>
      </c>
      <c r="C360" s="80" t="s">
        <v>169</v>
      </c>
      <c r="D360" s="38">
        <v>2</v>
      </c>
      <c r="E360" s="80" t="s">
        <v>389</v>
      </c>
      <c r="F360">
        <v>302248</v>
      </c>
      <c r="G360" s="80" t="s">
        <v>281</v>
      </c>
      <c r="H360" s="8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">
        <v>562122</v>
      </c>
      <c r="V360">
        <v>5728</v>
      </c>
      <c r="W360" s="2">
        <v>6579000000</v>
      </c>
      <c r="X360" s="6">
        <v>562122.03288000007</v>
      </c>
      <c r="Y360" s="38">
        <v>10010</v>
      </c>
      <c r="Z360" s="81">
        <f>+((DETALLE_GD_1[[#This Row],[VALOR X UN (GD)]]-DETALLE_GD_1[[#This Row],[VALOR PPTO]])/DETALLE_GD_1[[#This Row],[VALOR PPTO]])</f>
        <v>-4.2695356016518268E-8</v>
      </c>
      <c r="AA360" s="2">
        <f>+DETALLE_GD_1[[#This Row],[VALOR PPTO]]*DETALLE_GD_1[[#This Row],[CANTIDAD RECIBIDA]]</f>
        <v>562122.02399999998</v>
      </c>
      <c r="AB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0" s="3">
        <f>+DETALLE_GD_1[[#This Row],[CANTIDAD SOLICITADA]]-DETALLE_GD_1[[#This Row],[DEVOLUCIÓN]]</f>
        <v>240</v>
      </c>
      <c r="AD360" s="38">
        <f>+_xlfn.XLOOKUP(DETALLE_GD_1[[#This Row],[CODIGO]],PRODUCTOS[CODIGO],PRODUCTOS[DESC CORTA],"",0)</f>
        <v>0</v>
      </c>
      <c r="AE360"/>
      <c r="AH360"/>
    </row>
    <row r="361" spans="1:34" hidden="1" x14ac:dyDescent="0.25">
      <c r="A361" s="1">
        <v>46078</v>
      </c>
      <c r="B361" s="1">
        <v>46078</v>
      </c>
      <c r="C361" s="80" t="s">
        <v>169</v>
      </c>
      <c r="D361" s="38">
        <v>2</v>
      </c>
      <c r="E361" s="80" t="s">
        <v>169</v>
      </c>
      <c r="F361">
        <v>5309018</v>
      </c>
      <c r="G361" s="80" t="s">
        <v>112</v>
      </c>
      <c r="H361" s="80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">
        <v>4024627</v>
      </c>
      <c r="V361">
        <v>5728</v>
      </c>
      <c r="W361" s="2">
        <v>6579000000</v>
      </c>
      <c r="X361" s="6">
        <v>139999.8464000001</v>
      </c>
      <c r="Y361" s="38">
        <v>10010</v>
      </c>
      <c r="Z361" s="81">
        <f>+((DETALLE_GD_1[[#This Row],[VALOR X UN (GD)]]-DETALLE_GD_1[[#This Row],[VALOR PPTO]])/DETALLE_GD_1[[#This Row],[VALOR PPTO]])</f>
        <v>1.1428584490190236E-6</v>
      </c>
      <c r="AA361" s="2">
        <f>+DETALLE_GD_1[[#This Row],[VALOR PPTO]]*DETALLE_GD_1[[#This Row],[CANTIDAD RECIBIDA]]</f>
        <v>139999.84</v>
      </c>
      <c r="AB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1" s="3">
        <f>+DETALLE_GD_1[[#This Row],[CANTIDAD SOLICITADA]]-DETALLE_GD_1[[#This Row],[DEVOLUCIÓN]]</f>
        <v>200</v>
      </c>
      <c r="AD361" s="38">
        <f>+_xlfn.XLOOKUP(DETALLE_GD_1[[#This Row],[CODIGO]],PRODUCTOS[CODIGO],PRODUCTOS[DESC CORTA],"",0)</f>
        <v>0</v>
      </c>
      <c r="AE361"/>
      <c r="AH361"/>
    </row>
    <row r="362" spans="1:34" hidden="1" x14ac:dyDescent="0.25">
      <c r="A362" s="1">
        <v>46078</v>
      </c>
      <c r="B362" s="1">
        <v>46078</v>
      </c>
      <c r="C362" s="80" t="s">
        <v>169</v>
      </c>
      <c r="D362" s="38">
        <v>2</v>
      </c>
      <c r="E362" s="80" t="s">
        <v>169</v>
      </c>
      <c r="F362">
        <v>407423</v>
      </c>
      <c r="G362" s="80" t="s">
        <v>106</v>
      </c>
      <c r="H362" s="80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"/>
      <c r="V362">
        <v>5728</v>
      </c>
      <c r="W362" s="2">
        <v>6579000000</v>
      </c>
      <c r="X362" s="6">
        <v>106640.50198378378</v>
      </c>
      <c r="Y362" s="38">
        <v>10010</v>
      </c>
      <c r="Z362" s="81">
        <f>+((DETALLE_GD_1[[#This Row],[VALOR X UN (GD)]]-DETALLE_GD_1[[#This Row],[VALOR PPTO]])/DETALLE_GD_1[[#This Row],[VALOR PPTO]])</f>
        <v>-0.96822970634983885</v>
      </c>
      <c r="AA362" s="2">
        <f>+DETALLE_GD_1[[#This Row],[VALOR PPTO]]*DETALLE_GD_1[[#This Row],[CANTIDAD RECIBIDA]]</f>
        <v>106640.5</v>
      </c>
      <c r="AB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2" s="3">
        <f>+DETALLE_GD_1[[#This Row],[CANTIDAD SOLICITADA]]-DETALLE_GD_1[[#This Row],[DEVOLUCIÓN]]</f>
        <v>1000</v>
      </c>
      <c r="AD362" s="38" t="str">
        <f>+_xlfn.XLOOKUP(DETALLE_GD_1[[#This Row],[CODIGO]],PRODUCTOS[CODIGO],PRODUCTOS[DESC CORTA],"",0)</f>
        <v>TORNILLO CRS 6X1 5/8</v>
      </c>
      <c r="AE362"/>
      <c r="AH362"/>
    </row>
    <row r="363" spans="1:34" hidden="1" x14ac:dyDescent="0.25">
      <c r="A363" s="1">
        <v>46078</v>
      </c>
      <c r="B363" s="1">
        <v>46078</v>
      </c>
      <c r="C363" s="80" t="s">
        <v>169</v>
      </c>
      <c r="D363" s="38">
        <v>2</v>
      </c>
      <c r="E363" s="80" t="s">
        <v>169</v>
      </c>
      <c r="F363">
        <v>407010</v>
      </c>
      <c r="G363" s="80" t="s">
        <v>164</v>
      </c>
      <c r="H363" s="80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"/>
      <c r="V363">
        <v>5728</v>
      </c>
      <c r="W363" s="2">
        <v>6579000000</v>
      </c>
      <c r="X363" s="6">
        <v>4600.5039999999999</v>
      </c>
      <c r="Y363" s="38">
        <v>10010</v>
      </c>
      <c r="Z363" s="81">
        <f>+((DETALLE_GD_1[[#This Row],[VALOR X UN (GD)]]-DETALLE_GD_1[[#This Row],[VALOR PPTO]])/DETALLE_GD_1[[#This Row],[VALOR PPTO]])</f>
        <v>1.0433603157895017E-4</v>
      </c>
      <c r="AA363" s="2">
        <f>+DETALLE_GD_1[[#This Row],[VALOR PPTO]]*DETALLE_GD_1[[#This Row],[CANTIDAD RECIBIDA]]</f>
        <v>4600.5200000000004</v>
      </c>
      <c r="AB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3" s="3">
        <f>+DETALLE_GD_1[[#This Row],[CANTIDAD SOLICITADA]]-DETALLE_GD_1[[#This Row],[DEVOLUCIÓN]]</f>
        <v>400</v>
      </c>
      <c r="AD363" s="38">
        <f>+_xlfn.XLOOKUP(DETALLE_GD_1[[#This Row],[CODIGO]],PRODUCTOS[CODIGO],PRODUCTOS[DESC CORTA],"",0)</f>
        <v>0</v>
      </c>
      <c r="AE363"/>
      <c r="AH363"/>
    </row>
    <row r="364" spans="1:34" hidden="1" x14ac:dyDescent="0.25">
      <c r="A364" s="1">
        <v>46078</v>
      </c>
      <c r="B364" s="1">
        <v>46078</v>
      </c>
      <c r="C364" s="80" t="s">
        <v>75</v>
      </c>
      <c r="D364" s="38">
        <v>2</v>
      </c>
      <c r="E364" s="80" t="s">
        <v>391</v>
      </c>
      <c r="F364">
        <v>701043</v>
      </c>
      <c r="G364" s="80" t="s">
        <v>197</v>
      </c>
      <c r="H364" s="80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"/>
      <c r="V364">
        <v>5728</v>
      </c>
      <c r="W364" s="2">
        <v>6579000000</v>
      </c>
      <c r="X364" s="6">
        <v>1705269.9334440001</v>
      </c>
      <c r="Y364" s="38">
        <v>10010</v>
      </c>
      <c r="Z364" s="81">
        <f>+((DETALLE_GD_1[[#This Row],[VALOR X UN (GD)]]-DETALLE_GD_1[[#This Row],[VALOR PPTO]])/DETALLE_GD_1[[#This Row],[VALOR PPTO]])</f>
        <v>3.6123313288183514E-8</v>
      </c>
      <c r="AA364" s="2">
        <f>+DETALLE_GD_1[[#This Row],[VALOR PPTO]]*DETALLE_GD_1[[#This Row],[CANTIDAD RECIBIDA]]</f>
        <v>1705269.9356</v>
      </c>
      <c r="AB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4" s="3">
        <f>+DETALLE_GD_1[[#This Row],[CANTIDAD SOLICITADA]]-DETALLE_GD_1[[#This Row],[DEVOLUCIÓN]]</f>
        <v>77</v>
      </c>
      <c r="AD364" s="38" t="str">
        <f>+_xlfn.XLOOKUP(DETALLE_GD_1[[#This Row],[CODIGO]],PRODUCTOS[CODIGO],PRODUCTOS[DESC CORTA],"",0)</f>
        <v>VOLCANITA EMPAPELADA CIELO</v>
      </c>
      <c r="AE364"/>
      <c r="AH364"/>
    </row>
    <row r="365" spans="1:34" hidden="1" x14ac:dyDescent="0.25">
      <c r="A365" s="1">
        <v>46078</v>
      </c>
      <c r="B365" s="1">
        <v>46078</v>
      </c>
      <c r="C365" s="80" t="s">
        <v>169</v>
      </c>
      <c r="D365" s="38">
        <v>2</v>
      </c>
      <c r="E365" s="80" t="s">
        <v>169</v>
      </c>
      <c r="F365">
        <v>617057</v>
      </c>
      <c r="G365" s="80" t="s">
        <v>134</v>
      </c>
      <c r="H365" s="80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"/>
      <c r="V365">
        <v>5728</v>
      </c>
      <c r="W365" s="2">
        <v>6579000000</v>
      </c>
      <c r="X365" s="6">
        <v>12252.718236000001</v>
      </c>
      <c r="Y365" s="38">
        <v>10010</v>
      </c>
      <c r="Z365" s="81">
        <f>+((DETALLE_GD_1[[#This Row],[VALOR X UN (GD)]]-DETALLE_GD_1[[#This Row],[VALOR PPTO]])/DETALLE_GD_1[[#This Row],[VALOR PPTO]])</f>
        <v>2.3015301208849542E-5</v>
      </c>
      <c r="AA365" s="2">
        <f>+DETALLE_GD_1[[#This Row],[VALOR PPTO]]*DETALLE_GD_1[[#This Row],[CANTIDAD RECIBIDA]]</f>
        <v>12252.718199999999</v>
      </c>
      <c r="AB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5" s="3">
        <f>+DETALLE_GD_1[[#This Row],[CANTIDAD SOLICITADA]]-DETALLE_GD_1[[#This Row],[DEVOLUCIÓN]]</f>
        <v>6</v>
      </c>
      <c r="AD365" s="38" t="str">
        <f>+_xlfn.XLOOKUP(DETALLE_GD_1[[#This Row],[CODIGO]],PRODUCTOS[CODIGO],PRODUCTOS[DESC CORTA],"",0)</f>
        <v>BROCHA 5/8 X4</v>
      </c>
      <c r="AE365"/>
      <c r="AH365"/>
    </row>
    <row r="366" spans="1:34" hidden="1" x14ac:dyDescent="0.25">
      <c r="A366" s="1">
        <v>46078</v>
      </c>
      <c r="B366" s="1">
        <v>46078</v>
      </c>
      <c r="C366" s="80" t="s">
        <v>169</v>
      </c>
      <c r="D366" s="38">
        <v>2</v>
      </c>
      <c r="E366" s="80" t="s">
        <v>169</v>
      </c>
      <c r="F366">
        <v>408014</v>
      </c>
      <c r="G366" s="80" t="s">
        <v>108</v>
      </c>
      <c r="H366" s="80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"/>
      <c r="V366">
        <v>5728</v>
      </c>
      <c r="W366" s="2">
        <v>6579000000</v>
      </c>
      <c r="X366" s="6">
        <v>16182.106762000009</v>
      </c>
      <c r="Y366" s="38">
        <v>10010</v>
      </c>
      <c r="Z366" s="81">
        <f>+((DETALLE_GD_1[[#This Row],[VALOR X UN (GD)]]-DETALLE_GD_1[[#This Row],[VALOR PPTO]])/DETALLE_GD_1[[#This Row],[VALOR PPTO]])</f>
        <v>-6.5998822847693946E-6</v>
      </c>
      <c r="AA366" s="2">
        <f>+DETALLE_GD_1[[#This Row],[VALOR PPTO]]*DETALLE_GD_1[[#This Row],[CANTIDAD RECIBIDA]]</f>
        <v>16182.1068</v>
      </c>
      <c r="AB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6" s="3">
        <f>+DETALLE_GD_1[[#This Row],[CANTIDAD SOLICITADA]]-DETALLE_GD_1[[#This Row],[DEVOLUCIÓN]]</f>
        <v>1</v>
      </c>
      <c r="AD366" s="38" t="str">
        <f>+_xlfn.XLOOKUP(DETALLE_GD_1[[#This Row],[CODIGO]],PRODUCTOS[CODIGO],PRODUCTOS[DESC CORTA],"",0)</f>
        <v>GRAPA T40</v>
      </c>
      <c r="AE366"/>
      <c r="AH366"/>
    </row>
    <row r="367" spans="1:34" hidden="1" x14ac:dyDescent="0.25">
      <c r="A367" s="1">
        <v>46078</v>
      </c>
      <c r="B367" s="1">
        <v>46078</v>
      </c>
      <c r="C367" s="80" t="s">
        <v>169</v>
      </c>
      <c r="D367" s="38">
        <v>2</v>
      </c>
      <c r="E367" s="80" t="s">
        <v>169</v>
      </c>
      <c r="F367" t="s">
        <v>225</v>
      </c>
      <c r="G367" s="80" t="s">
        <v>226</v>
      </c>
      <c r="H367" s="80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"/>
      <c r="V367">
        <v>5728</v>
      </c>
      <c r="W367" s="2">
        <v>6579000000</v>
      </c>
      <c r="X367" s="6">
        <v>49030.713302999997</v>
      </c>
      <c r="Y367" s="38">
        <v>10010</v>
      </c>
      <c r="Z367" s="81">
        <f>+((DETALLE_GD_1[[#This Row],[VALOR X UN (GD)]]-DETALLE_GD_1[[#This Row],[VALOR PPTO]])/DETALLE_GD_1[[#This Row],[VALOR PPTO]])</f>
        <v>5.8473552738814962E-6</v>
      </c>
      <c r="AA367" s="2">
        <f>+DETALLE_GD_1[[#This Row],[VALOR PPTO]]*DETALLE_GD_1[[#This Row],[CANTIDAD RECIBIDA]]</f>
        <v>49030.713300000003</v>
      </c>
      <c r="AB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7" s="3">
        <f>+DETALLE_GD_1[[#This Row],[CANTIDAD SOLICITADA]]-DETALLE_GD_1[[#This Row],[DEVOLUCIÓN]]</f>
        <v>1</v>
      </c>
      <c r="AD367" s="38">
        <f>+_xlfn.XLOOKUP(DETALLE_GD_1[[#This Row],[CODIGO]],PRODUCTOS[CODIGO],PRODUCTOS[DESC CORTA],"",0)</f>
        <v>0</v>
      </c>
      <c r="AE367"/>
      <c r="AH367"/>
    </row>
    <row r="368" spans="1:34" hidden="1" x14ac:dyDescent="0.25">
      <c r="A368" s="1">
        <v>46078</v>
      </c>
      <c r="B368" s="1">
        <v>46078</v>
      </c>
      <c r="C368" s="80" t="s">
        <v>169</v>
      </c>
      <c r="D368" s="38">
        <v>2</v>
      </c>
      <c r="E368" s="80" t="s">
        <v>169</v>
      </c>
      <c r="F368">
        <v>408042</v>
      </c>
      <c r="G368" s="80" t="s">
        <v>144</v>
      </c>
      <c r="H368" s="80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"/>
      <c r="V368">
        <v>5728</v>
      </c>
      <c r="W368" s="2">
        <v>6579000000</v>
      </c>
      <c r="X368" s="6">
        <v>70000.000000000058</v>
      </c>
      <c r="Y368" s="38">
        <v>10010</v>
      </c>
      <c r="Z368" s="81">
        <f>+((DETALLE_GD_1[[#This Row],[VALOR X UN (GD)]]-DETALLE_GD_1[[#This Row],[VALOR PPTO]])/DETALLE_GD_1[[#This Row],[VALOR PPTO]])</f>
        <v>0</v>
      </c>
      <c r="AA368" s="2">
        <f>+DETALLE_GD_1[[#This Row],[VALOR PPTO]]*DETALLE_GD_1[[#This Row],[CANTIDAD RECIBIDA]]</f>
        <v>70000</v>
      </c>
      <c r="AB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8" s="3">
        <f>+DETALLE_GD_1[[#This Row],[CANTIDAD SOLICITADA]]-DETALLE_GD_1[[#This Row],[DEVOLUCIÓN]]</f>
        <v>2</v>
      </c>
      <c r="AD368" s="38" t="str">
        <f>+_xlfn.XLOOKUP(DETALLE_GD_1[[#This Row],[CODIGO]],PRODUCTOS[CODIGO],PRODUCTOS[DESC CORTA],"",0)</f>
        <v>CLAVO HELICOIDAL PROFIX</v>
      </c>
      <c r="AE368"/>
      <c r="AH368"/>
    </row>
    <row r="369" spans="1:34" hidden="1" x14ac:dyDescent="0.25">
      <c r="A369" s="1">
        <v>46078</v>
      </c>
      <c r="B369" s="1">
        <v>46078</v>
      </c>
      <c r="C369" s="80" t="s">
        <v>75</v>
      </c>
      <c r="D369" s="38">
        <v>2</v>
      </c>
      <c r="E369" s="80" t="s">
        <v>391</v>
      </c>
      <c r="F369">
        <v>302028</v>
      </c>
      <c r="G369" s="80" t="s">
        <v>246</v>
      </c>
      <c r="H369" s="80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"/>
      <c r="V369">
        <v>5728</v>
      </c>
      <c r="W369" s="2">
        <v>6579000000</v>
      </c>
      <c r="X369" s="6">
        <v>2023901.9981650007</v>
      </c>
      <c r="Y369" s="38">
        <v>10010</v>
      </c>
      <c r="Z369" s="81">
        <f>+((DETALLE_GD_1[[#This Row],[VALOR X UN (GD)]]-DETALLE_GD_1[[#This Row],[VALOR PPTO]])/DETALLE_GD_1[[#This Row],[VALOR PPTO]])</f>
        <v>0</v>
      </c>
      <c r="AA369" s="2">
        <f>+DETALLE_GD_1[[#This Row],[VALOR PPTO]]*DETALLE_GD_1[[#This Row],[CANTIDAD RECIBIDA]]</f>
        <v>2023901.9874999998</v>
      </c>
      <c r="AB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9" s="3">
        <f>+DETALLE_GD_1[[#This Row],[CANTIDAD SOLICITADA]]-DETALLE_GD_1[[#This Row],[DEVOLUCIÓN]]</f>
        <v>395</v>
      </c>
      <c r="AD369" s="38" t="str">
        <f>+_xlfn.XLOOKUP(DETALLE_GD_1[[#This Row],[CODIGO]],PRODUCTOS[CODIGO],PRODUCTOS[DESC CORTA],"",0)</f>
        <v>PINO 2X4X320</v>
      </c>
      <c r="AE369"/>
      <c r="AH369"/>
    </row>
    <row r="370" spans="1:34" hidden="1" x14ac:dyDescent="0.25">
      <c r="A370" s="1">
        <v>46079</v>
      </c>
      <c r="B370" s="1">
        <v>46079</v>
      </c>
      <c r="C370" s="80" t="s">
        <v>227</v>
      </c>
      <c r="D370" s="38">
        <v>2</v>
      </c>
      <c r="E370" s="80" t="s">
        <v>169</v>
      </c>
      <c r="F370">
        <v>2302118</v>
      </c>
      <c r="G370" s="80" t="s">
        <v>228</v>
      </c>
      <c r="H370" s="8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">
        <v>3152200</v>
      </c>
      <c r="V370">
        <v>5728</v>
      </c>
      <c r="W370" s="2">
        <v>6579000000</v>
      </c>
      <c r="X370" s="6">
        <v>303750</v>
      </c>
      <c r="Y370" s="38">
        <v>10010</v>
      </c>
      <c r="Z370" s="81">
        <f>+((DETALLE_GD_1[[#This Row],[VALOR X UN (GD)]]-DETALLE_GD_1[[#This Row],[VALOR PPTO]])/DETALLE_GD_1[[#This Row],[VALOR PPTO]])</f>
        <v>-3.0505350123456804E-2</v>
      </c>
      <c r="AA370" s="2">
        <f>+DETALLE_GD_1[[#This Row],[VALOR PPTO]]*DETALLE_GD_1[[#This Row],[CANTIDAD RECIBIDA]]</f>
        <v>303750</v>
      </c>
      <c r="AB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0" s="3">
        <f>+DETALLE_GD_1[[#This Row],[CANTIDAD SOLICITADA]]-DETALLE_GD_1[[#This Row],[DEVOLUCIÓN]]</f>
        <v>3</v>
      </c>
      <c r="AD370" s="38">
        <f>+_xlfn.XLOOKUP(DETALLE_GD_1[[#This Row],[CODIGO]],PRODUCTOS[CODIGO],PRODUCTOS[DESC CORTA],"",0)</f>
        <v>0</v>
      </c>
      <c r="AE370"/>
      <c r="AH370"/>
    </row>
    <row r="371" spans="1:34" hidden="1" x14ac:dyDescent="0.25">
      <c r="A371" s="1">
        <v>46079</v>
      </c>
      <c r="B371" s="1">
        <v>46079</v>
      </c>
      <c r="C371" s="80" t="s">
        <v>227</v>
      </c>
      <c r="D371" s="38">
        <v>2</v>
      </c>
      <c r="E371" s="80" t="s">
        <v>169</v>
      </c>
      <c r="F371">
        <v>412260</v>
      </c>
      <c r="G371" s="80" t="s">
        <v>41</v>
      </c>
      <c r="H371" s="80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"/>
      <c r="V371">
        <v>5728</v>
      </c>
      <c r="W371" s="2">
        <v>6579000000</v>
      </c>
      <c r="X371" s="6">
        <v>1050809.3097359999</v>
      </c>
      <c r="Y371" s="38">
        <v>10010</v>
      </c>
      <c r="Z371" s="81">
        <f>+((DETALLE_GD_1[[#This Row],[VALOR X UN (GD)]]-DETALLE_GD_1[[#This Row],[VALOR PPTO]])/DETALLE_GD_1[[#This Row],[VALOR PPTO]])</f>
        <v>-2.9463005046736822E-7</v>
      </c>
      <c r="AA371" s="2">
        <f>+DETALLE_GD_1[[#This Row],[VALOR PPTO]]*DETALLE_GD_1[[#This Row],[CANTIDAD RECIBIDA]]</f>
        <v>1050809.31</v>
      </c>
      <c r="AB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1" s="3">
        <f>+DETALLE_GD_1[[#This Row],[CANTIDAD SOLICITADA]]-DETALLE_GD_1[[#This Row],[DEVOLUCIÓN]]</f>
        <v>12</v>
      </c>
      <c r="AD371" s="38" t="str">
        <f>+_xlfn.XLOOKUP(DETALLE_GD_1[[#This Row],[CODIGO]],PRODUCTOS[CODIGO],PRODUCTOS[DESC CORTA],"",0)</f>
        <v>PB1</v>
      </c>
      <c r="AE371"/>
      <c r="AH371"/>
    </row>
    <row r="372" spans="1:34" hidden="1" x14ac:dyDescent="0.25">
      <c r="A372" s="1">
        <v>46079</v>
      </c>
      <c r="B372" s="1">
        <v>46079</v>
      </c>
      <c r="C372" s="80" t="s">
        <v>227</v>
      </c>
      <c r="D372" s="38">
        <v>2</v>
      </c>
      <c r="E372" s="80" t="s">
        <v>169</v>
      </c>
      <c r="F372">
        <v>412280</v>
      </c>
      <c r="G372" s="80" t="s">
        <v>40</v>
      </c>
      <c r="H372" s="80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"/>
      <c r="V372">
        <v>5728</v>
      </c>
      <c r="W372" s="2">
        <v>6579000000</v>
      </c>
      <c r="X372" s="6">
        <v>1800131.4041850001</v>
      </c>
      <c r="Y372" s="38">
        <v>10010</v>
      </c>
      <c r="Z372" s="81">
        <f>+((DETALLE_GD_1[[#This Row],[VALOR X UN (GD)]]-DETALLE_GD_1[[#This Row],[VALOR PPTO]])/DETALLE_GD_1[[#This Row],[VALOR PPTO]])</f>
        <v>-2.2498357577329761E-7</v>
      </c>
      <c r="AA372" s="2">
        <f>+DETALLE_GD_1[[#This Row],[VALOR PPTO]]*DETALLE_GD_1[[#This Row],[CANTIDAD RECIBIDA]]</f>
        <v>1800131.4045000002</v>
      </c>
      <c r="AB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2" s="3">
        <f>+DETALLE_GD_1[[#This Row],[CANTIDAD SOLICITADA]]-DETALLE_GD_1[[#This Row],[DEVOLUCIÓN]]</f>
        <v>45</v>
      </c>
      <c r="AD372" s="38" t="str">
        <f>+_xlfn.XLOOKUP(DETALLE_GD_1[[#This Row],[CODIGO]],PRODUCTOS[CODIGO],PRODUCTOS[DESC CORTA],"",0)</f>
        <v>PB2</v>
      </c>
      <c r="AE372"/>
      <c r="AH372"/>
    </row>
    <row r="373" spans="1:34" hidden="1" x14ac:dyDescent="0.25">
      <c r="A373" s="1">
        <v>46079</v>
      </c>
      <c r="B373" s="1">
        <v>46079</v>
      </c>
      <c r="C373" s="80" t="s">
        <v>169</v>
      </c>
      <c r="D373" s="38">
        <v>2</v>
      </c>
      <c r="E373" s="80" t="s">
        <v>229</v>
      </c>
      <c r="F373">
        <v>407423</v>
      </c>
      <c r="G373" s="80" t="s">
        <v>106</v>
      </c>
      <c r="H373" s="80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"/>
      <c r="V373">
        <v>5728</v>
      </c>
      <c r="W373" s="2">
        <v>6579000000</v>
      </c>
      <c r="X373" s="6">
        <v>213281.00396756755</v>
      </c>
      <c r="Y373" s="38">
        <v>10010</v>
      </c>
      <c r="Z373" s="81">
        <f>+((DETALLE_GD_1[[#This Row],[VALOR X UN (GD)]]-DETALLE_GD_1[[#This Row],[VALOR PPTO]])/DETALLE_GD_1[[#This Row],[VALOR PPTO]])</f>
        <v>-0.96822970634983885</v>
      </c>
      <c r="AA373" s="2">
        <f>+DETALLE_GD_1[[#This Row],[VALOR PPTO]]*DETALLE_GD_1[[#This Row],[CANTIDAD RECIBIDA]]</f>
        <v>213281</v>
      </c>
      <c r="AB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3" s="3">
        <f>+DETALLE_GD_1[[#This Row],[CANTIDAD SOLICITADA]]-DETALLE_GD_1[[#This Row],[DEVOLUCIÓN]]</f>
        <v>2000</v>
      </c>
      <c r="AD373" s="38" t="str">
        <f>+_xlfn.XLOOKUP(DETALLE_GD_1[[#This Row],[CODIGO]],PRODUCTOS[CODIGO],PRODUCTOS[DESC CORTA],"",0)</f>
        <v>TORNILLO CRS 6X1 5/8</v>
      </c>
      <c r="AE373"/>
      <c r="AH373"/>
    </row>
    <row r="374" spans="1:34" hidden="1" x14ac:dyDescent="0.25">
      <c r="A374" s="1">
        <v>46080</v>
      </c>
      <c r="B374" s="1">
        <v>46080</v>
      </c>
      <c r="C374" s="80" t="s">
        <v>176</v>
      </c>
      <c r="D374" s="38">
        <v>2</v>
      </c>
      <c r="E374" s="80" t="s">
        <v>392</v>
      </c>
      <c r="F374">
        <v>304101</v>
      </c>
      <c r="G374" s="80" t="s">
        <v>17</v>
      </c>
      <c r="H374" s="80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">
        <v>4596656</v>
      </c>
      <c r="V374">
        <v>5728</v>
      </c>
      <c r="W374" s="2">
        <v>6579000000</v>
      </c>
      <c r="X374" s="6">
        <v>811237.38780000038</v>
      </c>
      <c r="Y374" s="38">
        <v>10010</v>
      </c>
      <c r="Z374" s="81">
        <f>+((DETALLE_GD_1[[#This Row],[VALOR X UN (GD)]]-DETALLE_GD_1[[#This Row],[VALOR PPTO]])/DETALLE_GD_1[[#This Row],[VALOR PPTO]])</f>
        <v>-4.8666395786425392E-7</v>
      </c>
      <c r="AA374" s="2">
        <f>+DETALLE_GD_1[[#This Row],[VALOR PPTO]]*DETALLE_GD_1[[#This Row],[CANTIDAD RECIBIDA]]</f>
        <v>811237.39199999999</v>
      </c>
      <c r="AB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4" s="3">
        <f>+DETALLE_GD_1[[#This Row],[CANTIDAD SOLICITADA]]-DETALLE_GD_1[[#This Row],[DEVOLUCIÓN]]</f>
        <v>84</v>
      </c>
      <c r="AD374" s="38" t="str">
        <f>+_xlfn.XLOOKUP(DETALLE_GD_1[[#This Row],[CODIGO]],PRODUCTOS[CODIGO],PRODUCTOS[DESC CORTA],"",0)</f>
        <v>OSB 9.5</v>
      </c>
      <c r="AE374"/>
      <c r="AH374"/>
    </row>
    <row r="375" spans="1:34" hidden="1" x14ac:dyDescent="0.25">
      <c r="A375" s="1">
        <v>46080</v>
      </c>
      <c r="B375" s="1">
        <v>46080</v>
      </c>
      <c r="C375" s="80" t="s">
        <v>176</v>
      </c>
      <c r="D375" s="38">
        <v>2</v>
      </c>
      <c r="E375" s="80" t="s">
        <v>392</v>
      </c>
      <c r="F375">
        <v>1901038</v>
      </c>
      <c r="G375" s="80" t="s">
        <v>39</v>
      </c>
      <c r="H375" s="80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"/>
      <c r="V375">
        <v>5728</v>
      </c>
      <c r="W375" s="2">
        <v>6579000000</v>
      </c>
      <c r="X375" s="6">
        <v>339990.84787500009</v>
      </c>
      <c r="Y375" s="38">
        <v>10010</v>
      </c>
      <c r="Z375" s="81">
        <f>+((DETALLE_GD_1[[#This Row],[VALOR X UN (GD)]]-DETALLE_GD_1[[#This Row],[VALOR PPTO]])/DETALLE_GD_1[[#This Row],[VALOR PPTO]])</f>
        <v>4.5265924064784857E-7</v>
      </c>
      <c r="AA375" s="2">
        <f>+DETALLE_GD_1[[#This Row],[VALOR PPTO]]*DETALLE_GD_1[[#This Row],[CANTIDAD RECIBIDA]]</f>
        <v>339990.84990000003</v>
      </c>
      <c r="AB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5" s="3">
        <f>+DETALLE_GD_1[[#This Row],[CANTIDAD SOLICITADA]]-DETALLE_GD_1[[#This Row],[DEVOLUCIÓN]]</f>
        <v>81</v>
      </c>
      <c r="AD375" s="38" t="str">
        <f>+_xlfn.XLOOKUP(DETALLE_GD_1[[#This Row],[CODIGO]],PRODUCTOS[CODIGO],PRODUCTOS[DESC CORTA],"",0)</f>
        <v>AISLAN ROCA 90MM</v>
      </c>
      <c r="AE375"/>
      <c r="AH375"/>
    </row>
    <row r="376" spans="1:34" hidden="1" x14ac:dyDescent="0.25">
      <c r="A376" s="1">
        <v>46080</v>
      </c>
      <c r="B376" s="1">
        <v>46080</v>
      </c>
      <c r="C376" s="80" t="s">
        <v>176</v>
      </c>
      <c r="D376" s="38">
        <v>2</v>
      </c>
      <c r="E376" s="80" t="s">
        <v>392</v>
      </c>
      <c r="F376">
        <v>1901008</v>
      </c>
      <c r="G376" s="80" t="s">
        <v>278</v>
      </c>
      <c r="H376" s="80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"/>
      <c r="V376">
        <v>5728</v>
      </c>
      <c r="W376" s="2">
        <v>6579000000</v>
      </c>
      <c r="X376" s="6">
        <v>228181.944132</v>
      </c>
      <c r="Y376" s="38">
        <v>10010</v>
      </c>
      <c r="Z376" s="81">
        <f>+((DETALLE_GD_1[[#This Row],[VALOR X UN (GD)]]-DETALLE_GD_1[[#This Row],[VALOR PPTO]])/DETALLE_GD_1[[#This Row],[VALOR PPTO]])</f>
        <v>-6.1834181987677197E-3</v>
      </c>
      <c r="AA376" s="2">
        <f>+DETALLE_GD_1[[#This Row],[VALOR PPTO]]*DETALLE_GD_1[[#This Row],[CANTIDAD RECIBIDA]]</f>
        <v>228181.94639999999</v>
      </c>
      <c r="AB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6" s="3">
        <f>+DETALLE_GD_1[[#This Row],[CANTIDAD SOLICITADA]]-DETALLE_GD_1[[#This Row],[DEVOLUCIÓN]]</f>
        <v>108</v>
      </c>
      <c r="AD376" s="38" t="str">
        <f>+_xlfn.XLOOKUP(DETALLE_GD_1[[#This Row],[CODIGO]],PRODUCTOS[CODIGO],PRODUCTOS[DESC CORTA],"",0)</f>
        <v>AISLAN GLASS 90MM</v>
      </c>
      <c r="AE376"/>
      <c r="AH376"/>
    </row>
    <row r="377" spans="1:34" hidden="1" x14ac:dyDescent="0.25">
      <c r="A377" s="1">
        <v>46080</v>
      </c>
      <c r="B377" s="1">
        <v>46080</v>
      </c>
      <c r="C377" s="80" t="s">
        <v>169</v>
      </c>
      <c r="D377" s="38">
        <v>2</v>
      </c>
      <c r="E377" s="80" t="s">
        <v>230</v>
      </c>
      <c r="F377">
        <v>701096</v>
      </c>
      <c r="G377" s="80" t="s">
        <v>204</v>
      </c>
      <c r="H377" s="80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"/>
      <c r="V377">
        <v>5728</v>
      </c>
      <c r="W377" s="2">
        <v>6579000000</v>
      </c>
      <c r="X377" s="6">
        <v>1121391.9979500002</v>
      </c>
      <c r="Y377" s="38">
        <v>10010</v>
      </c>
      <c r="Z377" s="81">
        <f>+((DETALLE_GD_1[[#This Row],[VALOR X UN (GD)]]-DETALLE_GD_1[[#This Row],[VALOR PPTO]])/DETALLE_GD_1[[#This Row],[VALOR PPTO]])</f>
        <v>0</v>
      </c>
      <c r="AA377" s="2">
        <f>+DETALLE_GD_1[[#This Row],[VALOR PPTO]]*DETALLE_GD_1[[#This Row],[CANTIDAD RECIBIDA]]</f>
        <v>1121391.9990000001</v>
      </c>
      <c r="AB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7" s="3">
        <f>+DETALLE_GD_1[[#This Row],[CANTIDAD SOLICITADA]]-DETALLE_GD_1[[#This Row],[DEVOLUCIÓN]]</f>
        <v>70</v>
      </c>
      <c r="AD377" s="38" t="str">
        <f>+_xlfn.XLOOKUP(DETALLE_GD_1[[#This Row],[CODIGO]],PRODUCTOS[CODIGO],PRODUCTOS[DESC CORTA],"",0)</f>
        <v>VOCANITA EMPAPELADA MURO</v>
      </c>
      <c r="AE377"/>
      <c r="AH377"/>
    </row>
    <row r="378" spans="1:34" hidden="1" x14ac:dyDescent="0.25">
      <c r="A378" s="1">
        <v>46080</v>
      </c>
      <c r="B378" s="1">
        <v>46080</v>
      </c>
      <c r="C378" s="80" t="s">
        <v>169</v>
      </c>
      <c r="D378" s="38">
        <v>2</v>
      </c>
      <c r="E378" s="80" t="s">
        <v>230</v>
      </c>
      <c r="F378">
        <v>701043</v>
      </c>
      <c r="G378" s="80" t="s">
        <v>197</v>
      </c>
      <c r="H378" s="80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"/>
      <c r="V378">
        <v>5728</v>
      </c>
      <c r="W378" s="2">
        <v>6579000000</v>
      </c>
      <c r="X378" s="6">
        <v>885854.51087999996</v>
      </c>
      <c r="Y378" s="38">
        <v>10010</v>
      </c>
      <c r="Z378" s="81">
        <f>+((DETALLE_GD_1[[#This Row],[VALOR X UN (GD)]]-DETALLE_GD_1[[#This Row],[VALOR PPTO]])/DETALLE_GD_1[[#This Row],[VALOR PPTO]])</f>
        <v>5.5088052657704476E-7</v>
      </c>
      <c r="AA378" s="2">
        <f>+DETALLE_GD_1[[#This Row],[VALOR PPTO]]*DETALLE_GD_1[[#This Row],[CANTIDAD RECIBIDA]]</f>
        <v>885854.51199999999</v>
      </c>
      <c r="AB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8" s="3">
        <f>+DETALLE_GD_1[[#This Row],[CANTIDAD SOLICITADA]]-DETALLE_GD_1[[#This Row],[DEVOLUCIÓN]]</f>
        <v>40</v>
      </c>
      <c r="AD378" s="38" t="str">
        <f>+_xlfn.XLOOKUP(DETALLE_GD_1[[#This Row],[CODIGO]],PRODUCTOS[CODIGO],PRODUCTOS[DESC CORTA],"",0)</f>
        <v>VOLCANITA EMPAPELADA CIELO</v>
      </c>
      <c r="AE378"/>
      <c r="AH378"/>
    </row>
    <row r="379" spans="1:34" hidden="1" x14ac:dyDescent="0.25">
      <c r="A379" s="1">
        <v>46080</v>
      </c>
      <c r="B379" s="1">
        <v>46080</v>
      </c>
      <c r="C379" s="80" t="s">
        <v>169</v>
      </c>
      <c r="D379" s="38">
        <v>2</v>
      </c>
      <c r="E379" s="80" t="s">
        <v>169</v>
      </c>
      <c r="F379" t="s">
        <v>231</v>
      </c>
      <c r="G379" s="80" t="s">
        <v>180</v>
      </c>
      <c r="H379" s="80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"/>
      <c r="V379">
        <v>5728</v>
      </c>
      <c r="W379" s="2">
        <v>6579000000</v>
      </c>
      <c r="X379" s="6">
        <v>111716.603774</v>
      </c>
      <c r="Y379" s="38">
        <v>10010</v>
      </c>
      <c r="Z379" s="81">
        <f>+((DETALLE_GD_1[[#This Row],[VALOR X UN (GD)]]-DETALLE_GD_1[[#This Row],[VALOR PPTO]])/DETALLE_GD_1[[#This Row],[VALOR PPTO]])</f>
        <v>3.5464737248203372E-6</v>
      </c>
      <c r="AA379" s="2">
        <f>+DETALLE_GD_1[[#This Row],[VALOR PPTO]]*DETALLE_GD_1[[#This Row],[CANTIDAD RECIBIDA]]</f>
        <v>111716.6038</v>
      </c>
      <c r="AB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9" s="3">
        <f>+DETALLE_GD_1[[#This Row],[CANTIDAD SOLICITADA]]-DETALLE_GD_1[[#This Row],[DEVOLUCIÓN]]</f>
        <v>2</v>
      </c>
      <c r="AD379" s="38">
        <f>+_xlfn.XLOOKUP(DETALLE_GD_1[[#This Row],[CODIGO]],PRODUCTOS[CODIGO],PRODUCTOS[DESC CORTA],"",0)</f>
        <v>0</v>
      </c>
      <c r="AE379"/>
      <c r="AH379"/>
    </row>
    <row r="380" spans="1:34" hidden="1" x14ac:dyDescent="0.25">
      <c r="A380" s="1">
        <v>46080</v>
      </c>
      <c r="B380" s="1">
        <v>46080</v>
      </c>
      <c r="C380" s="80" t="s">
        <v>169</v>
      </c>
      <c r="D380" s="38">
        <v>2</v>
      </c>
      <c r="E380" s="80" t="s">
        <v>169</v>
      </c>
      <c r="F380">
        <v>407049</v>
      </c>
      <c r="G380" s="80" t="s">
        <v>232</v>
      </c>
      <c r="H380" s="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"/>
      <c r="V380">
        <v>5728</v>
      </c>
      <c r="W380" s="2">
        <v>6579000000</v>
      </c>
      <c r="X380" s="6">
        <v>8101.081000000001</v>
      </c>
      <c r="Y380" s="38">
        <v>10010</v>
      </c>
      <c r="Z380" s="81">
        <f>+((DETALLE_GD_1[[#This Row],[VALOR X UN (GD)]]-DETALLE_GD_1[[#This Row],[VALOR PPTO]])/DETALLE_GD_1[[#This Row],[VALOR PPTO]])</f>
        <v>-1.2344002666275806E-5</v>
      </c>
      <c r="AA380" s="2">
        <f>+DETALLE_GD_1[[#This Row],[VALOR PPTO]]*DETALLE_GD_1[[#This Row],[CANTIDAD RECIBIDA]]</f>
        <v>8101.1</v>
      </c>
      <c r="AB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0" s="3">
        <f>+DETALLE_GD_1[[#This Row],[CANTIDAD SOLICITADA]]-DETALLE_GD_1[[#This Row],[DEVOLUCIÓN]]</f>
        <v>500</v>
      </c>
      <c r="AD380" s="38">
        <f>+_xlfn.XLOOKUP(DETALLE_GD_1[[#This Row],[CODIGO]],PRODUCTOS[CODIGO],PRODUCTOS[DESC CORTA],"",0)</f>
        <v>0</v>
      </c>
      <c r="AE380"/>
      <c r="AH380"/>
    </row>
    <row r="381" spans="1:34" hidden="1" x14ac:dyDescent="0.25">
      <c r="A381" s="1">
        <v>46080</v>
      </c>
      <c r="B381" s="1">
        <v>46080</v>
      </c>
      <c r="C381" s="80" t="s">
        <v>224</v>
      </c>
      <c r="D381" s="38">
        <v>2</v>
      </c>
      <c r="E381" s="80" t="s">
        <v>233</v>
      </c>
      <c r="F381">
        <v>701084</v>
      </c>
      <c r="G381" s="80" t="s">
        <v>38</v>
      </c>
      <c r="H381" s="80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"/>
      <c r="V381">
        <v>5728</v>
      </c>
      <c r="W381" s="2">
        <v>6579000000</v>
      </c>
      <c r="X381" s="6">
        <v>381829.16666999995</v>
      </c>
      <c r="Y381" s="38">
        <v>10010</v>
      </c>
      <c r="Z381" s="81">
        <f>+((DETALLE_GD_1[[#This Row],[VALOR X UN (GD)]]-DETALLE_GD_1[[#This Row],[VALOR PPTO]])/DETALLE_GD_1[[#This Row],[VALOR PPTO]])</f>
        <v>-4.373683689839246E-7</v>
      </c>
      <c r="AA381" s="2">
        <f>+DETALLE_GD_1[[#This Row],[VALOR PPTO]]*DETALLE_GD_1[[#This Row],[CANTIDAD RECIBIDA]]</f>
        <v>381829.16700000002</v>
      </c>
      <c r="AB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1" s="3">
        <f>+DETALLE_GD_1[[#This Row],[CANTIDAD SOLICITADA]]-DETALLE_GD_1[[#This Row],[DEVOLUCIÓN]]</f>
        <v>10</v>
      </c>
      <c r="AD381" s="38" t="str">
        <f>+_xlfn.XLOOKUP(DETALLE_GD_1[[#This Row],[CODIGO]],PRODUCTOS[CODIGO],PRODUCTOS[DESC CORTA],"",0)</f>
        <v>FIBROCEMENTO BALCON</v>
      </c>
      <c r="AE381"/>
      <c r="AH381"/>
    </row>
    <row r="382" spans="1:34" hidden="1" x14ac:dyDescent="0.25">
      <c r="A382" s="1">
        <v>46080</v>
      </c>
      <c r="B382" s="1">
        <v>46080</v>
      </c>
      <c r="C382" s="80" t="s">
        <v>169</v>
      </c>
      <c r="D382" s="38">
        <v>2</v>
      </c>
      <c r="E382" s="80" t="s">
        <v>169</v>
      </c>
      <c r="F382">
        <v>407011</v>
      </c>
      <c r="G382" s="80" t="s">
        <v>30</v>
      </c>
      <c r="H382" s="80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"/>
      <c r="V382">
        <v>5728</v>
      </c>
      <c r="W382" s="2">
        <v>6579000000</v>
      </c>
      <c r="X382" s="6">
        <v>709762.85999999987</v>
      </c>
      <c r="Y382" s="38">
        <v>10010</v>
      </c>
      <c r="Z382" s="81">
        <f>+((DETALLE_GD_1[[#This Row],[VALOR X UN (GD)]]-DETALLE_GD_1[[#This Row],[VALOR PPTO]])/DETALLE_GD_1[[#This Row],[VALOR PPTO]])</f>
        <v>2.1133821040261184E-7</v>
      </c>
      <c r="AA382" s="2">
        <f>+DETALLE_GD_1[[#This Row],[VALOR PPTO]]*DETALLE_GD_1[[#This Row],[CANTIDAD RECIBIDA]]</f>
        <v>709762.8</v>
      </c>
      <c r="AB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2" s="3">
        <f>+DETALLE_GD_1[[#This Row],[CANTIDAD SOLICITADA]]-DETALLE_GD_1[[#This Row],[DEVOLUCIÓN]]</f>
        <v>1500</v>
      </c>
      <c r="AD382" s="38" t="str">
        <f>+_xlfn.XLOOKUP(DETALLE_GD_1[[#This Row],[CODIGO]],PRODUCTOS[CODIGO],PRODUCTOS[DESC CORTA],"",0)</f>
        <v>TORNILLO SIMPSON 6"</v>
      </c>
      <c r="AE382"/>
      <c r="AH382"/>
    </row>
    <row r="383" spans="1:34" hidden="1" x14ac:dyDescent="0.25">
      <c r="A383" s="1">
        <v>46083</v>
      </c>
      <c r="B383" s="1">
        <v>46083</v>
      </c>
      <c r="C383" s="80" t="s">
        <v>169</v>
      </c>
      <c r="D383" s="38">
        <v>3</v>
      </c>
      <c r="E383" s="80" t="s">
        <v>169</v>
      </c>
      <c r="F383">
        <v>1901008</v>
      </c>
      <c r="G383" s="80" t="s">
        <v>278</v>
      </c>
      <c r="H383" s="80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">
        <v>1484091</v>
      </c>
      <c r="V383">
        <v>5755</v>
      </c>
      <c r="W383" s="2">
        <v>6579000000</v>
      </c>
      <c r="X383" s="6">
        <v>399318.40223100001</v>
      </c>
      <c r="Y383" s="38">
        <v>10010</v>
      </c>
      <c r="Z383" s="81">
        <f>+((DETALLE_GD_1[[#This Row],[VALOR X UN (GD)]]-DETALLE_GD_1[[#This Row],[VALOR PPTO]])/DETALLE_GD_1[[#This Row],[VALOR PPTO]])</f>
        <v>-6.1815723033905338E-3</v>
      </c>
      <c r="AA383" s="2">
        <f>+DETALLE_GD_1[[#This Row],[VALOR PPTO]]*DETALLE_GD_1[[#This Row],[CANTIDAD RECIBIDA]]</f>
        <v>399318.40619999997</v>
      </c>
      <c r="AB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3" s="3">
        <f>+DETALLE_GD_1[[#This Row],[CANTIDAD SOLICITADA]]-DETALLE_GD_1[[#This Row],[DEVOLUCIÓN]]</f>
        <v>189</v>
      </c>
      <c r="AD383" s="38" t="str">
        <f>+_xlfn.XLOOKUP(DETALLE_GD_1[[#This Row],[CODIGO]],PRODUCTOS[CODIGO],PRODUCTOS[DESC CORTA],"",0)</f>
        <v>AISLAN GLASS 90MM</v>
      </c>
      <c r="AE383"/>
      <c r="AH383"/>
    </row>
    <row r="384" spans="1:34" hidden="1" x14ac:dyDescent="0.25">
      <c r="A384" s="1">
        <v>46083</v>
      </c>
      <c r="B384" s="1">
        <v>46083</v>
      </c>
      <c r="C384" s="80" t="s">
        <v>169</v>
      </c>
      <c r="D384" s="38">
        <v>3</v>
      </c>
      <c r="E384" s="80" t="s">
        <v>169</v>
      </c>
      <c r="F384">
        <v>617055</v>
      </c>
      <c r="G384" s="80" t="s">
        <v>182</v>
      </c>
      <c r="H384" s="80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"/>
      <c r="V384">
        <v>5755</v>
      </c>
      <c r="W384" s="2">
        <v>6579000000</v>
      </c>
      <c r="X384" s="6">
        <v>920.35378100000003</v>
      </c>
      <c r="Y384" s="38">
        <v>10010</v>
      </c>
      <c r="Z384" s="81">
        <f>+((DETALLE_GD_1[[#This Row],[VALOR X UN (GD)]]-DETALLE_GD_1[[#This Row],[VALOR PPTO]])/DETALLE_GD_1[[#This Row],[VALOR PPTO]])</f>
        <v>-3.8441738383649673E-4</v>
      </c>
      <c r="AA384" s="2">
        <f>+DETALLE_GD_1[[#This Row],[VALOR PPTO]]*DETALLE_GD_1[[#This Row],[CANTIDAD RECIBIDA]]</f>
        <v>920.35379999999998</v>
      </c>
      <c r="AB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4" s="3">
        <f>+DETALLE_GD_1[[#This Row],[CANTIDAD SOLICITADA]]-DETALLE_GD_1[[#This Row],[DEVOLUCIÓN]]</f>
        <v>1</v>
      </c>
      <c r="AD384" s="38">
        <f>+_xlfn.XLOOKUP(DETALLE_GD_1[[#This Row],[CODIGO]],PRODUCTOS[CODIGO],PRODUCTOS[DESC CORTA],"",0)</f>
        <v>0</v>
      </c>
      <c r="AE384"/>
      <c r="AH384"/>
    </row>
    <row r="385" spans="1:34" hidden="1" x14ac:dyDescent="0.25">
      <c r="A385" s="1">
        <v>46083</v>
      </c>
      <c r="B385" s="1">
        <v>46083</v>
      </c>
      <c r="C385" s="80" t="s">
        <v>169</v>
      </c>
      <c r="D385" s="38">
        <v>3</v>
      </c>
      <c r="E385" s="80" t="s">
        <v>169</v>
      </c>
      <c r="F385">
        <v>407423</v>
      </c>
      <c r="G385" s="80" t="s">
        <v>106</v>
      </c>
      <c r="H385" s="80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"/>
      <c r="V385">
        <v>5755</v>
      </c>
      <c r="W385" s="2">
        <v>6579000000</v>
      </c>
      <c r="X385" s="6">
        <v>319921.50595135131</v>
      </c>
      <c r="Y385" s="38">
        <v>10010</v>
      </c>
      <c r="Z385" s="81">
        <f>+((DETALLE_GD_1[[#This Row],[VALOR X UN (GD)]]-DETALLE_GD_1[[#This Row],[VALOR PPTO]])/DETALLE_GD_1[[#This Row],[VALOR PPTO]])</f>
        <v>-0.96822970634983885</v>
      </c>
      <c r="AA385" s="2">
        <f>+DETALLE_GD_1[[#This Row],[VALOR PPTO]]*DETALLE_GD_1[[#This Row],[CANTIDAD RECIBIDA]]</f>
        <v>319921.5</v>
      </c>
      <c r="AB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5" s="3">
        <f>+DETALLE_GD_1[[#This Row],[CANTIDAD SOLICITADA]]-DETALLE_GD_1[[#This Row],[DEVOLUCIÓN]]</f>
        <v>3000</v>
      </c>
      <c r="AD385" s="38" t="str">
        <f>+_xlfn.XLOOKUP(DETALLE_GD_1[[#This Row],[CODIGO]],PRODUCTOS[CODIGO],PRODUCTOS[DESC CORTA],"",0)</f>
        <v>TORNILLO CRS 6X1 5/8</v>
      </c>
      <c r="AE385"/>
      <c r="AH385"/>
    </row>
    <row r="386" spans="1:34" hidden="1" x14ac:dyDescent="0.25">
      <c r="A386" s="1">
        <v>46083</v>
      </c>
      <c r="B386" s="1">
        <v>46083</v>
      </c>
      <c r="C386" s="80" t="s">
        <v>169</v>
      </c>
      <c r="D386" s="38">
        <v>3</v>
      </c>
      <c r="E386" s="80" t="s">
        <v>169</v>
      </c>
      <c r="F386">
        <v>1901086</v>
      </c>
      <c r="G386" s="80" t="s">
        <v>279</v>
      </c>
      <c r="H386" s="80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"/>
      <c r="V386">
        <v>5755</v>
      </c>
      <c r="W386" s="2">
        <v>6579000000</v>
      </c>
      <c r="X386" s="6">
        <v>1080071.8289310001</v>
      </c>
      <c r="Y386" s="38">
        <v>10010</v>
      </c>
      <c r="Z386" s="81">
        <f>+((DETALLE_GD_1[[#This Row],[VALOR X UN (GD)]]-DETALLE_GD_1[[#This Row],[VALOR PPTO]])/DETALLE_GD_1[[#This Row],[VALOR PPTO]])</f>
        <v>-3.6245950856062313E-3</v>
      </c>
      <c r="AA386" s="2">
        <f>+DETALLE_GD_1[[#This Row],[VALOR PPTO]]*DETALLE_GD_1[[#This Row],[CANTIDAD RECIBIDA]]</f>
        <v>1080071.817</v>
      </c>
      <c r="AB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6" s="3">
        <f>+DETALLE_GD_1[[#This Row],[CANTIDAD SOLICITADA]]-DETALLE_GD_1[[#This Row],[DEVOLUCIÓN]]</f>
        <v>291</v>
      </c>
      <c r="AD386" s="38" t="str">
        <f>+_xlfn.XLOOKUP(DETALLE_GD_1[[#This Row],[CODIGO]],PRODUCTOS[CODIGO],PRODUCTOS[DESC CORTA],"",0)</f>
        <v>AISLAN GLASS 140MM</v>
      </c>
      <c r="AE386"/>
      <c r="AH386"/>
    </row>
    <row r="387" spans="1:34" hidden="1" x14ac:dyDescent="0.25">
      <c r="A387" s="1">
        <v>46084</v>
      </c>
      <c r="B387" s="1">
        <v>46084</v>
      </c>
      <c r="C387" s="80" t="s">
        <v>393</v>
      </c>
      <c r="D387" s="38">
        <v>3</v>
      </c>
      <c r="E387" s="80" t="s">
        <v>393</v>
      </c>
      <c r="F387">
        <v>404184</v>
      </c>
      <c r="G387" s="80" t="s">
        <v>66</v>
      </c>
      <c r="H387" s="80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">
        <v>4502</v>
      </c>
      <c r="V387">
        <v>5755</v>
      </c>
      <c r="W387" s="2">
        <v>6579000000</v>
      </c>
      <c r="X387" s="6">
        <v>3509.7514620000002</v>
      </c>
      <c r="Y387" s="38">
        <v>10010</v>
      </c>
      <c r="Z387" s="81">
        <f>+((DETALLE_GD_1[[#This Row],[VALOR X UN (GD)]]-DETALLE_GD_1[[#This Row],[VALOR PPTO]])/DETALLE_GD_1[[#This Row],[VALOR PPTO]])</f>
        <v>-1.3537710961523096E-3</v>
      </c>
      <c r="AA387" s="2">
        <f>+DETALLE_GD_1[[#This Row],[VALOR PPTO]]*DETALLE_GD_1[[#This Row],[CANTIDAD RECIBIDA]]</f>
        <v>3509.7514000000001</v>
      </c>
      <c r="AB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7" s="3">
        <f>+DETALLE_GD_1[[#This Row],[CANTIDAD SOLICITADA]]-DETALLE_GD_1[[#This Row],[DEVOLUCIÓN]]</f>
        <v>2</v>
      </c>
      <c r="AD387" s="38" t="str">
        <f>+_xlfn.XLOOKUP(DETALLE_GD_1[[#This Row],[CODIGO]],PRODUCTOS[CODIGO],PRODUCTOS[DESC CORTA],"",0)</f>
        <v>ANGULO BLANCO</v>
      </c>
      <c r="AE387"/>
      <c r="AH387"/>
    </row>
    <row r="388" spans="1:34" hidden="1" x14ac:dyDescent="0.25">
      <c r="A388" s="1">
        <v>46084</v>
      </c>
      <c r="B388" s="1">
        <v>46084</v>
      </c>
      <c r="C388" s="80" t="s">
        <v>393</v>
      </c>
      <c r="D388" s="38">
        <v>3</v>
      </c>
      <c r="E388" s="80" t="s">
        <v>393</v>
      </c>
      <c r="F388">
        <v>701183</v>
      </c>
      <c r="G388" s="80" t="s">
        <v>136</v>
      </c>
      <c r="H388" s="80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"/>
      <c r="V388">
        <v>5755</v>
      </c>
      <c r="W388" s="2">
        <v>6579000000</v>
      </c>
      <c r="X388" s="6">
        <v>996.5</v>
      </c>
      <c r="Y388" s="38">
        <v>10010</v>
      </c>
      <c r="Z388" s="81">
        <f>+((DETALLE_GD_1[[#This Row],[VALOR X UN (GD)]]-DETALLE_GD_1[[#This Row],[VALOR PPTO]])/DETALLE_GD_1[[#This Row],[VALOR PPTO]])</f>
        <v>5.0175614651279475E-4</v>
      </c>
      <c r="AA388" s="2">
        <f>+DETALLE_GD_1[[#This Row],[VALOR PPTO]]*DETALLE_GD_1[[#This Row],[CANTIDAD RECIBIDA]]</f>
        <v>996.5</v>
      </c>
      <c r="AB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8" s="3">
        <f>+DETALLE_GD_1[[#This Row],[CANTIDAD SOLICITADA]]-DETALLE_GD_1[[#This Row],[DEVOLUCIÓN]]</f>
        <v>1</v>
      </c>
      <c r="AD388" s="38" t="str">
        <f>+_xlfn.XLOOKUP(DETALLE_GD_1[[#This Row],[CODIGO]],PRODUCTOS[CODIGO],PRODUCTOS[DESC CORTA],"",0)</f>
        <v>MOLDURA PVC INTERIOR</v>
      </c>
      <c r="AE388"/>
      <c r="AH388"/>
    </row>
    <row r="389" spans="1:34" hidden="1" x14ac:dyDescent="0.25">
      <c r="A389" s="1">
        <v>46084</v>
      </c>
      <c r="B389" s="1">
        <v>46084</v>
      </c>
      <c r="C389" s="80" t="s">
        <v>169</v>
      </c>
      <c r="D389" s="38">
        <v>3</v>
      </c>
      <c r="E389" s="80" t="s">
        <v>124</v>
      </c>
      <c r="F389">
        <v>2302024</v>
      </c>
      <c r="G389" s="80" t="s">
        <v>234</v>
      </c>
      <c r="H389" s="80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">
        <v>150649</v>
      </c>
      <c r="V389">
        <v>5755</v>
      </c>
      <c r="W389" s="2">
        <v>6579000000</v>
      </c>
      <c r="X389" s="6">
        <v>44584</v>
      </c>
      <c r="Y389" s="38">
        <v>10010</v>
      </c>
      <c r="Z389" s="81">
        <f>+((DETALLE_GD_1[[#This Row],[VALOR X UN (GD)]]-DETALLE_GD_1[[#This Row],[VALOR PPTO]])/DETALLE_GD_1[[#This Row],[VALOR PPTO]])</f>
        <v>0</v>
      </c>
      <c r="AA389" s="2">
        <f>+DETALLE_GD_1[[#This Row],[VALOR PPTO]]*DETALLE_GD_1[[#This Row],[CANTIDAD RECIBIDA]]</f>
        <v>44584</v>
      </c>
      <c r="AB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9" s="3">
        <f>+DETALLE_GD_1[[#This Row],[CANTIDAD SOLICITADA]]-DETALLE_GD_1[[#This Row],[DEVOLUCIÓN]]</f>
        <v>2</v>
      </c>
      <c r="AD389" s="38">
        <f>+_xlfn.XLOOKUP(DETALLE_GD_1[[#This Row],[CODIGO]],PRODUCTOS[CODIGO],PRODUCTOS[DESC CORTA],"",0)</f>
        <v>0</v>
      </c>
      <c r="AE389"/>
      <c r="AH389"/>
    </row>
    <row r="390" spans="1:34" hidden="1" x14ac:dyDescent="0.25">
      <c r="A390" s="1">
        <v>46084</v>
      </c>
      <c r="B390" s="1">
        <v>46084</v>
      </c>
      <c r="C390" s="80" t="s">
        <v>169</v>
      </c>
      <c r="D390" s="38">
        <v>3</v>
      </c>
      <c r="E390" s="80" t="s">
        <v>124</v>
      </c>
      <c r="F390">
        <v>2302098</v>
      </c>
      <c r="G390" s="80" t="s">
        <v>24</v>
      </c>
      <c r="H390" s="8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"/>
      <c r="V390">
        <v>5755</v>
      </c>
      <c r="W390" s="2">
        <v>6579000000</v>
      </c>
      <c r="X390" s="6">
        <v>106065</v>
      </c>
      <c r="Y390" s="38">
        <v>10010</v>
      </c>
      <c r="Z390" s="81">
        <f>+((DETALLE_GD_1[[#This Row],[VALOR X UN (GD)]]-DETALLE_GD_1[[#This Row],[VALOR PPTO]])/DETALLE_GD_1[[#This Row],[VALOR PPTO]])</f>
        <v>0</v>
      </c>
      <c r="AA390" s="2">
        <f>+DETALLE_GD_1[[#This Row],[VALOR PPTO]]*DETALLE_GD_1[[#This Row],[CANTIDAD RECIBIDA]]</f>
        <v>106065</v>
      </c>
      <c r="AB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0" s="3">
        <f>+DETALLE_GD_1[[#This Row],[CANTIDAD SOLICITADA]]-DETALLE_GD_1[[#This Row],[DEVOLUCIÓN]]</f>
        <v>5</v>
      </c>
      <c r="AD390" s="38" t="str">
        <f>+_xlfn.XLOOKUP(DETALLE_GD_1[[#This Row],[CODIGO]],PRODUCTOS[CODIGO],PRODUCTOS[DESC CORTA],"",0)</f>
        <v>COLA FRIA</v>
      </c>
      <c r="AE390"/>
      <c r="AH390"/>
    </row>
    <row r="391" spans="1:34" hidden="1" x14ac:dyDescent="0.25">
      <c r="A391" s="1">
        <v>46085</v>
      </c>
      <c r="B391" s="1">
        <v>46085</v>
      </c>
      <c r="C391" s="80" t="s">
        <v>169</v>
      </c>
      <c r="D391" s="38">
        <v>3</v>
      </c>
      <c r="E391" s="80" t="s">
        <v>169</v>
      </c>
      <c r="F391">
        <v>2302024</v>
      </c>
      <c r="G391" s="80" t="s">
        <v>234</v>
      </c>
      <c r="H391" s="80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">
        <v>394031</v>
      </c>
      <c r="V391">
        <v>5755</v>
      </c>
      <c r="W391" s="2">
        <v>6579000000</v>
      </c>
      <c r="X391" s="6">
        <v>66876</v>
      </c>
      <c r="Y391" s="38">
        <v>10010</v>
      </c>
      <c r="Z391" s="81">
        <f>+((DETALLE_GD_1[[#This Row],[VALOR X UN (GD)]]-DETALLE_GD_1[[#This Row],[VALOR PPTO]])/DETALLE_GD_1[[#This Row],[VALOR PPTO]])</f>
        <v>0</v>
      </c>
      <c r="AA391" s="2">
        <f>+DETALLE_GD_1[[#This Row],[VALOR PPTO]]*DETALLE_GD_1[[#This Row],[CANTIDAD RECIBIDA]]</f>
        <v>66876</v>
      </c>
      <c r="AB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1" s="3">
        <f>+DETALLE_GD_1[[#This Row],[CANTIDAD SOLICITADA]]-DETALLE_GD_1[[#This Row],[DEVOLUCIÓN]]</f>
        <v>3</v>
      </c>
      <c r="AD391" s="38">
        <f>+_xlfn.XLOOKUP(DETALLE_GD_1[[#This Row],[CODIGO]],PRODUCTOS[CODIGO],PRODUCTOS[DESC CORTA],"",0)</f>
        <v>0</v>
      </c>
      <c r="AE391"/>
      <c r="AH391"/>
    </row>
    <row r="392" spans="1:34" hidden="1" x14ac:dyDescent="0.25">
      <c r="A392" s="1">
        <v>46085</v>
      </c>
      <c r="B392" s="1">
        <v>46085</v>
      </c>
      <c r="C392" s="80" t="s">
        <v>169</v>
      </c>
      <c r="D392" s="38">
        <v>3</v>
      </c>
      <c r="E392" s="80" t="s">
        <v>169</v>
      </c>
      <c r="F392">
        <v>2302098</v>
      </c>
      <c r="G392" s="80" t="s">
        <v>24</v>
      </c>
      <c r="H392" s="80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"/>
      <c r="V392">
        <v>5755</v>
      </c>
      <c r="W392" s="2">
        <v>6579000000</v>
      </c>
      <c r="X392" s="6">
        <v>21212.999999999996</v>
      </c>
      <c r="Y392" s="38">
        <v>10010</v>
      </c>
      <c r="Z392" s="81">
        <f>+((DETALLE_GD_1[[#This Row],[VALOR X UN (GD)]]-DETALLE_GD_1[[#This Row],[VALOR PPTO]])/DETALLE_GD_1[[#This Row],[VALOR PPTO]])</f>
        <v>0</v>
      </c>
      <c r="AA392" s="2">
        <f>+DETALLE_GD_1[[#This Row],[VALOR PPTO]]*DETALLE_GD_1[[#This Row],[CANTIDAD RECIBIDA]]</f>
        <v>21213</v>
      </c>
      <c r="AB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2" s="3">
        <f>+DETALLE_GD_1[[#This Row],[CANTIDAD SOLICITADA]]-DETALLE_GD_1[[#This Row],[DEVOLUCIÓN]]</f>
        <v>1</v>
      </c>
      <c r="AD392" s="38" t="str">
        <f>+_xlfn.XLOOKUP(DETALLE_GD_1[[#This Row],[CODIGO]],PRODUCTOS[CODIGO],PRODUCTOS[DESC CORTA],"",0)</f>
        <v>COLA FRIA</v>
      </c>
      <c r="AE392"/>
      <c r="AH392"/>
    </row>
    <row r="393" spans="1:34" hidden="1" x14ac:dyDescent="0.25">
      <c r="A393" s="1">
        <v>46085</v>
      </c>
      <c r="B393" s="1">
        <v>46085</v>
      </c>
      <c r="C393" s="80" t="s">
        <v>169</v>
      </c>
      <c r="D393" s="38">
        <v>3</v>
      </c>
      <c r="E393" s="80" t="s">
        <v>169</v>
      </c>
      <c r="F393">
        <v>810007</v>
      </c>
      <c r="G393" s="80" t="s">
        <v>235</v>
      </c>
      <c r="H393" s="80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"/>
      <c r="V393">
        <v>5755</v>
      </c>
      <c r="W393" s="2">
        <v>6579000000</v>
      </c>
      <c r="X393" s="6">
        <v>98241.739140000005</v>
      </c>
      <c r="Y393" s="38">
        <v>10010</v>
      </c>
      <c r="Z393" s="81">
        <f>+((DETALLE_GD_1[[#This Row],[VALOR X UN (GD)]]-DETALLE_GD_1[[#This Row],[VALOR PPTO]])/DETALLE_GD_1[[#This Row],[VALOR PPTO]])</f>
        <v>2.6567119567436247E-6</v>
      </c>
      <c r="AA393" s="2">
        <f>+DETALLE_GD_1[[#This Row],[VALOR PPTO]]*DETALLE_GD_1[[#This Row],[CANTIDAD RECIBIDA]]</f>
        <v>98241.737999999998</v>
      </c>
      <c r="AB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3" s="3">
        <f>+DETALLE_GD_1[[#This Row],[CANTIDAD SOLICITADA]]-DETALLE_GD_1[[#This Row],[DEVOLUCIÓN]]</f>
        <v>30</v>
      </c>
      <c r="AD393" s="38">
        <f>+_xlfn.XLOOKUP(DETALLE_GD_1[[#This Row],[CODIGO]],PRODUCTOS[CODIGO],PRODUCTOS[DESC CORTA],"",0)</f>
        <v>0</v>
      </c>
      <c r="AE393"/>
      <c r="AH393"/>
    </row>
    <row r="394" spans="1:34" hidden="1" x14ac:dyDescent="0.25">
      <c r="A394" s="1">
        <v>46085</v>
      </c>
      <c r="B394" s="1">
        <v>46085</v>
      </c>
      <c r="C394" s="80" t="s">
        <v>169</v>
      </c>
      <c r="D394" s="38">
        <v>3</v>
      </c>
      <c r="E394" s="80" t="s">
        <v>169</v>
      </c>
      <c r="F394">
        <v>617055</v>
      </c>
      <c r="G394" s="80" t="s">
        <v>182</v>
      </c>
      <c r="H394" s="80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"/>
      <c r="V394">
        <v>5755</v>
      </c>
      <c r="W394" s="2">
        <v>6579000000</v>
      </c>
      <c r="X394" s="6">
        <v>3681.4151240000001</v>
      </c>
      <c r="Y394" s="38">
        <v>10010</v>
      </c>
      <c r="Z394" s="81">
        <f>+((DETALLE_GD_1[[#This Row],[VALOR X UN (GD)]]-DETALLE_GD_1[[#This Row],[VALOR PPTO]])/DETALLE_GD_1[[#This Row],[VALOR PPTO]])</f>
        <v>-1.1278271464732189E-4</v>
      </c>
      <c r="AA394" s="2">
        <f>+DETALLE_GD_1[[#This Row],[VALOR PPTO]]*DETALLE_GD_1[[#This Row],[CANTIDAD RECIBIDA]]</f>
        <v>3681.4151999999999</v>
      </c>
      <c r="AB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4" s="3">
        <f>+DETALLE_GD_1[[#This Row],[CANTIDAD SOLICITADA]]-DETALLE_GD_1[[#This Row],[DEVOLUCIÓN]]</f>
        <v>4</v>
      </c>
      <c r="AD394" s="38">
        <f>+_xlfn.XLOOKUP(DETALLE_GD_1[[#This Row],[CODIGO]],PRODUCTOS[CODIGO],PRODUCTOS[DESC CORTA],"",0)</f>
        <v>0</v>
      </c>
      <c r="AE394"/>
      <c r="AH394"/>
    </row>
    <row r="395" spans="1:34" hidden="1" x14ac:dyDescent="0.25">
      <c r="A395" s="1">
        <v>46085</v>
      </c>
      <c r="B395" s="1">
        <v>46085</v>
      </c>
      <c r="C395" s="80" t="s">
        <v>169</v>
      </c>
      <c r="D395" s="38">
        <v>3</v>
      </c>
      <c r="E395" s="80" t="s">
        <v>169</v>
      </c>
      <c r="F395">
        <v>408071</v>
      </c>
      <c r="G395" s="80" t="s">
        <v>111</v>
      </c>
      <c r="H395" s="80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"/>
      <c r="V395">
        <v>5755</v>
      </c>
      <c r="W395" s="2">
        <v>6579000000</v>
      </c>
      <c r="X395" s="6">
        <v>23200.297871999981</v>
      </c>
      <c r="Y395" s="38">
        <v>10010</v>
      </c>
      <c r="Z395" s="81">
        <f>+((DETALLE_GD_1[[#This Row],[VALOR X UN (GD)]]-DETALLE_GD_1[[#This Row],[VALOR PPTO]])/DETALLE_GD_1[[#This Row],[VALOR PPTO]])</f>
        <v>-1.2840352364673349E-5</v>
      </c>
      <c r="AA395" s="2">
        <f>+DETALLE_GD_1[[#This Row],[VALOR PPTO]]*DETALLE_GD_1[[#This Row],[CANTIDAD RECIBIDA]]</f>
        <v>23200.297900000001</v>
      </c>
      <c r="AB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5" s="3">
        <f>+DETALLE_GD_1[[#This Row],[CANTIDAD SOLICITADA]]-DETALLE_GD_1[[#This Row],[DEVOLUCIÓN]]</f>
        <v>1</v>
      </c>
      <c r="AD395" s="38" t="str">
        <f>+_xlfn.XLOOKUP(DETALLE_GD_1[[#This Row],[CODIGO]],PRODUCTOS[CODIGO],PRODUCTOS[DESC CORTA],"",0)</f>
        <v>CLAVO HELICOIDAL</v>
      </c>
      <c r="AE395"/>
      <c r="AH395"/>
    </row>
    <row r="396" spans="1:34" hidden="1" x14ac:dyDescent="0.25">
      <c r="A396" s="1">
        <v>46085</v>
      </c>
      <c r="B396" s="1">
        <v>46085</v>
      </c>
      <c r="C396" s="80" t="s">
        <v>169</v>
      </c>
      <c r="D396" s="38">
        <v>3</v>
      </c>
      <c r="E396" s="80" t="s">
        <v>169</v>
      </c>
      <c r="F396">
        <v>408042</v>
      </c>
      <c r="G396" s="80" t="s">
        <v>144</v>
      </c>
      <c r="H396" s="80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"/>
      <c r="V396">
        <v>5755</v>
      </c>
      <c r="W396" s="2">
        <v>6579000000</v>
      </c>
      <c r="X396" s="6">
        <v>70000.000000000058</v>
      </c>
      <c r="Y396" s="38">
        <v>10010</v>
      </c>
      <c r="Z396" s="81">
        <f>+((DETALLE_GD_1[[#This Row],[VALOR X UN (GD)]]-DETALLE_GD_1[[#This Row],[VALOR PPTO]])/DETALLE_GD_1[[#This Row],[VALOR PPTO]])</f>
        <v>0</v>
      </c>
      <c r="AA396" s="2">
        <f>+DETALLE_GD_1[[#This Row],[VALOR PPTO]]*DETALLE_GD_1[[#This Row],[CANTIDAD RECIBIDA]]</f>
        <v>70000</v>
      </c>
      <c r="AB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6" s="3">
        <f>+DETALLE_GD_1[[#This Row],[CANTIDAD SOLICITADA]]-DETALLE_GD_1[[#This Row],[DEVOLUCIÓN]]</f>
        <v>2</v>
      </c>
      <c r="AD396" s="38" t="str">
        <f>+_xlfn.XLOOKUP(DETALLE_GD_1[[#This Row],[CODIGO]],PRODUCTOS[CODIGO],PRODUCTOS[DESC CORTA],"",0)</f>
        <v>CLAVO HELICOIDAL PROFIX</v>
      </c>
      <c r="AE396"/>
      <c r="AH396"/>
    </row>
    <row r="397" spans="1:34" hidden="1" x14ac:dyDescent="0.25">
      <c r="A397" s="1">
        <v>46085</v>
      </c>
      <c r="B397" s="1">
        <v>46085</v>
      </c>
      <c r="C397" s="80" t="s">
        <v>169</v>
      </c>
      <c r="D397" s="38">
        <v>3</v>
      </c>
      <c r="E397" s="80" t="s">
        <v>169</v>
      </c>
      <c r="F397" t="s">
        <v>82</v>
      </c>
      <c r="G397" s="80" t="s">
        <v>83</v>
      </c>
      <c r="H397" s="80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"/>
      <c r="V397">
        <v>5755</v>
      </c>
      <c r="W397" s="2">
        <v>6579000000</v>
      </c>
      <c r="X397" s="6">
        <v>110819.45454599996</v>
      </c>
      <c r="Y397" s="38">
        <v>10010</v>
      </c>
      <c r="Z397" s="81">
        <f>+((DETALLE_GD_1[[#This Row],[VALOR X UN (GD)]]-DETALLE_GD_1[[#This Row],[VALOR PPTO]])/DETALLE_GD_1[[#This Row],[VALOR PPTO]])</f>
        <v>-4.1012654469409861E-6</v>
      </c>
      <c r="AA397" s="2">
        <f>+DETALLE_GD_1[[#This Row],[VALOR PPTO]]*DETALLE_GD_1[[#This Row],[CANTIDAD RECIBIDA]]</f>
        <v>110819.4546</v>
      </c>
      <c r="AB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7" s="3">
        <f>+DETALLE_GD_1[[#This Row],[CANTIDAD SOLICITADA]]-DETALLE_GD_1[[#This Row],[DEVOLUCIÓN]]</f>
        <v>3</v>
      </c>
      <c r="AD397" s="38" t="str">
        <f>+_xlfn.XLOOKUP(DETALLE_GD_1[[#This Row],[CODIGO]],PRODUCTOS[CODIGO],PRODUCTOS[DESC CORTA],"",0)</f>
        <v>CLAVO R20</v>
      </c>
      <c r="AE397"/>
      <c r="AH397"/>
    </row>
    <row r="398" spans="1:34" hidden="1" x14ac:dyDescent="0.25">
      <c r="A398" s="1">
        <v>46085</v>
      </c>
      <c r="B398" s="1">
        <v>46085</v>
      </c>
      <c r="C398" s="80" t="s">
        <v>394</v>
      </c>
      <c r="D398" s="38">
        <v>3</v>
      </c>
      <c r="E398" s="80" t="s">
        <v>236</v>
      </c>
      <c r="F398">
        <v>412592</v>
      </c>
      <c r="G398" s="80" t="s">
        <v>237</v>
      </c>
      <c r="H398" s="80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">
        <v>6305</v>
      </c>
      <c r="V398">
        <v>5755</v>
      </c>
      <c r="W398" s="2">
        <v>6579000000</v>
      </c>
      <c r="X398" s="6">
        <v>6304.5665859999999</v>
      </c>
      <c r="Y398" s="38">
        <v>10010</v>
      </c>
      <c r="Z398" s="81">
        <f>+((DETALLE_GD_1[[#This Row],[VALOR X UN (GD)]]-DETALLE_GD_1[[#This Row],[VALOR PPTO]])/DETALLE_GD_1[[#This Row],[VALOR PPTO]])</f>
        <v>6.8743821343705426E-5</v>
      </c>
      <c r="AA398" s="2">
        <f>+DETALLE_GD_1[[#This Row],[VALOR PPTO]]*DETALLE_GD_1[[#This Row],[CANTIDAD RECIBIDA]]</f>
        <v>6304.5666000000001</v>
      </c>
      <c r="AB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8" s="3">
        <f>+DETALLE_GD_1[[#This Row],[CANTIDAD SOLICITADA]]-DETALLE_GD_1[[#This Row],[DEVOLUCIÓN]]</f>
        <v>2</v>
      </c>
      <c r="AD398" s="38">
        <f>+_xlfn.XLOOKUP(DETALLE_GD_1[[#This Row],[CODIGO]],PRODUCTOS[CODIGO],PRODUCTOS[DESC CORTA],"",0)</f>
        <v>0</v>
      </c>
      <c r="AE398"/>
      <c r="AH398"/>
    </row>
    <row r="399" spans="1:34" hidden="1" x14ac:dyDescent="0.25">
      <c r="A399" s="1">
        <v>46085</v>
      </c>
      <c r="B399" s="1">
        <v>46085</v>
      </c>
      <c r="C399" s="80" t="s">
        <v>238</v>
      </c>
      <c r="D399" s="38">
        <v>3</v>
      </c>
      <c r="E399" s="80" t="s">
        <v>395</v>
      </c>
      <c r="F399">
        <v>701096</v>
      </c>
      <c r="G399" s="80" t="s">
        <v>204</v>
      </c>
      <c r="H399" s="80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">
        <v>6485091</v>
      </c>
      <c r="V399">
        <v>5755</v>
      </c>
      <c r="W399" s="2">
        <v>6579000000</v>
      </c>
      <c r="X399" s="6">
        <v>4485567.9918000009</v>
      </c>
      <c r="Y399" s="38">
        <v>10010</v>
      </c>
      <c r="Z399" s="81">
        <f>+((DETALLE_GD_1[[#This Row],[VALOR X UN (GD)]]-DETALLE_GD_1[[#This Row],[VALOR PPTO]])/DETALLE_GD_1[[#This Row],[VALOR PPTO]])</f>
        <v>0</v>
      </c>
      <c r="AA399" s="2">
        <f>+DETALLE_GD_1[[#This Row],[VALOR PPTO]]*DETALLE_GD_1[[#This Row],[CANTIDAD RECIBIDA]]</f>
        <v>4485567.9960000003</v>
      </c>
      <c r="AB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9" s="3">
        <f>+DETALLE_GD_1[[#This Row],[CANTIDAD SOLICITADA]]-DETALLE_GD_1[[#This Row],[DEVOLUCIÓN]]</f>
        <v>280</v>
      </c>
      <c r="AD399" s="38" t="str">
        <f>+_xlfn.XLOOKUP(DETALLE_GD_1[[#This Row],[CODIGO]],PRODUCTOS[CODIGO],PRODUCTOS[DESC CORTA],"",0)</f>
        <v>VOCANITA EMPAPELADA MURO</v>
      </c>
      <c r="AE399"/>
      <c r="AH399"/>
    </row>
    <row r="400" spans="1:34" hidden="1" x14ac:dyDescent="0.25">
      <c r="A400" s="1">
        <v>46085</v>
      </c>
      <c r="B400" s="1">
        <v>46085</v>
      </c>
      <c r="C400" s="80" t="s">
        <v>238</v>
      </c>
      <c r="D400" s="38">
        <v>3</v>
      </c>
      <c r="E400" s="80" t="s">
        <v>395</v>
      </c>
      <c r="F400">
        <v>701040</v>
      </c>
      <c r="G400" s="80" t="s">
        <v>19</v>
      </c>
      <c r="H400" s="8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"/>
      <c r="V400">
        <v>5755</v>
      </c>
      <c r="W400" s="2">
        <v>6579000000</v>
      </c>
      <c r="X400" s="6">
        <v>626858.07631999976</v>
      </c>
      <c r="Y400" s="38">
        <v>10010</v>
      </c>
      <c r="Z400" s="81">
        <f>+((DETALLE_GD_1[[#This Row],[VALOR X UN (GD)]]-DETALLE_GD_1[[#This Row],[VALOR PPTO]])/DETALLE_GD_1[[#This Row],[VALOR PPTO]])</f>
        <v>-1.2762059307513204E-7</v>
      </c>
      <c r="AA400" s="2">
        <f>+DETALLE_GD_1[[#This Row],[VALOR PPTO]]*DETALLE_GD_1[[#This Row],[CANTIDAD RECIBIDA]]</f>
        <v>626858.07999999996</v>
      </c>
      <c r="AB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0" s="3">
        <f>+DETALLE_GD_1[[#This Row],[CANTIDAD SOLICITADA]]-DETALLE_GD_1[[#This Row],[DEVOLUCIÓN]]</f>
        <v>80</v>
      </c>
      <c r="AD400" s="38" t="str">
        <f>+_xlfn.XLOOKUP(DETALLE_GD_1[[#This Row],[CODIGO]],PRODUCTOS[CODIGO],PRODUCTOS[DESC CORTA],"",0)</f>
        <v>VOLCANITA RF</v>
      </c>
      <c r="AE400"/>
      <c r="AH400"/>
    </row>
    <row r="401" spans="1:34" hidden="1" x14ac:dyDescent="0.25">
      <c r="A401" s="1">
        <v>46085</v>
      </c>
      <c r="B401" s="1">
        <v>46085</v>
      </c>
      <c r="C401" s="80" t="s">
        <v>169</v>
      </c>
      <c r="D401" s="38">
        <v>3</v>
      </c>
      <c r="E401" s="80" t="s">
        <v>395</v>
      </c>
      <c r="F401">
        <v>701015</v>
      </c>
      <c r="G401" s="80" t="s">
        <v>254</v>
      </c>
      <c r="H401" s="80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"/>
      <c r="V401">
        <v>5755</v>
      </c>
      <c r="W401" s="2">
        <v>6579000000</v>
      </c>
      <c r="X401" s="6">
        <v>1372694.6202</v>
      </c>
      <c r="Y401" s="38">
        <v>10010</v>
      </c>
      <c r="Z401" s="81">
        <f>+((DETALLE_GD_1[[#This Row],[VALOR X UN (GD)]]-DETALLE_GD_1[[#This Row],[VALOR PPTO]])/DETALLE_GD_1[[#This Row],[VALOR PPTO]])</f>
        <v>-2.1581639106391008E-5</v>
      </c>
      <c r="AA401" s="2">
        <f>+DETALLE_GD_1[[#This Row],[VALOR PPTO]]*DETALLE_GD_1[[#This Row],[CANTIDAD RECIBIDA]]</f>
        <v>1372694.625</v>
      </c>
      <c r="AB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1" s="3">
        <f>+DETALLE_GD_1[[#This Row],[CANTIDAD SOLICITADA]]-DETALLE_GD_1[[#This Row],[DEVOLUCIÓN]]</f>
        <v>150</v>
      </c>
      <c r="AD401" s="38" t="str">
        <f>+_xlfn.XLOOKUP(DETALLE_GD_1[[#This Row],[CODIGO]],PRODUCTOS[CODIGO],PRODUCTOS[DESC CORTA],"",0)</f>
        <v>VOLCANITA RH</v>
      </c>
      <c r="AE401"/>
      <c r="AH401"/>
    </row>
    <row r="402" spans="1:34" hidden="1" x14ac:dyDescent="0.25">
      <c r="A402" s="1">
        <v>46086</v>
      </c>
      <c r="B402" s="1">
        <v>46086</v>
      </c>
      <c r="C402" s="80" t="s">
        <v>169</v>
      </c>
      <c r="D402" s="38">
        <v>3</v>
      </c>
      <c r="E402" s="80" t="s">
        <v>169</v>
      </c>
      <c r="F402">
        <v>304002</v>
      </c>
      <c r="G402" s="80" t="s">
        <v>37</v>
      </c>
      <c r="H402" s="80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">
        <v>4594678</v>
      </c>
      <c r="V402">
        <v>5755</v>
      </c>
      <c r="W402" s="2">
        <v>6579000000</v>
      </c>
      <c r="X402" s="6">
        <v>4589245.5450480003</v>
      </c>
      <c r="Y402" s="38">
        <v>10010</v>
      </c>
      <c r="Z402" s="81">
        <f>+((DETALLE_GD_1[[#This Row],[VALOR X UN (GD)]]-DETALLE_GD_1[[#This Row],[VALOR PPTO]])/DETALLE_GD_1[[#This Row],[VALOR PPTO]])</f>
        <v>1.1837333903052093E-3</v>
      </c>
      <c r="AA402" s="2">
        <f>+DETALLE_GD_1[[#This Row],[VALOR PPTO]]*DETALLE_GD_1[[#This Row],[CANTIDAD RECIBIDA]]</f>
        <v>4589245.5552000003</v>
      </c>
      <c r="AB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2" s="3">
        <f>+DETALLE_GD_1[[#This Row],[CANTIDAD SOLICITADA]]-DETALLE_GD_1[[#This Row],[DEVOLUCIÓN]]</f>
        <v>216</v>
      </c>
      <c r="AD402" s="38" t="str">
        <f>+_xlfn.XLOOKUP(DETALLE_GD_1[[#This Row],[CODIGO]],PRODUCTOS[CODIGO],PRODUCTOS[DESC CORTA],"",0)</f>
        <v>SMARTPANEL</v>
      </c>
      <c r="AE402"/>
      <c r="AH402"/>
    </row>
    <row r="403" spans="1:34" hidden="1" x14ac:dyDescent="0.25">
      <c r="A403" s="1">
        <v>46087</v>
      </c>
      <c r="B403" s="1">
        <v>46087</v>
      </c>
      <c r="C403" s="80" t="s">
        <v>169</v>
      </c>
      <c r="D403" s="38">
        <v>3</v>
      </c>
      <c r="E403" s="80" t="s">
        <v>169</v>
      </c>
      <c r="F403">
        <v>302010</v>
      </c>
      <c r="G403" s="80" t="s">
        <v>323</v>
      </c>
      <c r="H403" s="80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">
        <v>11208225</v>
      </c>
      <c r="V403">
        <v>5755</v>
      </c>
      <c r="W403" s="2">
        <v>6579000000</v>
      </c>
      <c r="X403" s="6">
        <v>1106302.4691599987</v>
      </c>
      <c r="Y403" s="38">
        <v>10010</v>
      </c>
      <c r="Z403" s="81">
        <f>+((DETALLE_GD_1[[#This Row],[VALOR X UN (GD)]]-DETALLE_GD_1[[#This Row],[VALOR PPTO]])/DETALLE_GD_1[[#This Row],[VALOR PPTO]])</f>
        <v>-4.10014454225032E-7</v>
      </c>
      <c r="AA403" s="2">
        <f>+DETALLE_GD_1[[#This Row],[VALOR PPTO]]*DETALLE_GD_1[[#This Row],[CANTIDAD RECIBIDA]]</f>
        <v>1106302.4616</v>
      </c>
      <c r="AB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3" s="3">
        <f>+DETALLE_GD_1[[#This Row],[CANTIDAD SOLICITADA]]-DETALLE_GD_1[[#This Row],[DEVOLUCIÓN]]</f>
        <v>168</v>
      </c>
      <c r="AD403" s="38" t="str">
        <f>+_xlfn.XLOOKUP(DETALLE_GD_1[[#This Row],[CODIGO]],PRODUCTOS[CODIGO],PRODUCTOS[DESC CORTA],"",0)</f>
        <v>PINO 2X6X320</v>
      </c>
      <c r="AE403"/>
      <c r="AH403"/>
    </row>
    <row r="404" spans="1:34" hidden="1" x14ac:dyDescent="0.25">
      <c r="A404" s="1">
        <v>46087</v>
      </c>
      <c r="B404" s="1">
        <v>46087</v>
      </c>
      <c r="C404" s="80" t="s">
        <v>169</v>
      </c>
      <c r="D404" s="38">
        <v>3</v>
      </c>
      <c r="E404" s="80" t="s">
        <v>169</v>
      </c>
      <c r="F404">
        <v>302046</v>
      </c>
      <c r="G404" s="80" t="s">
        <v>115</v>
      </c>
      <c r="H404" s="80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"/>
      <c r="V404">
        <v>5755</v>
      </c>
      <c r="W404" s="2">
        <v>6579000000</v>
      </c>
      <c r="X404" s="6">
        <v>1462550.1792480005</v>
      </c>
      <c r="Y404" s="38">
        <v>10010</v>
      </c>
      <c r="Z404" s="81">
        <f>+((DETALLE_GD_1[[#This Row],[VALOR X UN (GD)]]-DETALLE_GD_1[[#This Row],[VALOR PPTO]])/DETALLE_GD_1[[#This Row],[VALOR PPTO]])</f>
        <v>3.2879708693810852E-3</v>
      </c>
      <c r="AA404" s="2">
        <f>+DETALLE_GD_1[[#This Row],[VALOR PPTO]]*DETALLE_GD_1[[#This Row],[CANTIDAD RECIBIDA]]</f>
        <v>1462550.1839999999</v>
      </c>
      <c r="AB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4" s="3">
        <f>+DETALLE_GD_1[[#This Row],[CANTIDAD SOLICITADA]]-DETALLE_GD_1[[#This Row],[DEVOLUCIÓN]]</f>
        <v>144</v>
      </c>
      <c r="AD404" s="38" t="str">
        <f>+_xlfn.XLOOKUP(DETALLE_GD_1[[#This Row],[CODIGO]],PRODUCTOS[CODIGO],PRODUCTOS[DESC CORTA],"",0)</f>
        <v>PINO 2X6X400</v>
      </c>
      <c r="AE404"/>
      <c r="AH404"/>
    </row>
    <row r="405" spans="1:34" hidden="1" x14ac:dyDescent="0.25">
      <c r="A405" s="1">
        <v>46087</v>
      </c>
      <c r="B405" s="1">
        <v>46087</v>
      </c>
      <c r="C405" s="80" t="s">
        <v>169</v>
      </c>
      <c r="D405" s="38">
        <v>3</v>
      </c>
      <c r="E405" s="80" t="s">
        <v>169</v>
      </c>
      <c r="F405">
        <v>412313</v>
      </c>
      <c r="G405" s="80" t="s">
        <v>253</v>
      </c>
      <c r="H405" s="80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"/>
      <c r="V405">
        <v>5755</v>
      </c>
      <c r="W405" s="2">
        <v>6579000000</v>
      </c>
      <c r="X405" s="6">
        <v>142344.40430999998</v>
      </c>
      <c r="Y405" s="38">
        <v>10010</v>
      </c>
      <c r="Z405" s="81">
        <f>+((DETALLE_GD_1[[#This Row],[VALOR X UN (GD)]]-DETALLE_GD_1[[#This Row],[VALOR PPTO]])/DETALLE_GD_1[[#This Row],[VALOR PPTO]])</f>
        <v>-2.8409968182735337E-6</v>
      </c>
      <c r="AA405" s="2">
        <f>+DETALLE_GD_1[[#This Row],[VALOR PPTO]]*DETALLE_GD_1[[#This Row],[CANTIDAD RECIBIDA]]</f>
        <v>142344.4044</v>
      </c>
      <c r="AB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5" s="3">
        <f>+DETALLE_GD_1[[#This Row],[CANTIDAD SOLICITADA]]-DETALLE_GD_1[[#This Row],[DEVOLUCIÓN]]</f>
        <v>6</v>
      </c>
      <c r="AD405" s="38">
        <f>+_xlfn.XLOOKUP(DETALLE_GD_1[[#This Row],[CODIGO]],PRODUCTOS[CODIGO],PRODUCTOS[DESC CORTA],"",0)</f>
        <v>0</v>
      </c>
      <c r="AE405"/>
      <c r="AH405"/>
    </row>
    <row r="406" spans="1:34" hidden="1" x14ac:dyDescent="0.25">
      <c r="A406" s="1">
        <v>46087</v>
      </c>
      <c r="B406" s="1">
        <v>46087</v>
      </c>
      <c r="C406" s="80" t="s">
        <v>169</v>
      </c>
      <c r="D406" s="38">
        <v>3</v>
      </c>
      <c r="E406" s="80" t="s">
        <v>169</v>
      </c>
      <c r="F406">
        <v>410078</v>
      </c>
      <c r="G406" s="80" t="s">
        <v>252</v>
      </c>
      <c r="H406" s="80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"/>
      <c r="V406">
        <v>5755</v>
      </c>
      <c r="W406" s="2">
        <v>6579000000</v>
      </c>
      <c r="X406" s="6">
        <v>47020.120200000005</v>
      </c>
      <c r="Y406" s="38">
        <v>10010</v>
      </c>
      <c r="Z406" s="81">
        <f>+((DETALLE_GD_1[[#This Row],[VALOR X UN (GD)]]-DETALLE_GD_1[[#This Row],[VALOR PPTO]])/DETALLE_GD_1[[#This Row],[VALOR PPTO]])</f>
        <v>-2.5520989737648319E-6</v>
      </c>
      <c r="AA406" s="2">
        <f>+DETALLE_GD_1[[#This Row],[VALOR PPTO]]*DETALLE_GD_1[[#This Row],[CANTIDAD RECIBIDA]]</f>
        <v>47020.119999999995</v>
      </c>
      <c r="AB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6" s="3">
        <f>+DETALLE_GD_1[[#This Row],[CANTIDAD SOLICITADA]]-DETALLE_GD_1[[#This Row],[DEVOLUCIÓN]]</f>
        <v>100</v>
      </c>
      <c r="AD406" s="38">
        <f>+_xlfn.XLOOKUP(DETALLE_GD_1[[#This Row],[CODIGO]],PRODUCTOS[CODIGO],PRODUCTOS[DESC CORTA],"",0)</f>
        <v>0</v>
      </c>
      <c r="AE406"/>
      <c r="AH406"/>
    </row>
    <row r="407" spans="1:34" hidden="1" x14ac:dyDescent="0.25">
      <c r="A407" s="1">
        <v>46087</v>
      </c>
      <c r="B407" s="1">
        <v>46087</v>
      </c>
      <c r="C407" s="80" t="s">
        <v>169</v>
      </c>
      <c r="D407" s="38">
        <v>3</v>
      </c>
      <c r="E407" s="80" t="s">
        <v>169</v>
      </c>
      <c r="F407">
        <v>302028</v>
      </c>
      <c r="G407" s="80" t="s">
        <v>246</v>
      </c>
      <c r="H407" s="80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"/>
      <c r="V407">
        <v>5755</v>
      </c>
      <c r="W407" s="2">
        <v>6579000000</v>
      </c>
      <c r="X407" s="6">
        <v>3689137.8194400016</v>
      </c>
      <c r="Y407" s="38">
        <v>10010</v>
      </c>
      <c r="Z407" s="81">
        <f>+((DETALLE_GD_1[[#This Row],[VALOR X UN (GD)]]-DETALLE_GD_1[[#This Row],[VALOR PPTO]])/DETALLE_GD_1[[#This Row],[VALOR PPTO]])</f>
        <v>5.8550266253786103E-8</v>
      </c>
      <c r="AA407" s="2">
        <f>+DETALLE_GD_1[[#This Row],[VALOR PPTO]]*DETALLE_GD_1[[#This Row],[CANTIDAD RECIBIDA]]</f>
        <v>3689137.8</v>
      </c>
      <c r="AB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7" s="3">
        <f>+DETALLE_GD_1[[#This Row],[CANTIDAD SOLICITADA]]-DETALLE_GD_1[[#This Row],[DEVOLUCIÓN]]</f>
        <v>720</v>
      </c>
      <c r="AD407" s="38" t="str">
        <f>+_xlfn.XLOOKUP(DETALLE_GD_1[[#This Row],[CODIGO]],PRODUCTOS[CODIGO],PRODUCTOS[DESC CORTA],"",0)</f>
        <v>PINO 2X4X320</v>
      </c>
      <c r="AE407"/>
      <c r="AH407"/>
    </row>
    <row r="408" spans="1:34" hidden="1" x14ac:dyDescent="0.25">
      <c r="A408" s="1">
        <v>46087</v>
      </c>
      <c r="B408" s="1">
        <v>46087</v>
      </c>
      <c r="C408" s="80" t="s">
        <v>169</v>
      </c>
      <c r="D408" s="38">
        <v>3</v>
      </c>
      <c r="E408" s="80" t="s">
        <v>169</v>
      </c>
      <c r="F408">
        <v>304101</v>
      </c>
      <c r="G408" s="80" t="s">
        <v>17</v>
      </c>
      <c r="H408" s="80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"/>
      <c r="V408">
        <v>5755</v>
      </c>
      <c r="W408" s="2">
        <v>6579000000</v>
      </c>
      <c r="X408" s="6">
        <v>811237.38780000038</v>
      </c>
      <c r="Y408" s="38">
        <v>10010</v>
      </c>
      <c r="Z408" s="81">
        <f>+((DETALLE_GD_1[[#This Row],[VALOR X UN (GD)]]-DETALLE_GD_1[[#This Row],[VALOR PPTO]])/DETALLE_GD_1[[#This Row],[VALOR PPTO]])</f>
        <v>-1.4821713247654478E-3</v>
      </c>
      <c r="AA408" s="2">
        <f>+DETALLE_GD_1[[#This Row],[VALOR PPTO]]*DETALLE_GD_1[[#This Row],[CANTIDAD RECIBIDA]]</f>
        <v>811237.39199999999</v>
      </c>
      <c r="AB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8" s="3">
        <f>+DETALLE_GD_1[[#This Row],[CANTIDAD SOLICITADA]]-DETALLE_GD_1[[#This Row],[DEVOLUCIÓN]]</f>
        <v>84</v>
      </c>
      <c r="AD408" s="38" t="str">
        <f>+_xlfn.XLOOKUP(DETALLE_GD_1[[#This Row],[CODIGO]],PRODUCTOS[CODIGO],PRODUCTOS[DESC CORTA],"",0)</f>
        <v>OSB 9.5</v>
      </c>
      <c r="AE408"/>
      <c r="AH408"/>
    </row>
    <row r="409" spans="1:34" hidden="1" x14ac:dyDescent="0.25">
      <c r="A409" s="1">
        <v>46087</v>
      </c>
      <c r="B409" s="1">
        <v>46087</v>
      </c>
      <c r="C409" s="80" t="s">
        <v>169</v>
      </c>
      <c r="D409" s="38">
        <v>3</v>
      </c>
      <c r="E409" s="80" t="s">
        <v>169</v>
      </c>
      <c r="F409">
        <v>304007</v>
      </c>
      <c r="G409" s="80" t="s">
        <v>80</v>
      </c>
      <c r="H409" s="80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"/>
      <c r="V409">
        <v>5755</v>
      </c>
      <c r="W409" s="2">
        <v>6579000000</v>
      </c>
      <c r="X409" s="6">
        <v>823993.41758399969</v>
      </c>
      <c r="Y409" s="38">
        <v>10010</v>
      </c>
      <c r="Z409" s="81">
        <f>+((DETALLE_GD_1[[#This Row],[VALOR X UN (GD)]]-DETALLE_GD_1[[#This Row],[VALOR PPTO]])/DETALLE_GD_1[[#This Row],[VALOR PPTO]])</f>
        <v>-9.4314025441193054E-3</v>
      </c>
      <c r="AA409" s="2">
        <f>+DETALLE_GD_1[[#This Row],[VALOR PPTO]]*DETALLE_GD_1[[#This Row],[CANTIDAD RECIBIDA]]</f>
        <v>823993.41599999997</v>
      </c>
      <c r="AB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9" s="3">
        <f>+DETALLE_GD_1[[#This Row],[CANTIDAD SOLICITADA]]-DETALLE_GD_1[[#This Row],[DEVOLUCIÓN]]</f>
        <v>72</v>
      </c>
      <c r="AD409" s="38" t="str">
        <f>+_xlfn.XLOOKUP(DETALLE_GD_1[[#This Row],[CODIGO]],PRODUCTOS[CODIGO],PRODUCTOS[DESC CORTA],"",0)</f>
        <v>OSB 11MM</v>
      </c>
      <c r="AE409"/>
      <c r="AH409"/>
    </row>
    <row r="410" spans="1:34" hidden="1" x14ac:dyDescent="0.25">
      <c r="A410" s="1">
        <v>46087</v>
      </c>
      <c r="B410" s="1">
        <v>46087</v>
      </c>
      <c r="C410" s="80" t="s">
        <v>169</v>
      </c>
      <c r="D410" s="38">
        <v>3</v>
      </c>
      <c r="E410" s="80" t="s">
        <v>169</v>
      </c>
      <c r="F410">
        <v>408042</v>
      </c>
      <c r="G410" s="80" t="s">
        <v>144</v>
      </c>
      <c r="H410" s="8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"/>
      <c r="V410">
        <v>5755</v>
      </c>
      <c r="W410" s="2">
        <v>6579000000</v>
      </c>
      <c r="X410" s="6">
        <v>140000.00000000012</v>
      </c>
      <c r="Y410" s="38">
        <v>10010</v>
      </c>
      <c r="Z410" s="81">
        <f>+((DETALLE_GD_1[[#This Row],[VALOR X UN (GD)]]-DETALLE_GD_1[[#This Row],[VALOR PPTO]])/DETALLE_GD_1[[#This Row],[VALOR PPTO]])</f>
        <v>0</v>
      </c>
      <c r="AA410" s="2">
        <f>+DETALLE_GD_1[[#This Row],[VALOR PPTO]]*DETALLE_GD_1[[#This Row],[CANTIDAD RECIBIDA]]</f>
        <v>140000</v>
      </c>
      <c r="AB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0" s="3">
        <f>+DETALLE_GD_1[[#This Row],[CANTIDAD SOLICITADA]]-DETALLE_GD_1[[#This Row],[DEVOLUCIÓN]]</f>
        <v>4</v>
      </c>
      <c r="AD410" s="38" t="str">
        <f>+_xlfn.XLOOKUP(DETALLE_GD_1[[#This Row],[CODIGO]],PRODUCTOS[CODIGO],PRODUCTOS[DESC CORTA],"",0)</f>
        <v>CLAVO HELICOIDAL PROFIX</v>
      </c>
      <c r="AE410"/>
      <c r="AH410"/>
    </row>
    <row r="411" spans="1:34" hidden="1" x14ac:dyDescent="0.25">
      <c r="A411" s="1">
        <v>46087</v>
      </c>
      <c r="B411" s="1">
        <v>46087</v>
      </c>
      <c r="C411" s="80" t="s">
        <v>169</v>
      </c>
      <c r="D411" s="38">
        <v>3</v>
      </c>
      <c r="E411" s="80" t="s">
        <v>169</v>
      </c>
      <c r="F411">
        <v>410126</v>
      </c>
      <c r="G411" s="80" t="s">
        <v>159</v>
      </c>
      <c r="H411" s="80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"/>
      <c r="V411">
        <v>5755</v>
      </c>
      <c r="W411" s="2">
        <v>6579000000</v>
      </c>
      <c r="X411" s="6">
        <v>86558.461528000014</v>
      </c>
      <c r="Y411" s="38">
        <v>10010</v>
      </c>
      <c r="Z411" s="81">
        <f>+((DETALLE_GD_1[[#This Row],[VALOR X UN (GD)]]-DETALLE_GD_1[[#This Row],[VALOR PPTO]])/DETALLE_GD_1[[#This Row],[VALOR PPTO]])</f>
        <v>1.7954108039190173E-4</v>
      </c>
      <c r="AA411" s="2">
        <f>+DETALLE_GD_1[[#This Row],[VALOR PPTO]]*DETALLE_GD_1[[#This Row],[CANTIDAD RECIBIDA]]</f>
        <v>86558.463199999998</v>
      </c>
      <c r="AB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1" s="3">
        <f>+DETALLE_GD_1[[#This Row],[CANTIDAD SOLICITADA]]-DETALLE_GD_1[[#This Row],[DEVOLUCIÓN]]</f>
        <v>88</v>
      </c>
      <c r="AD411" s="38">
        <f>+_xlfn.XLOOKUP(DETALLE_GD_1[[#This Row],[CODIGO]],PRODUCTOS[CODIGO],PRODUCTOS[DESC CORTA],"",0)</f>
        <v>0</v>
      </c>
      <c r="AE411"/>
      <c r="AH411"/>
    </row>
    <row r="412" spans="1:34" hidden="1" x14ac:dyDescent="0.25">
      <c r="A412" s="1">
        <v>46087</v>
      </c>
      <c r="B412" s="1">
        <v>46087</v>
      </c>
      <c r="C412" s="80" t="s">
        <v>169</v>
      </c>
      <c r="D412" s="38">
        <v>3</v>
      </c>
      <c r="E412" s="80" t="s">
        <v>169</v>
      </c>
      <c r="F412">
        <v>407011</v>
      </c>
      <c r="G412" s="80" t="s">
        <v>30</v>
      </c>
      <c r="H412" s="80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"/>
      <c r="V412">
        <v>5755</v>
      </c>
      <c r="W412" s="2">
        <v>6579000000</v>
      </c>
      <c r="X412" s="6">
        <v>1182938.1000000001</v>
      </c>
      <c r="Y412" s="38">
        <v>10010</v>
      </c>
      <c r="Z412" s="81">
        <f>+((DETALLE_GD_1[[#This Row],[VALOR X UN (GD)]]-DETALLE_GD_1[[#This Row],[VALOR PPTO]])/DETALLE_GD_1[[#This Row],[VALOR PPTO]])</f>
        <v>0</v>
      </c>
      <c r="AA412" s="2">
        <f>+DETALLE_GD_1[[#This Row],[VALOR PPTO]]*DETALLE_GD_1[[#This Row],[CANTIDAD RECIBIDA]]</f>
        <v>1182938</v>
      </c>
      <c r="AB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2" s="3">
        <f>+DETALLE_GD_1[[#This Row],[CANTIDAD SOLICITADA]]-DETALLE_GD_1[[#This Row],[DEVOLUCIÓN]]</f>
        <v>2500</v>
      </c>
      <c r="AD412" s="38" t="str">
        <f>+_xlfn.XLOOKUP(DETALLE_GD_1[[#This Row],[CODIGO]],PRODUCTOS[CODIGO],PRODUCTOS[DESC CORTA],"",0)</f>
        <v>TORNILLO SIMPSON 6"</v>
      </c>
      <c r="AE412"/>
      <c r="AH412"/>
    </row>
    <row r="413" spans="1:34" hidden="1" x14ac:dyDescent="0.25">
      <c r="A413" s="1">
        <v>46087</v>
      </c>
      <c r="B413" s="1">
        <v>46087</v>
      </c>
      <c r="C413" s="80" t="s">
        <v>169</v>
      </c>
      <c r="D413" s="38">
        <v>3</v>
      </c>
      <c r="E413" s="80" t="s">
        <v>169</v>
      </c>
      <c r="F413">
        <v>1902013</v>
      </c>
      <c r="G413" s="80" t="s">
        <v>338</v>
      </c>
      <c r="H413" s="80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"/>
      <c r="V413">
        <v>5755</v>
      </c>
      <c r="W413" s="2">
        <v>6579000000</v>
      </c>
      <c r="X413" s="6">
        <v>595580</v>
      </c>
      <c r="Y413" s="38">
        <v>10010</v>
      </c>
      <c r="Z413" s="81">
        <f>+((DETALLE_GD_1[[#This Row],[VALOR X UN (GD)]]-DETALLE_GD_1[[#This Row],[VALOR PPTO]])/DETALLE_GD_1[[#This Row],[VALOR PPTO]])</f>
        <v>0.31267000235064979</v>
      </c>
      <c r="AA413" s="2">
        <f>+DETALLE_GD_1[[#This Row],[VALOR PPTO]]*DETALLE_GD_1[[#This Row],[CANTIDAD RECIBIDA]]</f>
        <v>595580</v>
      </c>
      <c r="AB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3" s="3">
        <f>+DETALLE_GD_1[[#This Row],[CANTIDAD SOLICITADA]]-DETALLE_GD_1[[#This Row],[DEVOLUCIÓN]]</f>
        <v>20</v>
      </c>
      <c r="AD413" s="38">
        <f>+_xlfn.XLOOKUP(DETALLE_GD_1[[#This Row],[CODIGO]],PRODUCTOS[CODIGO],PRODUCTOS[DESC CORTA],"",0)</f>
        <v>0</v>
      </c>
      <c r="AE413"/>
      <c r="AH413"/>
    </row>
    <row r="414" spans="1:34" hidden="1" x14ac:dyDescent="0.25">
      <c r="A414" s="1">
        <v>46087</v>
      </c>
      <c r="B414" s="1">
        <v>46087</v>
      </c>
      <c r="C414" s="80" t="s">
        <v>169</v>
      </c>
      <c r="D414" s="38">
        <v>3</v>
      </c>
      <c r="E414" s="80" t="s">
        <v>169</v>
      </c>
      <c r="F414">
        <v>407423</v>
      </c>
      <c r="G414" s="80" t="s">
        <v>106</v>
      </c>
      <c r="H414" s="80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"/>
      <c r="V414">
        <v>5755</v>
      </c>
      <c r="W414" s="2">
        <v>6579000000</v>
      </c>
      <c r="X414" s="6">
        <v>746483.51388648641</v>
      </c>
      <c r="Y414" s="38">
        <v>10010</v>
      </c>
      <c r="Z414" s="81">
        <f>+((DETALLE_GD_1[[#This Row],[VALOR X UN (GD)]]-DETALLE_GD_1[[#This Row],[VALOR PPTO]])/DETALLE_GD_1[[#This Row],[VALOR PPTO]])</f>
        <v>-0.96822970634983885</v>
      </c>
      <c r="AA414" s="2">
        <f>+DETALLE_GD_1[[#This Row],[VALOR PPTO]]*DETALLE_GD_1[[#This Row],[CANTIDAD RECIBIDA]]</f>
        <v>746483.5</v>
      </c>
      <c r="AB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4" s="3">
        <f>+DETALLE_GD_1[[#This Row],[CANTIDAD SOLICITADA]]-DETALLE_GD_1[[#This Row],[DEVOLUCIÓN]]</f>
        <v>7000</v>
      </c>
      <c r="AD414" s="38" t="str">
        <f>+_xlfn.XLOOKUP(DETALLE_GD_1[[#This Row],[CODIGO]],PRODUCTOS[CODIGO],PRODUCTOS[DESC CORTA],"",0)</f>
        <v>TORNILLO CRS 6X1 5/8</v>
      </c>
      <c r="AE414"/>
      <c r="AH414"/>
    </row>
    <row r="415" spans="1:34" hidden="1" x14ac:dyDescent="0.25">
      <c r="A415" s="1">
        <v>46087</v>
      </c>
      <c r="B415" s="1">
        <v>46087</v>
      </c>
      <c r="C415" s="80" t="s">
        <v>169</v>
      </c>
      <c r="D415" s="38">
        <v>3</v>
      </c>
      <c r="E415" s="80" t="s">
        <v>169</v>
      </c>
      <c r="F415">
        <v>410045</v>
      </c>
      <c r="G415" s="80" t="s">
        <v>110</v>
      </c>
      <c r="H415" s="80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"/>
      <c r="V415">
        <v>5755</v>
      </c>
      <c r="W415" s="2">
        <v>6579000000</v>
      </c>
      <c r="X415" s="6">
        <v>85376.31575199998</v>
      </c>
      <c r="Y415" s="38">
        <v>10010</v>
      </c>
      <c r="Z415" s="81">
        <f>+((DETALLE_GD_1[[#This Row],[VALOR X UN (GD)]]-DETALLE_GD_1[[#This Row],[VALOR PPTO]])/DETALLE_GD_1[[#This Row],[VALOR PPTO]])</f>
        <v>-3.8043333530514605E-6</v>
      </c>
      <c r="AA415" s="2">
        <f>+DETALLE_GD_1[[#This Row],[VALOR PPTO]]*DETALLE_GD_1[[#This Row],[CANTIDAD RECIBIDA]]</f>
        <v>85376.324800000002</v>
      </c>
      <c r="AB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5" s="3">
        <f>+DETALLE_GD_1[[#This Row],[CANTIDAD SOLICITADA]]-DETALLE_GD_1[[#This Row],[DEVOLUCIÓN]]</f>
        <v>232</v>
      </c>
      <c r="AD415" s="38" t="str">
        <f>+_xlfn.XLOOKUP(DETALLE_GD_1[[#This Row],[CODIGO]],PRODUCTOS[CODIGO],PRODUCTOS[DESC CORTA],"",0)</f>
        <v>CONECTOR DENTADO</v>
      </c>
      <c r="AE415"/>
      <c r="AH415"/>
    </row>
    <row r="416" spans="1:34" hidden="1" x14ac:dyDescent="0.25">
      <c r="A416" s="1">
        <v>46087</v>
      </c>
      <c r="B416" s="1">
        <v>46087</v>
      </c>
      <c r="C416" s="80" t="s">
        <v>169</v>
      </c>
      <c r="D416" s="38">
        <v>3</v>
      </c>
      <c r="E416" s="80" t="s">
        <v>169</v>
      </c>
      <c r="F416" t="s">
        <v>386</v>
      </c>
      <c r="G416" s="80" t="s">
        <v>83</v>
      </c>
      <c r="H416" s="80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"/>
      <c r="V416">
        <v>5755</v>
      </c>
      <c r="W416" s="2">
        <v>6579000000</v>
      </c>
      <c r="X416" s="6">
        <v>36939.818181999981</v>
      </c>
      <c r="Y416" s="38">
        <v>10010</v>
      </c>
      <c r="Z416" s="81">
        <f>+((DETALLE_GD_1[[#This Row],[VALOR X UN (GD)]]-DETALLE_GD_1[[#This Row],[VALOR PPTO]])/DETALLE_GD_1[[#This Row],[VALOR PPTO]])</f>
        <v>4.92151853628979E-6</v>
      </c>
      <c r="AA416" s="2">
        <f>+DETALLE_GD_1[[#This Row],[VALOR PPTO]]*DETALLE_GD_1[[#This Row],[CANTIDAD RECIBIDA]]</f>
        <v>36939.818200000002</v>
      </c>
      <c r="AB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6" s="3">
        <f>+DETALLE_GD_1[[#This Row],[CANTIDAD SOLICITADA]]-DETALLE_GD_1[[#This Row],[DEVOLUCIÓN]]</f>
        <v>1</v>
      </c>
      <c r="AD416" s="38" t="str">
        <f>+_xlfn.XLOOKUP(DETALLE_GD_1[[#This Row],[CODIGO]],PRODUCTOS[CODIGO],PRODUCTOS[DESC CORTA],"",0)</f>
        <v>CLAVO R20</v>
      </c>
      <c r="AE416"/>
      <c r="AH416"/>
    </row>
    <row r="417" spans="1:34" hidden="1" x14ac:dyDescent="0.25">
      <c r="A417" s="1">
        <v>46087</v>
      </c>
      <c r="B417" s="1">
        <v>46087</v>
      </c>
      <c r="C417" s="80" t="s">
        <v>169</v>
      </c>
      <c r="D417" s="38">
        <v>3</v>
      </c>
      <c r="E417" s="80" t="s">
        <v>169</v>
      </c>
      <c r="F417">
        <v>2302119</v>
      </c>
      <c r="G417" s="80" t="s">
        <v>74</v>
      </c>
      <c r="H417" s="80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"/>
      <c r="V417">
        <v>5755</v>
      </c>
      <c r="W417" s="2">
        <v>6579000000</v>
      </c>
      <c r="X417" s="6">
        <v>88104</v>
      </c>
      <c r="Y417" s="38">
        <v>10010</v>
      </c>
      <c r="Z417" s="81">
        <f>+((DETALLE_GD_1[[#This Row],[VALOR X UN (GD)]]-DETALLE_GD_1[[#This Row],[VALOR PPTO]])/DETALLE_GD_1[[#This Row],[VALOR PPTO]])</f>
        <v>-3.4050667393080905E-5</v>
      </c>
      <c r="AA417" s="2">
        <f>+DETALLE_GD_1[[#This Row],[VALOR PPTO]]*DETALLE_GD_1[[#This Row],[CANTIDAD RECIBIDA]]</f>
        <v>88104</v>
      </c>
      <c r="AB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7" s="3">
        <f>+DETALLE_GD_1[[#This Row],[CANTIDAD SOLICITADA]]-DETALLE_GD_1[[#This Row],[DEVOLUCIÓN]]</f>
        <v>24</v>
      </c>
      <c r="AD417" s="38" t="str">
        <f>+_xlfn.XLOOKUP(DETALLE_GD_1[[#This Row],[CODIGO]],PRODUCTOS[CODIGO],PRODUCTOS[DESC CORTA],"",0)</f>
        <v>SELLO</v>
      </c>
      <c r="AE417"/>
      <c r="AH417"/>
    </row>
    <row r="418" spans="1:34" hidden="1" x14ac:dyDescent="0.25">
      <c r="A418" s="1">
        <v>46087</v>
      </c>
      <c r="B418" s="1">
        <v>46087</v>
      </c>
      <c r="C418" s="80" t="s">
        <v>169</v>
      </c>
      <c r="D418" s="38">
        <v>3</v>
      </c>
      <c r="E418" s="80" t="s">
        <v>169</v>
      </c>
      <c r="F418">
        <v>407170</v>
      </c>
      <c r="G418" s="80" t="s">
        <v>107</v>
      </c>
      <c r="H418" s="80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"/>
      <c r="V418">
        <v>5755</v>
      </c>
      <c r="W418" s="2">
        <v>6579000000</v>
      </c>
      <c r="X418" s="6">
        <v>4880.2160000000003</v>
      </c>
      <c r="Y418" s="38">
        <v>10010</v>
      </c>
      <c r="Z418" s="81">
        <f>+((DETALLE_GD_1[[#This Row],[VALOR X UN (GD)]]-DETALLE_GD_1[[#This Row],[VALOR PPTO]])/DETALLE_GD_1[[#This Row],[VALOR PPTO]])</f>
        <v>-4.0981926970292619E-5</v>
      </c>
      <c r="AA418" s="2">
        <f>+DETALLE_GD_1[[#This Row],[VALOR PPTO]]*DETALLE_GD_1[[#This Row],[CANTIDAD RECIBIDA]]</f>
        <v>4880.2000000000007</v>
      </c>
      <c r="AB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8" s="3">
        <f>+DETALLE_GD_1[[#This Row],[CANTIDAD SOLICITADA]]-DETALLE_GD_1[[#This Row],[DEVOLUCIÓN]]</f>
        <v>1000</v>
      </c>
      <c r="AD418" s="38" t="str">
        <f>+_xlfn.XLOOKUP(DETALLE_GD_1[[#This Row],[CODIGO]],PRODUCTOS[CODIGO],PRODUCTOS[DESC CORTA],"",0)</f>
        <v>TORNILLO CRS 6X2 1/4</v>
      </c>
      <c r="AE418"/>
      <c r="AH418"/>
    </row>
    <row r="419" spans="1:34" hidden="1" x14ac:dyDescent="0.25">
      <c r="A419" s="1">
        <v>46087</v>
      </c>
      <c r="B419" s="1">
        <v>46087</v>
      </c>
      <c r="C419" s="80" t="s">
        <v>169</v>
      </c>
      <c r="D419" s="38">
        <v>3</v>
      </c>
      <c r="E419" s="80" t="s">
        <v>315</v>
      </c>
      <c r="F419">
        <v>2505058</v>
      </c>
      <c r="G419" s="80" t="s">
        <v>142</v>
      </c>
      <c r="H419" s="80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"/>
      <c r="V419">
        <v>5755</v>
      </c>
      <c r="W419" s="2">
        <v>6579000000</v>
      </c>
      <c r="X419" s="6">
        <v>321662.59322400001</v>
      </c>
      <c r="Y419" s="38">
        <v>10010</v>
      </c>
      <c r="Z419" s="81">
        <f>+((DETALLE_GD_1[[#This Row],[VALOR X UN (GD)]]-DETALLE_GD_1[[#This Row],[VALOR PPTO]])/DETALLE_GD_1[[#This Row],[VALOR PPTO]])</f>
        <v>-5.6110330973772111E-2</v>
      </c>
      <c r="AA419" s="2">
        <f>+DETALLE_GD_1[[#This Row],[VALOR PPTO]]*DETALLE_GD_1[[#This Row],[CANTIDAD RECIBIDA]]</f>
        <v>321662.59380000003</v>
      </c>
      <c r="AB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9" s="3">
        <f>+DETALLE_GD_1[[#This Row],[CANTIDAD SOLICITADA]]-DETALLE_GD_1[[#This Row],[DEVOLUCIÓN]]</f>
        <v>18</v>
      </c>
      <c r="AD419" s="38" t="str">
        <f>+_xlfn.XLOOKUP(DETALLE_GD_1[[#This Row],[CODIGO]],PRODUCTOS[CODIGO],PRODUCTOS[DESC CORTA],"",0)</f>
        <v>VENTILACIÓN PASIVA</v>
      </c>
      <c r="AE419"/>
      <c r="AH419"/>
    </row>
    <row r="420" spans="1:34" hidden="1" x14ac:dyDescent="0.25">
      <c r="A420" s="1">
        <v>46087</v>
      </c>
      <c r="B420" s="1">
        <v>46087</v>
      </c>
      <c r="C420" s="80" t="s">
        <v>169</v>
      </c>
      <c r="D420" s="38">
        <v>3</v>
      </c>
      <c r="E420" s="80" t="s">
        <v>169</v>
      </c>
      <c r="F420" t="s">
        <v>231</v>
      </c>
      <c r="G420" s="80" t="s">
        <v>180</v>
      </c>
      <c r="H420" s="8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"/>
      <c r="V420">
        <v>5755</v>
      </c>
      <c r="W420" s="2">
        <v>6579000000</v>
      </c>
      <c r="X420" s="6">
        <v>279291.50943499996</v>
      </c>
      <c r="Y420" s="38">
        <v>10010</v>
      </c>
      <c r="Z420" s="81">
        <f>+((DETALLE_GD_1[[#This Row],[VALOR X UN (GD)]]-DETALLE_GD_1[[#This Row],[VALOR PPTO]])/DETALLE_GD_1[[#This Row],[VALOR PPTO]])</f>
        <v>0.36765346244798763</v>
      </c>
      <c r="AA420" s="2">
        <f>+DETALLE_GD_1[[#This Row],[VALOR PPTO]]*DETALLE_GD_1[[#This Row],[CANTIDAD RECIBIDA]]</f>
        <v>279291.50949999999</v>
      </c>
      <c r="AB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0" s="3">
        <f>+DETALLE_GD_1[[#This Row],[CANTIDAD SOLICITADA]]-DETALLE_GD_1[[#This Row],[DEVOLUCIÓN]]</f>
        <v>5</v>
      </c>
      <c r="AD420" s="38">
        <f>+_xlfn.XLOOKUP(DETALLE_GD_1[[#This Row],[CODIGO]],PRODUCTOS[CODIGO],PRODUCTOS[DESC CORTA],"",0)</f>
        <v>0</v>
      </c>
      <c r="AE420"/>
      <c r="AH420"/>
    </row>
    <row r="421" spans="1:34" hidden="1" x14ac:dyDescent="0.25">
      <c r="A421" s="1">
        <v>46087</v>
      </c>
      <c r="B421" s="1">
        <v>46087</v>
      </c>
      <c r="C421" s="80" t="s">
        <v>169</v>
      </c>
      <c r="D421" s="38">
        <v>3</v>
      </c>
      <c r="E421" s="80" t="s">
        <v>169</v>
      </c>
      <c r="F421">
        <v>617055</v>
      </c>
      <c r="G421" s="80" t="s">
        <v>182</v>
      </c>
      <c r="H421" s="80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"/>
      <c r="V421">
        <v>5755</v>
      </c>
      <c r="W421" s="2">
        <v>6579000000</v>
      </c>
      <c r="X421" s="6">
        <v>3681.4151240000001</v>
      </c>
      <c r="Y421" s="38">
        <v>10010</v>
      </c>
      <c r="Z421" s="81">
        <f>+((DETALLE_GD_1[[#This Row],[VALOR X UN (GD)]]-DETALLE_GD_1[[#This Row],[VALOR PPTO]])/DETALLE_GD_1[[#This Row],[VALOR PPTO]])</f>
        <v>-1.1278271464732189E-4</v>
      </c>
      <c r="AA421" s="2">
        <f>+DETALLE_GD_1[[#This Row],[VALOR PPTO]]*DETALLE_GD_1[[#This Row],[CANTIDAD RECIBIDA]]</f>
        <v>3681.4151999999999</v>
      </c>
      <c r="AB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1" s="3">
        <f>+DETALLE_GD_1[[#This Row],[CANTIDAD SOLICITADA]]-DETALLE_GD_1[[#This Row],[DEVOLUCIÓN]]</f>
        <v>4</v>
      </c>
      <c r="AD421" s="38">
        <f>+_xlfn.XLOOKUP(DETALLE_GD_1[[#This Row],[CODIGO]],PRODUCTOS[CODIGO],PRODUCTOS[DESC CORTA],"",0)</f>
        <v>0</v>
      </c>
      <c r="AE421"/>
      <c r="AH421"/>
    </row>
    <row r="422" spans="1:34" hidden="1" x14ac:dyDescent="0.25">
      <c r="A422" s="1">
        <v>46087</v>
      </c>
      <c r="B422" s="1">
        <v>46087</v>
      </c>
      <c r="C422" s="80" t="s">
        <v>169</v>
      </c>
      <c r="D422" s="38">
        <v>3</v>
      </c>
      <c r="E422" s="80" t="s">
        <v>169</v>
      </c>
      <c r="F422">
        <v>617057</v>
      </c>
      <c r="G422" s="80" t="s">
        <v>134</v>
      </c>
      <c r="H422" s="80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"/>
      <c r="V422">
        <v>5755</v>
      </c>
      <c r="W422" s="2">
        <v>6579000000</v>
      </c>
      <c r="X422" s="6">
        <v>10210.598529999999</v>
      </c>
      <c r="Y422" s="38">
        <v>10010</v>
      </c>
      <c r="Z422" s="81">
        <f>+((DETALLE_GD_1[[#This Row],[VALOR X UN (GD)]]-DETALLE_GD_1[[#This Row],[VALOR PPTO]])/DETALLE_GD_1[[#This Row],[VALOR PPTO]])</f>
        <v>3.9321886958966856E-5</v>
      </c>
      <c r="AA422" s="2">
        <f>+DETALLE_GD_1[[#This Row],[VALOR PPTO]]*DETALLE_GD_1[[#This Row],[CANTIDAD RECIBIDA]]</f>
        <v>10210.5985</v>
      </c>
      <c r="AB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2" s="3">
        <f>+DETALLE_GD_1[[#This Row],[CANTIDAD SOLICITADA]]-DETALLE_GD_1[[#This Row],[DEVOLUCIÓN]]</f>
        <v>5</v>
      </c>
      <c r="AD422" s="38" t="str">
        <f>+_xlfn.XLOOKUP(DETALLE_GD_1[[#This Row],[CODIGO]],PRODUCTOS[CODIGO],PRODUCTOS[DESC CORTA],"",0)</f>
        <v>BROCHA 5/8 X4</v>
      </c>
      <c r="AE422"/>
      <c r="AH422"/>
    </row>
    <row r="423" spans="1:34" hidden="1" x14ac:dyDescent="0.25">
      <c r="A423" s="1">
        <v>46091</v>
      </c>
      <c r="B423" s="1">
        <v>46091</v>
      </c>
      <c r="C423" s="80" t="s">
        <v>169</v>
      </c>
      <c r="D423" s="38">
        <v>3</v>
      </c>
      <c r="E423" s="80" t="s">
        <v>169</v>
      </c>
      <c r="F423">
        <v>1902014</v>
      </c>
      <c r="G423" s="80" t="s">
        <v>316</v>
      </c>
      <c r="H423" s="80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">
        <v>2360964</v>
      </c>
      <c r="V423">
        <v>5789</v>
      </c>
      <c r="W423" s="2">
        <v>6579000000</v>
      </c>
      <c r="X423" s="6">
        <v>1191160.0000000002</v>
      </c>
      <c r="Y423" s="38">
        <v>10010</v>
      </c>
      <c r="Z423" s="81">
        <f>+((DETALLE_GD_1[[#This Row],[VALOR X UN (GD)]]-DETALLE_GD_1[[#This Row],[VALOR PPTO]])/DETALLE_GD_1[[#This Row],[VALOR PPTO]])</f>
        <v>0</v>
      </c>
      <c r="AA423" s="2">
        <f>+DETALLE_GD_1[[#This Row],[VALOR PPTO]]*DETALLE_GD_1[[#This Row],[CANTIDAD RECIBIDA]]</f>
        <v>1191160</v>
      </c>
      <c r="AB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3" s="3">
        <f>+DETALLE_GD_1[[#This Row],[CANTIDAD SOLICITADA]]-DETALLE_GD_1[[#This Row],[DEVOLUCIÓN]]</f>
        <v>40</v>
      </c>
      <c r="AD423" s="38" t="str">
        <f>+_xlfn.XLOOKUP(DETALLE_GD_1[[#This Row],[CODIGO]],PRODUCTOS[CODIGO],PRODUCTOS[DESC CORTA],"",0)</f>
        <v>VOLCOGLASS</v>
      </c>
      <c r="AE423"/>
      <c r="AH423"/>
    </row>
    <row r="424" spans="1:34" hidden="1" x14ac:dyDescent="0.25">
      <c r="A424" s="1">
        <v>46091</v>
      </c>
      <c r="B424" s="1">
        <v>46091</v>
      </c>
      <c r="C424" s="80" t="s">
        <v>169</v>
      </c>
      <c r="D424" s="38">
        <v>3</v>
      </c>
      <c r="E424" s="80" t="s">
        <v>169</v>
      </c>
      <c r="F424">
        <v>1901008</v>
      </c>
      <c r="G424" s="80" t="s">
        <v>278</v>
      </c>
      <c r="H424" s="80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"/>
      <c r="V424">
        <v>5789</v>
      </c>
      <c r="W424" s="2">
        <v>6579000000</v>
      </c>
      <c r="X424" s="6">
        <v>570454.86033000005</v>
      </c>
      <c r="Y424" s="38">
        <v>10010</v>
      </c>
      <c r="Z424" s="81">
        <f>+((DETALLE_GD_1[[#This Row],[VALOR X UN (GD)]]-DETALLE_GD_1[[#This Row],[VALOR PPTO]])/DETALLE_GD_1[[#This Row],[VALOR PPTO]])</f>
        <v>-1.1709697643283716E-2</v>
      </c>
      <c r="AA424" s="2">
        <f>+DETALLE_GD_1[[#This Row],[VALOR PPTO]]*DETALLE_GD_1[[#This Row],[CANTIDAD RECIBIDA]]</f>
        <v>570454.86599999992</v>
      </c>
      <c r="AB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4" s="3">
        <f>+DETALLE_GD_1[[#This Row],[CANTIDAD SOLICITADA]]-DETALLE_GD_1[[#This Row],[DEVOLUCIÓN]]</f>
        <v>270</v>
      </c>
      <c r="AD424" s="38" t="str">
        <f>+_xlfn.XLOOKUP(DETALLE_GD_1[[#This Row],[CODIGO]],PRODUCTOS[CODIGO],PRODUCTOS[DESC CORTA],"",0)</f>
        <v>AISLAN GLASS 90MM</v>
      </c>
      <c r="AE424"/>
      <c r="AH424"/>
    </row>
    <row r="425" spans="1:34" hidden="1" x14ac:dyDescent="0.25">
      <c r="A425" s="1">
        <v>46091</v>
      </c>
      <c r="B425" s="1">
        <v>46091</v>
      </c>
      <c r="C425" s="80" t="s">
        <v>169</v>
      </c>
      <c r="D425" s="38">
        <v>3</v>
      </c>
      <c r="E425" s="80" t="s">
        <v>169</v>
      </c>
      <c r="F425">
        <v>1901038</v>
      </c>
      <c r="G425" s="80" t="s">
        <v>39</v>
      </c>
      <c r="H425" s="80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"/>
      <c r="V425">
        <v>5789</v>
      </c>
      <c r="W425" s="2">
        <v>6579000000</v>
      </c>
      <c r="X425" s="6">
        <v>339990.84787500009</v>
      </c>
      <c r="Y425" s="38">
        <v>10010</v>
      </c>
      <c r="Z425" s="81">
        <f>+((DETALLE_GD_1[[#This Row],[VALOR X UN (GD)]]-DETALLE_GD_1[[#This Row],[VALOR PPTO]])/DETALLE_GD_1[[#This Row],[VALOR PPTO]])</f>
        <v>-2.4955818671297466E-4</v>
      </c>
      <c r="AA425" s="2">
        <f>+DETALLE_GD_1[[#This Row],[VALOR PPTO]]*DETALLE_GD_1[[#This Row],[CANTIDAD RECIBIDA]]</f>
        <v>339990.84990000003</v>
      </c>
      <c r="AB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5" s="3">
        <f>+DETALLE_GD_1[[#This Row],[CANTIDAD SOLICITADA]]-DETALLE_GD_1[[#This Row],[DEVOLUCIÓN]]</f>
        <v>81</v>
      </c>
      <c r="AD425" s="38" t="str">
        <f>+_xlfn.XLOOKUP(DETALLE_GD_1[[#This Row],[CODIGO]],PRODUCTOS[CODIGO],PRODUCTOS[DESC CORTA],"",0)</f>
        <v>AISLAN ROCA 90MM</v>
      </c>
      <c r="AE425"/>
      <c r="AH425"/>
    </row>
    <row r="426" spans="1:34" hidden="1" x14ac:dyDescent="0.25">
      <c r="A426" s="1">
        <v>46091</v>
      </c>
      <c r="B426" s="1">
        <v>46091</v>
      </c>
      <c r="C426" s="80" t="s">
        <v>169</v>
      </c>
      <c r="D426" s="38">
        <v>3</v>
      </c>
      <c r="E426" s="80" t="s">
        <v>169</v>
      </c>
      <c r="F426">
        <v>408088</v>
      </c>
      <c r="G426" s="80" t="s">
        <v>109</v>
      </c>
      <c r="H426" s="80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"/>
      <c r="V426">
        <v>5789</v>
      </c>
      <c r="W426" s="2">
        <v>6579000000</v>
      </c>
      <c r="X426" s="6">
        <v>70000.370859999995</v>
      </c>
      <c r="Y426" s="38">
        <v>10010</v>
      </c>
      <c r="Z426" s="81">
        <f>+((DETALLE_GD_1[[#This Row],[VALOR X UN (GD)]]-DETALLE_GD_1[[#This Row],[VALOR PPTO]])/DETALLE_GD_1[[#This Row],[VALOR PPTO]])</f>
        <v>-5.2971147976295791E-6</v>
      </c>
      <c r="AA426" s="2">
        <f>+DETALLE_GD_1[[#This Row],[VALOR PPTO]]*DETALLE_GD_1[[#This Row],[CANTIDAD RECIBIDA]]</f>
        <v>70000.370800000004</v>
      </c>
      <c r="AB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6" s="3">
        <f>+DETALLE_GD_1[[#This Row],[CANTIDAD SOLICITADA]]-DETALLE_GD_1[[#This Row],[DEVOLUCIÓN]]</f>
        <v>4</v>
      </c>
      <c r="AD426" s="38" t="str">
        <f>+_xlfn.XLOOKUP(DETALLE_GD_1[[#This Row],[CODIGO]],PRODUCTOS[CODIGO],PRODUCTOS[DESC CORTA],"",0)</f>
        <v>GRAPA T50</v>
      </c>
      <c r="AE426"/>
      <c r="AH426"/>
    </row>
    <row r="427" spans="1:34" hidden="1" x14ac:dyDescent="0.25">
      <c r="A427" s="1">
        <v>46091</v>
      </c>
      <c r="B427" s="1">
        <v>46091</v>
      </c>
      <c r="C427" s="80" t="s">
        <v>169</v>
      </c>
      <c r="D427" s="38">
        <v>3</v>
      </c>
      <c r="E427" s="80" t="s">
        <v>169</v>
      </c>
      <c r="F427" t="s">
        <v>225</v>
      </c>
      <c r="G427" s="80" t="s">
        <v>226</v>
      </c>
      <c r="H427" s="80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"/>
      <c r="V427">
        <v>5789</v>
      </c>
      <c r="W427" s="2">
        <v>6579000000</v>
      </c>
      <c r="X427" s="6">
        <v>196122.85321199999</v>
      </c>
      <c r="Y427" s="38">
        <v>10010</v>
      </c>
      <c r="Z427" s="81">
        <f>+((DETALLE_GD_1[[#This Row],[VALOR X UN (GD)]]-DETALLE_GD_1[[#This Row],[VALOR PPTO]])/DETALLE_GD_1[[#This Row],[VALOR PPTO]])</f>
        <v>7.4851042391273213E-7</v>
      </c>
      <c r="AA427" s="2">
        <f>+DETALLE_GD_1[[#This Row],[VALOR PPTO]]*DETALLE_GD_1[[#This Row],[CANTIDAD RECIBIDA]]</f>
        <v>196122.85320000001</v>
      </c>
      <c r="AB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7" s="3">
        <f>+DETALLE_GD_1[[#This Row],[CANTIDAD SOLICITADA]]-DETALLE_GD_1[[#This Row],[DEVOLUCIÓN]]</f>
        <v>4</v>
      </c>
      <c r="AD427" s="38">
        <f>+_xlfn.XLOOKUP(DETALLE_GD_1[[#This Row],[CODIGO]],PRODUCTOS[CODIGO],PRODUCTOS[DESC CORTA],"",0)</f>
        <v>0</v>
      </c>
      <c r="AE427"/>
      <c r="AH427"/>
    </row>
    <row r="428" spans="1:34" hidden="1" x14ac:dyDescent="0.25">
      <c r="A428" s="1">
        <v>46091</v>
      </c>
      <c r="B428" s="1">
        <v>46091</v>
      </c>
      <c r="C428" s="80" t="s">
        <v>169</v>
      </c>
      <c r="D428" s="38">
        <v>3</v>
      </c>
      <c r="E428" s="80" t="s">
        <v>169</v>
      </c>
      <c r="F428">
        <v>704046</v>
      </c>
      <c r="G428" s="80" t="s">
        <v>255</v>
      </c>
      <c r="H428" s="80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">
        <v>1051008</v>
      </c>
      <c r="V428">
        <v>5789</v>
      </c>
      <c r="W428" s="2">
        <v>6579000000</v>
      </c>
      <c r="X428" s="6">
        <v>27228.186591000005</v>
      </c>
      <c r="Y428" s="38">
        <v>10010</v>
      </c>
      <c r="Z428" s="81">
        <f>+((DETALLE_GD_1[[#This Row],[VALOR X UN (GD)]]-DETALLE_GD_1[[#This Row],[VALOR PPTO]])/DETALLE_GD_1[[#This Row],[VALOR PPTO]])</f>
        <v>-6.8531923459386027E-6</v>
      </c>
      <c r="AA428" s="2">
        <f>+DETALLE_GD_1[[#This Row],[VALOR PPTO]]*DETALLE_GD_1[[#This Row],[CANTIDAD RECIBIDA]]</f>
        <v>27228.186600000001</v>
      </c>
      <c r="AB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8" s="3">
        <f>+DETALLE_GD_1[[#This Row],[CANTIDAD SOLICITADA]]-DETALLE_GD_1[[#This Row],[DEVOLUCIÓN]]</f>
        <v>3</v>
      </c>
      <c r="AD428" s="38">
        <f>+_xlfn.XLOOKUP(DETALLE_GD_1[[#This Row],[CODIGO]],PRODUCTOS[CODIGO],PRODUCTOS[DESC CORTA],"",0)</f>
        <v>0</v>
      </c>
      <c r="AE428"/>
      <c r="AH428"/>
    </row>
    <row r="429" spans="1:34" hidden="1" x14ac:dyDescent="0.25">
      <c r="A429" s="1">
        <v>46091</v>
      </c>
      <c r="B429" s="1">
        <v>46091</v>
      </c>
      <c r="C429" s="80" t="s">
        <v>169</v>
      </c>
      <c r="D429" s="38">
        <v>3</v>
      </c>
      <c r="E429" s="80" t="s">
        <v>169</v>
      </c>
      <c r="F429">
        <v>106022</v>
      </c>
      <c r="G429" s="80" t="s">
        <v>245</v>
      </c>
      <c r="H429" s="80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"/>
      <c r="V429">
        <v>5789</v>
      </c>
      <c r="W429" s="2">
        <v>6579000000</v>
      </c>
      <c r="X429" s="6">
        <v>15202.764396000002</v>
      </c>
      <c r="Y429" s="38">
        <v>10010</v>
      </c>
      <c r="Z429" s="81">
        <f>+((DETALLE_GD_1[[#This Row],[VALOR X UN (GD)]]-DETALLE_GD_1[[#This Row],[VALOR PPTO]])/DETALLE_GD_1[[#This Row],[VALOR PPTO]])</f>
        <v>1.5497181552058829E-5</v>
      </c>
      <c r="AA429" s="2">
        <f>+DETALLE_GD_1[[#This Row],[VALOR PPTO]]*DETALLE_GD_1[[#This Row],[CANTIDAD RECIBIDA]]</f>
        <v>15202.7644</v>
      </c>
      <c r="AB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9" s="3">
        <f>+DETALLE_GD_1[[#This Row],[CANTIDAD SOLICITADA]]-DETALLE_GD_1[[#This Row],[DEVOLUCIÓN]]</f>
        <v>4</v>
      </c>
      <c r="AD429" s="38">
        <f>+_xlfn.XLOOKUP(DETALLE_GD_1[[#This Row],[CODIGO]],PRODUCTOS[CODIGO],PRODUCTOS[DESC CORTA],"",0)</f>
        <v>0</v>
      </c>
      <c r="AE429"/>
      <c r="AH429"/>
    </row>
    <row r="430" spans="1:34" hidden="1" x14ac:dyDescent="0.25">
      <c r="A430" s="1">
        <v>46091</v>
      </c>
      <c r="B430" s="1">
        <v>46091</v>
      </c>
      <c r="C430" s="80" t="s">
        <v>169</v>
      </c>
      <c r="D430" s="38">
        <v>3</v>
      </c>
      <c r="E430" s="80" t="s">
        <v>169</v>
      </c>
      <c r="F430">
        <v>2304002</v>
      </c>
      <c r="G430" s="80" t="s">
        <v>212</v>
      </c>
      <c r="H430" s="8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"/>
      <c r="V430">
        <v>5789</v>
      </c>
      <c r="W430" s="2">
        <v>6579000000</v>
      </c>
      <c r="X430" s="6">
        <v>16517.660688</v>
      </c>
      <c r="Y430" s="38">
        <v>10010</v>
      </c>
      <c r="Z430" s="81">
        <f>+((DETALLE_GD_1[[#This Row],[VALOR X UN (GD)]]-DETALLE_GD_1[[#This Row],[VALOR PPTO]])/DETALLE_GD_1[[#This Row],[VALOR PPTO]])</f>
        <v>2.0559812453786519E-5</v>
      </c>
      <c r="AA430" s="2">
        <f>+DETALLE_GD_1[[#This Row],[VALOR PPTO]]*DETALLE_GD_1[[#This Row],[CANTIDAD RECIBIDA]]</f>
        <v>16517.660400000001</v>
      </c>
      <c r="AB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0" s="3">
        <f>+DETALLE_GD_1[[#This Row],[CANTIDAD SOLICITADA]]-DETALLE_GD_1[[#This Row],[DEVOLUCIÓN]]</f>
        <v>12</v>
      </c>
      <c r="AD430" s="38">
        <f>+_xlfn.XLOOKUP(DETALLE_GD_1[[#This Row],[CODIGO]],PRODUCTOS[CODIGO],PRODUCTOS[DESC CORTA],"",0)</f>
        <v>0</v>
      </c>
      <c r="AE430"/>
      <c r="AH430"/>
    </row>
    <row r="431" spans="1:34" hidden="1" x14ac:dyDescent="0.25">
      <c r="A431" s="1">
        <v>46091</v>
      </c>
      <c r="B431" s="1">
        <v>46091</v>
      </c>
      <c r="C431" s="80" t="s">
        <v>169</v>
      </c>
      <c r="D431" s="38">
        <v>3</v>
      </c>
      <c r="E431" s="80" t="s">
        <v>169</v>
      </c>
      <c r="F431">
        <v>907031</v>
      </c>
      <c r="G431" s="80" t="s">
        <v>256</v>
      </c>
      <c r="H431" s="80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"/>
      <c r="V431">
        <v>5789</v>
      </c>
      <c r="W431" s="2">
        <v>6579000000</v>
      </c>
      <c r="X431" s="6">
        <v>625076.66666800017</v>
      </c>
      <c r="Y431" s="38">
        <v>10010</v>
      </c>
      <c r="Z431" s="81">
        <f>+((DETALLE_GD_1[[#This Row],[VALOR X UN (GD)]]-DETALLE_GD_1[[#This Row],[VALOR PPTO]])/DETALLE_GD_1[[#This Row],[VALOR PPTO]])</f>
        <v>-8.6608044861354056E-3</v>
      </c>
      <c r="AA431" s="2">
        <f>+DETALLE_GD_1[[#This Row],[VALOR PPTO]]*DETALLE_GD_1[[#This Row],[CANTIDAD RECIBIDA]]</f>
        <v>625076.66680000001</v>
      </c>
      <c r="AB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1" s="3">
        <f>+DETALLE_GD_1[[#This Row],[CANTIDAD SOLICITADA]]-DETALLE_GD_1[[#This Row],[DEVOLUCIÓN]]</f>
        <v>4</v>
      </c>
      <c r="AD431" s="38" t="str">
        <f>+_xlfn.XLOOKUP(DETALLE_GD_1[[#This Row],[CODIGO]],PRODUCTOS[CODIGO],PRODUCTOS[DESC CORTA],"",0)</f>
        <v>MEMBRANA PVC</v>
      </c>
      <c r="AE431"/>
      <c r="AH431"/>
    </row>
    <row r="432" spans="1:34" hidden="1" x14ac:dyDescent="0.25">
      <c r="A432" s="1">
        <v>46091</v>
      </c>
      <c r="B432" s="1">
        <v>46091</v>
      </c>
      <c r="C432" s="80" t="s">
        <v>169</v>
      </c>
      <c r="D432" s="38">
        <v>3</v>
      </c>
      <c r="E432" s="80" t="s">
        <v>169</v>
      </c>
      <c r="F432">
        <v>2302017</v>
      </c>
      <c r="G432" s="80" t="s">
        <v>156</v>
      </c>
      <c r="H432" s="80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"/>
      <c r="V432">
        <v>5789</v>
      </c>
      <c r="W432" s="2">
        <v>6579000000</v>
      </c>
      <c r="X432" s="6">
        <v>162395.76315799996</v>
      </c>
      <c r="Y432" s="38">
        <v>10010</v>
      </c>
      <c r="Z432" s="81">
        <f>+((DETALLE_GD_1[[#This Row],[VALOR X UN (GD)]]-DETALLE_GD_1[[#This Row],[VALOR PPTO]])/DETALLE_GD_1[[#This Row],[VALOR PPTO]])</f>
        <v>1.4581661205143925E-6</v>
      </c>
      <c r="AA432" s="2">
        <f>+DETALLE_GD_1[[#This Row],[VALOR PPTO]]*DETALLE_GD_1[[#This Row],[CANTIDAD RECIBIDA]]</f>
        <v>162395.76319999999</v>
      </c>
      <c r="AB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2" s="3">
        <f>+DETALLE_GD_1[[#This Row],[CANTIDAD SOLICITADA]]-DETALLE_GD_1[[#This Row],[DEVOLUCIÓN]]</f>
        <v>2</v>
      </c>
      <c r="AD432" s="38">
        <f>+_xlfn.XLOOKUP(DETALLE_GD_1[[#This Row],[CODIGO]],PRODUCTOS[CODIGO],PRODUCTOS[DESC CORTA],"",0)</f>
        <v>0</v>
      </c>
      <c r="AE432"/>
      <c r="AH432"/>
    </row>
    <row r="433" spans="1:34" hidden="1" x14ac:dyDescent="0.25">
      <c r="A433" s="1">
        <v>46091</v>
      </c>
      <c r="B433" s="1">
        <v>46091</v>
      </c>
      <c r="C433" s="80" t="s">
        <v>169</v>
      </c>
      <c r="D433" s="38">
        <v>3</v>
      </c>
      <c r="E433" s="80" t="s">
        <v>169</v>
      </c>
      <c r="F433">
        <v>408042</v>
      </c>
      <c r="G433" s="80" t="s">
        <v>144</v>
      </c>
      <c r="H433" s="80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"/>
      <c r="V433">
        <v>5789</v>
      </c>
      <c r="W433" s="2">
        <v>6579000000</v>
      </c>
      <c r="X433" s="6">
        <v>210000.00000000015</v>
      </c>
      <c r="Y433" s="38">
        <v>10010</v>
      </c>
      <c r="Z433" s="81">
        <f>+((DETALLE_GD_1[[#This Row],[VALOR X UN (GD)]]-DETALLE_GD_1[[#This Row],[VALOR PPTO]])/DETALLE_GD_1[[#This Row],[VALOR PPTO]])</f>
        <v>0</v>
      </c>
      <c r="AA433" s="2">
        <f>+DETALLE_GD_1[[#This Row],[VALOR PPTO]]*DETALLE_GD_1[[#This Row],[CANTIDAD RECIBIDA]]</f>
        <v>210000</v>
      </c>
      <c r="AB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3" s="3">
        <f>+DETALLE_GD_1[[#This Row],[CANTIDAD SOLICITADA]]-DETALLE_GD_1[[#This Row],[DEVOLUCIÓN]]</f>
        <v>6</v>
      </c>
      <c r="AD433" s="38" t="str">
        <f>+_xlfn.XLOOKUP(DETALLE_GD_1[[#This Row],[CODIGO]],PRODUCTOS[CODIGO],PRODUCTOS[DESC CORTA],"",0)</f>
        <v>CLAVO HELICOIDAL PROFIX</v>
      </c>
      <c r="AE433"/>
      <c r="AH433"/>
    </row>
    <row r="434" spans="1:34" hidden="1" x14ac:dyDescent="0.25">
      <c r="A434" s="1">
        <v>46092</v>
      </c>
      <c r="B434" s="1">
        <v>46092</v>
      </c>
      <c r="C434" s="80" t="s">
        <v>169</v>
      </c>
      <c r="D434" s="38">
        <v>3</v>
      </c>
      <c r="E434" s="80" t="s">
        <v>169</v>
      </c>
      <c r="F434">
        <v>704046</v>
      </c>
      <c r="G434" s="80" t="s">
        <v>255</v>
      </c>
      <c r="H434" s="80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">
        <v>8513471</v>
      </c>
      <c r="V434">
        <v>5789</v>
      </c>
      <c r="W434" s="2">
        <v>6579000000</v>
      </c>
      <c r="X434" s="6">
        <v>90760.621969999993</v>
      </c>
      <c r="Y434" s="38">
        <v>10010</v>
      </c>
      <c r="Z434" s="81">
        <f>+((DETALLE_GD_1[[#This Row],[VALOR X UN (GD)]]-DETALLE_GD_1[[#This Row],[VALOR PPTO]])/DETALLE_GD_1[[#This Row],[VALOR PPTO]])</f>
        <v>4.1648017793510843E-6</v>
      </c>
      <c r="AA434" s="2">
        <f>+DETALLE_GD_1[[#This Row],[VALOR PPTO]]*DETALLE_GD_1[[#This Row],[CANTIDAD RECIBIDA]]</f>
        <v>90760.622000000003</v>
      </c>
      <c r="AB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4" s="3">
        <f>+DETALLE_GD_1[[#This Row],[CANTIDAD SOLICITADA]]-DETALLE_GD_1[[#This Row],[DEVOLUCIÓN]]</f>
        <v>10</v>
      </c>
      <c r="AD434" s="38">
        <f>+_xlfn.XLOOKUP(DETALLE_GD_1[[#This Row],[CODIGO]],PRODUCTOS[CODIGO],PRODUCTOS[DESC CORTA],"",0)</f>
        <v>0</v>
      </c>
      <c r="AE434"/>
      <c r="AH434"/>
    </row>
    <row r="435" spans="1:34" hidden="1" x14ac:dyDescent="0.25">
      <c r="A435" s="1">
        <v>46092</v>
      </c>
      <c r="B435" s="1">
        <v>46092</v>
      </c>
      <c r="C435" s="80" t="s">
        <v>169</v>
      </c>
      <c r="D435" s="38">
        <v>3</v>
      </c>
      <c r="E435" s="80" t="s">
        <v>169</v>
      </c>
      <c r="F435">
        <v>302028</v>
      </c>
      <c r="G435" s="80" t="s">
        <v>246</v>
      </c>
      <c r="H435" s="80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"/>
      <c r="V435">
        <v>5789</v>
      </c>
      <c r="W435" s="2">
        <v>6579000000</v>
      </c>
      <c r="X435" s="6">
        <v>3689137.8194400016</v>
      </c>
      <c r="Y435" s="38">
        <v>10010</v>
      </c>
      <c r="Z435" s="81">
        <f>+((DETALLE_GD_1[[#This Row],[VALOR X UN (GD)]]-DETALLE_GD_1[[#This Row],[VALOR PPTO]])/DETALLE_GD_1[[#This Row],[VALOR PPTO]])</f>
        <v>-3.8900640686287173E-2</v>
      </c>
      <c r="AA435" s="2">
        <f>+DETALLE_GD_1[[#This Row],[VALOR PPTO]]*DETALLE_GD_1[[#This Row],[CANTIDAD RECIBIDA]]</f>
        <v>3689137.8</v>
      </c>
      <c r="AB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5" s="3">
        <f>+DETALLE_GD_1[[#This Row],[CANTIDAD SOLICITADA]]-DETALLE_GD_1[[#This Row],[DEVOLUCIÓN]]</f>
        <v>720</v>
      </c>
      <c r="AD435" s="38" t="str">
        <f>+_xlfn.XLOOKUP(DETALLE_GD_1[[#This Row],[CODIGO]],PRODUCTOS[CODIGO],PRODUCTOS[DESC CORTA],"",0)</f>
        <v>PINO 2X4X320</v>
      </c>
      <c r="AE435"/>
      <c r="AH435"/>
    </row>
    <row r="436" spans="1:34" hidden="1" x14ac:dyDescent="0.25">
      <c r="A436" s="1">
        <v>46092</v>
      </c>
      <c r="B436" s="1">
        <v>46092</v>
      </c>
      <c r="C436" s="80" t="s">
        <v>169</v>
      </c>
      <c r="D436" s="38">
        <v>3</v>
      </c>
      <c r="E436" s="80" t="s">
        <v>169</v>
      </c>
      <c r="F436">
        <v>304101</v>
      </c>
      <c r="G436" s="80" t="s">
        <v>17</v>
      </c>
      <c r="H436" s="80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"/>
      <c r="V436">
        <v>5789</v>
      </c>
      <c r="W436" s="2">
        <v>6579000000</v>
      </c>
      <c r="X436" s="6">
        <v>2433712.1634000018</v>
      </c>
      <c r="Y436" s="38">
        <v>10010</v>
      </c>
      <c r="Z436" s="81">
        <f>+((DETALLE_GD_1[[#This Row],[VALOR X UN (GD)]]-DETALLE_GD_1[[#This Row],[VALOR PPTO]])/DETALLE_GD_1[[#This Row],[VALOR PPTO]])</f>
        <v>-2.2328763662312879E-3</v>
      </c>
      <c r="AA436" s="2">
        <f>+DETALLE_GD_1[[#This Row],[VALOR PPTO]]*DETALLE_GD_1[[#This Row],[CANTIDAD RECIBIDA]]</f>
        <v>2433712.176</v>
      </c>
      <c r="AB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6" s="3">
        <f>+DETALLE_GD_1[[#This Row],[CANTIDAD SOLICITADA]]-DETALLE_GD_1[[#This Row],[DEVOLUCIÓN]]</f>
        <v>252</v>
      </c>
      <c r="AD436" s="38" t="str">
        <f>+_xlfn.XLOOKUP(DETALLE_GD_1[[#This Row],[CODIGO]],PRODUCTOS[CODIGO],PRODUCTOS[DESC CORTA],"",0)</f>
        <v>OSB 9.5</v>
      </c>
      <c r="AE436"/>
      <c r="AH436"/>
    </row>
    <row r="437" spans="1:34" hidden="1" x14ac:dyDescent="0.25">
      <c r="A437" s="1">
        <v>46092</v>
      </c>
      <c r="B437" s="1">
        <v>46092</v>
      </c>
      <c r="C437" s="80" t="s">
        <v>169</v>
      </c>
      <c r="D437" s="38">
        <v>3</v>
      </c>
      <c r="E437" s="80" t="s">
        <v>169</v>
      </c>
      <c r="F437">
        <v>302010</v>
      </c>
      <c r="G437" s="80" t="s">
        <v>323</v>
      </c>
      <c r="H437" s="80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"/>
      <c r="V437">
        <v>5789</v>
      </c>
      <c r="W437" s="2">
        <v>6579000000</v>
      </c>
      <c r="X437" s="6">
        <v>1106302.4691599987</v>
      </c>
      <c r="Y437" s="38">
        <v>10010</v>
      </c>
      <c r="Z437" s="81">
        <f>+((DETALLE_GD_1[[#This Row],[VALOR X UN (GD)]]-DETALLE_GD_1[[#This Row],[VALOR PPTO]])/DETALLE_GD_1[[#This Row],[VALOR PPTO]])</f>
        <v>-8.9717388729708136E-3</v>
      </c>
      <c r="AA437" s="2">
        <f>+DETALLE_GD_1[[#This Row],[VALOR PPTO]]*DETALLE_GD_1[[#This Row],[CANTIDAD RECIBIDA]]</f>
        <v>1106302.4616</v>
      </c>
      <c r="AB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7" s="3">
        <f>+DETALLE_GD_1[[#This Row],[CANTIDAD SOLICITADA]]-DETALLE_GD_1[[#This Row],[DEVOLUCIÓN]]</f>
        <v>168</v>
      </c>
      <c r="AD437" s="38" t="str">
        <f>+_xlfn.XLOOKUP(DETALLE_GD_1[[#This Row],[CODIGO]],PRODUCTOS[CODIGO],PRODUCTOS[DESC CORTA],"",0)</f>
        <v>PINO 2X6X320</v>
      </c>
      <c r="AE437"/>
      <c r="AH437"/>
    </row>
    <row r="438" spans="1:34" hidden="1" x14ac:dyDescent="0.25">
      <c r="A438" s="1">
        <v>46092</v>
      </c>
      <c r="B438" s="1">
        <v>46092</v>
      </c>
      <c r="C438" s="80" t="s">
        <v>169</v>
      </c>
      <c r="D438" s="38">
        <v>3</v>
      </c>
      <c r="E438" s="80" t="s">
        <v>169</v>
      </c>
      <c r="F438">
        <v>407011</v>
      </c>
      <c r="G438" s="80" t="s">
        <v>30</v>
      </c>
      <c r="H438" s="80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"/>
      <c r="V438">
        <v>5789</v>
      </c>
      <c r="W438" s="2">
        <v>6579000000</v>
      </c>
      <c r="X438" s="6">
        <v>354881.42999999993</v>
      </c>
      <c r="Y438" s="38">
        <v>10010</v>
      </c>
      <c r="Z438" s="81">
        <f>+((DETALLE_GD_1[[#This Row],[VALOR X UN (GD)]]-DETALLE_GD_1[[#This Row],[VALOR PPTO]])/DETALLE_GD_1[[#This Row],[VALOR PPTO]])</f>
        <v>-1.0566910523734548E-6</v>
      </c>
      <c r="AA438" s="2">
        <f>+DETALLE_GD_1[[#This Row],[VALOR PPTO]]*DETALLE_GD_1[[#This Row],[CANTIDAD RECIBIDA]]</f>
        <v>354881.4</v>
      </c>
      <c r="AB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8" s="3">
        <f>+DETALLE_GD_1[[#This Row],[CANTIDAD SOLICITADA]]-DETALLE_GD_1[[#This Row],[DEVOLUCIÓN]]</f>
        <v>750</v>
      </c>
      <c r="AD438" s="38" t="str">
        <f>+_xlfn.XLOOKUP(DETALLE_GD_1[[#This Row],[CODIGO]],PRODUCTOS[CODIGO],PRODUCTOS[DESC CORTA],"",0)</f>
        <v>TORNILLO SIMPSON 6"</v>
      </c>
      <c r="AE438"/>
      <c r="AH438"/>
    </row>
    <row r="439" spans="1:34" hidden="1" x14ac:dyDescent="0.25">
      <c r="A439" s="1">
        <v>46092</v>
      </c>
      <c r="B439" s="1">
        <v>46092</v>
      </c>
      <c r="C439" s="80" t="s">
        <v>169</v>
      </c>
      <c r="D439" s="38">
        <v>3</v>
      </c>
      <c r="E439" s="80" t="s">
        <v>169</v>
      </c>
      <c r="F439">
        <v>407423</v>
      </c>
      <c r="G439" s="80" t="s">
        <v>106</v>
      </c>
      <c r="H439" s="80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"/>
      <c r="V439">
        <v>5789</v>
      </c>
      <c r="W439" s="2">
        <v>6579000000</v>
      </c>
      <c r="X439" s="6">
        <v>746483.51388648641</v>
      </c>
      <c r="Y439" s="38">
        <v>10010</v>
      </c>
      <c r="Z439" s="81">
        <f>+((DETALLE_GD_1[[#This Row],[VALOR X UN (GD)]]-DETALLE_GD_1[[#This Row],[VALOR PPTO]])/DETALLE_GD_1[[#This Row],[VALOR PPTO]])</f>
        <v>-0.96822970634983885</v>
      </c>
      <c r="AA439" s="2">
        <f>+DETALLE_GD_1[[#This Row],[VALOR PPTO]]*DETALLE_GD_1[[#This Row],[CANTIDAD RECIBIDA]]</f>
        <v>746483.5</v>
      </c>
      <c r="AB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9" s="3">
        <f>+DETALLE_GD_1[[#This Row],[CANTIDAD SOLICITADA]]-DETALLE_GD_1[[#This Row],[DEVOLUCIÓN]]</f>
        <v>7000</v>
      </c>
      <c r="AD439" s="38" t="str">
        <f>+_xlfn.XLOOKUP(DETALLE_GD_1[[#This Row],[CODIGO]],PRODUCTOS[CODIGO],PRODUCTOS[DESC CORTA],"",0)</f>
        <v>TORNILLO CRS 6X1 5/8</v>
      </c>
      <c r="AE439"/>
      <c r="AH439"/>
    </row>
    <row r="440" spans="1:34" hidden="1" x14ac:dyDescent="0.25">
      <c r="A440" s="1">
        <v>46092</v>
      </c>
      <c r="B440" s="1">
        <v>46092</v>
      </c>
      <c r="C440" s="80" t="s">
        <v>169</v>
      </c>
      <c r="D440" s="38">
        <v>3</v>
      </c>
      <c r="E440" s="80" t="s">
        <v>169</v>
      </c>
      <c r="F440">
        <v>304049</v>
      </c>
      <c r="G440" s="80" t="s">
        <v>318</v>
      </c>
      <c r="H440" s="8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"/>
      <c r="V440">
        <v>5789</v>
      </c>
      <c r="W440" s="2">
        <v>6579000000</v>
      </c>
      <c r="X440" s="6">
        <v>973829.99999999953</v>
      </c>
      <c r="Y440" s="38">
        <v>10010</v>
      </c>
      <c r="Z440" s="81">
        <f>+((DETALLE_GD_1[[#This Row],[VALOR X UN (GD)]]-DETALLE_GD_1[[#This Row],[VALOR PPTO]])/DETALLE_GD_1[[#This Row],[VALOR PPTO]])</f>
        <v>0</v>
      </c>
      <c r="AA440" s="2">
        <f>+DETALLE_GD_1[[#This Row],[VALOR PPTO]]*DETALLE_GD_1[[#This Row],[CANTIDAD RECIBIDA]]</f>
        <v>973830</v>
      </c>
      <c r="AB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0" s="3">
        <f>+DETALLE_GD_1[[#This Row],[CANTIDAD SOLICITADA]]-DETALLE_GD_1[[#This Row],[DEVOLUCIÓN]]</f>
        <v>65</v>
      </c>
      <c r="AD440" s="38" t="str">
        <f>+_xlfn.XLOOKUP(DETALLE_GD_1[[#This Row],[CODIGO]],PRODUCTOS[CODIGO],PRODUCTOS[DESC CORTA],"",0)</f>
        <v>TERCIADO FENOLICO</v>
      </c>
      <c r="AE440"/>
      <c r="AH440"/>
    </row>
    <row r="441" spans="1:34" hidden="1" x14ac:dyDescent="0.25">
      <c r="A441" s="1">
        <v>46093</v>
      </c>
      <c r="B441" s="1">
        <v>46093</v>
      </c>
      <c r="C441" s="80" t="s">
        <v>782</v>
      </c>
      <c r="D441" s="38">
        <v>3</v>
      </c>
      <c r="E441" s="80" t="s">
        <v>782</v>
      </c>
      <c r="F441">
        <v>1802164</v>
      </c>
      <c r="G441" s="80" t="s">
        <v>306</v>
      </c>
      <c r="H441" s="80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">
        <v>138041</v>
      </c>
      <c r="V441">
        <v>5789</v>
      </c>
      <c r="W441" s="2">
        <v>6579000000</v>
      </c>
      <c r="X441" s="6">
        <v>138041</v>
      </c>
      <c r="Y441" s="38">
        <v>10010</v>
      </c>
      <c r="Z441" s="81">
        <f>+((DETALLE_GD_1[[#This Row],[VALOR X UN (GD)]]-DETALLE_GD_1[[#This Row],[VALOR PPTO]])/DETALLE_GD_1[[#This Row],[VALOR PPTO]])</f>
        <v>0</v>
      </c>
      <c r="AA441" s="2">
        <f>+DETALLE_GD_1[[#This Row],[VALOR PPTO]]*DETALLE_GD_1[[#This Row],[CANTIDAD RECIBIDA]]</f>
        <v>138041</v>
      </c>
      <c r="AB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1" s="3">
        <f>+DETALLE_GD_1[[#This Row],[CANTIDAD SOLICITADA]]-DETALLE_GD_1[[#This Row],[DEVOLUCIÓN]]</f>
        <v>1</v>
      </c>
      <c r="AD441" s="38">
        <f>+_xlfn.XLOOKUP(DETALLE_GD_1[[#This Row],[CODIGO]],PRODUCTOS[CODIGO],PRODUCTOS[DESC CORTA],"",0)</f>
        <v>0</v>
      </c>
      <c r="AE441"/>
      <c r="AH441"/>
    </row>
    <row r="442" spans="1:34" hidden="1" x14ac:dyDescent="0.25">
      <c r="A442" s="1">
        <v>46094</v>
      </c>
      <c r="B442" s="1">
        <v>46094</v>
      </c>
      <c r="C442" s="80" t="s">
        <v>169</v>
      </c>
      <c r="D442" s="38">
        <v>3</v>
      </c>
      <c r="E442" s="80" t="s">
        <v>169</v>
      </c>
      <c r="F442">
        <v>617057</v>
      </c>
      <c r="G442" s="80" t="s">
        <v>134</v>
      </c>
      <c r="H442" s="80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">
        <v>2855219</v>
      </c>
      <c r="V442">
        <v>5789</v>
      </c>
      <c r="W442" s="2">
        <v>6579000000</v>
      </c>
      <c r="X442" s="6">
        <v>20421.197059999999</v>
      </c>
      <c r="Y442" s="38">
        <v>10010</v>
      </c>
      <c r="Z442" s="81">
        <f>+((DETALLE_GD_1[[#This Row],[VALOR X UN (GD)]]-DETALLE_GD_1[[#This Row],[VALOR PPTO]])/DETALLE_GD_1[[#This Row],[VALOR PPTO]])</f>
        <v>-9.6468390173490395E-6</v>
      </c>
      <c r="AA442" s="2">
        <f>+DETALLE_GD_1[[#This Row],[VALOR PPTO]]*DETALLE_GD_1[[#This Row],[CANTIDAD RECIBIDA]]</f>
        <v>20421.197</v>
      </c>
      <c r="AB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2" s="3">
        <f>+DETALLE_GD_1[[#This Row],[CANTIDAD SOLICITADA]]-DETALLE_GD_1[[#This Row],[DEVOLUCIÓN]]</f>
        <v>10</v>
      </c>
      <c r="AD442" s="38" t="str">
        <f>+_xlfn.XLOOKUP(DETALLE_GD_1[[#This Row],[CODIGO]],PRODUCTOS[CODIGO],PRODUCTOS[DESC CORTA],"",0)</f>
        <v>BROCHA 5/8 X4</v>
      </c>
      <c r="AE442"/>
      <c r="AH442"/>
    </row>
    <row r="443" spans="1:34" hidden="1" x14ac:dyDescent="0.25">
      <c r="A443" s="1">
        <v>46094</v>
      </c>
      <c r="B443" s="1">
        <v>46094</v>
      </c>
      <c r="C443" s="80" t="s">
        <v>169</v>
      </c>
      <c r="D443" s="38">
        <v>3</v>
      </c>
      <c r="E443" s="80" t="s">
        <v>169</v>
      </c>
      <c r="F443">
        <v>407185</v>
      </c>
      <c r="G443" s="80" t="s">
        <v>43</v>
      </c>
      <c r="H443" s="80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"/>
      <c r="V443">
        <v>5789</v>
      </c>
      <c r="W443" s="2">
        <v>6579000000</v>
      </c>
      <c r="X443" s="6">
        <v>20634.960000000003</v>
      </c>
      <c r="Y443" s="38">
        <v>10010</v>
      </c>
      <c r="Z443" s="81">
        <f>+((DETALLE_GD_1[[#This Row],[VALOR X UN (GD)]]-DETALLE_GD_1[[#This Row],[VALOR PPTO]])/DETALLE_GD_1[[#This Row],[VALOR PPTO]])</f>
        <v>0</v>
      </c>
      <c r="AA443" s="2">
        <f>+DETALLE_GD_1[[#This Row],[VALOR PPTO]]*DETALLE_GD_1[[#This Row],[CANTIDAD RECIBIDA]]</f>
        <v>20634.900000000001</v>
      </c>
      <c r="AB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3" s="3">
        <f>+DETALLE_GD_1[[#This Row],[CANTIDAD SOLICITADA]]-DETALLE_GD_1[[#This Row],[DEVOLUCIÓN]]</f>
        <v>3000</v>
      </c>
      <c r="AD443" s="38">
        <f>+_xlfn.XLOOKUP(DETALLE_GD_1[[#This Row],[CODIGO]],PRODUCTOS[CODIGO],PRODUCTOS[DESC CORTA],"",0)</f>
        <v>0</v>
      </c>
      <c r="AE443"/>
      <c r="AH443"/>
    </row>
    <row r="444" spans="1:34" hidden="1" x14ac:dyDescent="0.25">
      <c r="A444" s="1">
        <v>46094</v>
      </c>
      <c r="B444" s="1">
        <v>46094</v>
      </c>
      <c r="C444" s="80" t="s">
        <v>169</v>
      </c>
      <c r="D444" s="38">
        <v>3</v>
      </c>
      <c r="E444" s="80" t="s">
        <v>169</v>
      </c>
      <c r="F444">
        <v>407423</v>
      </c>
      <c r="G444" s="80" t="s">
        <v>106</v>
      </c>
      <c r="H444" s="80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"/>
      <c r="V444">
        <v>5789</v>
      </c>
      <c r="W444" s="2">
        <v>6579000000</v>
      </c>
      <c r="X444" s="6">
        <v>1066405.0198378379</v>
      </c>
      <c r="Y444" s="38">
        <v>10010</v>
      </c>
      <c r="Z444" s="81">
        <f>+((DETALLE_GD_1[[#This Row],[VALOR X UN (GD)]]-DETALLE_GD_1[[#This Row],[VALOR PPTO]])/DETALLE_GD_1[[#This Row],[VALOR PPTO]])</f>
        <v>-0.96822970634983885</v>
      </c>
      <c r="AA444" s="2">
        <f>+DETALLE_GD_1[[#This Row],[VALOR PPTO]]*DETALLE_GD_1[[#This Row],[CANTIDAD RECIBIDA]]</f>
        <v>1066405</v>
      </c>
      <c r="AB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4" s="3">
        <f>+DETALLE_GD_1[[#This Row],[CANTIDAD SOLICITADA]]-DETALLE_GD_1[[#This Row],[DEVOLUCIÓN]]</f>
        <v>10000</v>
      </c>
      <c r="AD444" s="38" t="str">
        <f>+_xlfn.XLOOKUP(DETALLE_GD_1[[#This Row],[CODIGO]],PRODUCTOS[CODIGO],PRODUCTOS[DESC CORTA],"",0)</f>
        <v>TORNILLO CRS 6X1 5/8</v>
      </c>
      <c r="AE444"/>
      <c r="AH444"/>
    </row>
    <row r="445" spans="1:34" hidden="1" x14ac:dyDescent="0.25">
      <c r="A445" s="1">
        <v>46094</v>
      </c>
      <c r="B445" s="1">
        <v>46094</v>
      </c>
      <c r="C445" s="80" t="s">
        <v>169</v>
      </c>
      <c r="D445" s="38">
        <v>3</v>
      </c>
      <c r="E445" s="80" t="s">
        <v>169</v>
      </c>
      <c r="F445">
        <v>2302017</v>
      </c>
      <c r="G445" s="80" t="s">
        <v>156</v>
      </c>
      <c r="H445" s="80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"/>
      <c r="V445">
        <v>5789</v>
      </c>
      <c r="W445" s="2">
        <v>6579000000</v>
      </c>
      <c r="X445" s="6">
        <v>81197.881578999979</v>
      </c>
      <c r="Y445" s="38">
        <v>10010</v>
      </c>
      <c r="Z445" s="81">
        <f>+((DETALLE_GD_1[[#This Row],[VALOR X UN (GD)]]-DETALLE_GD_1[[#This Row],[VALOR PPTO]])/DETALLE_GD_1[[#This Row],[VALOR PPTO]])</f>
        <v>1.4581661205143925E-6</v>
      </c>
      <c r="AA445" s="2">
        <f>+DETALLE_GD_1[[#This Row],[VALOR PPTO]]*DETALLE_GD_1[[#This Row],[CANTIDAD RECIBIDA]]</f>
        <v>81197.881599999993</v>
      </c>
      <c r="AB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5" s="3">
        <f>+DETALLE_GD_1[[#This Row],[CANTIDAD SOLICITADA]]-DETALLE_GD_1[[#This Row],[DEVOLUCIÓN]]</f>
        <v>1</v>
      </c>
      <c r="AD445" s="38">
        <f>+_xlfn.XLOOKUP(DETALLE_GD_1[[#This Row],[CODIGO]],PRODUCTOS[CODIGO],PRODUCTOS[DESC CORTA],"",0)</f>
        <v>0</v>
      </c>
      <c r="AE445"/>
      <c r="AH445"/>
    </row>
    <row r="446" spans="1:34" hidden="1" x14ac:dyDescent="0.25">
      <c r="A446" s="1">
        <v>46094</v>
      </c>
      <c r="B446" s="1">
        <v>46094</v>
      </c>
      <c r="C446" s="80" t="s">
        <v>169</v>
      </c>
      <c r="D446" s="38">
        <v>3</v>
      </c>
      <c r="E446" s="80" t="s">
        <v>169</v>
      </c>
      <c r="F446">
        <v>907031</v>
      </c>
      <c r="G446" s="80" t="s">
        <v>256</v>
      </c>
      <c r="H446" s="80" t="s">
        <v>746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"/>
      <c r="V446">
        <v>5789</v>
      </c>
      <c r="W446" s="2">
        <v>6579000000</v>
      </c>
      <c r="X446" s="6">
        <v>312538.33333400008</v>
      </c>
      <c r="Y446" s="38">
        <v>10010</v>
      </c>
      <c r="Z446" s="81">
        <f>+((DETALLE_GD_1[[#This Row],[VALOR X UN (GD)]]-DETALLE_GD_1[[#This Row],[VALOR PPTO]])/DETALLE_GD_1[[#This Row],[VALOR PPTO]])</f>
        <v>-8.6624042898924697E-3</v>
      </c>
      <c r="AA446" s="2">
        <f>+DETALLE_GD_1[[#This Row],[VALOR PPTO]]*DETALLE_GD_1[[#This Row],[CANTIDAD RECIBIDA]]</f>
        <v>312538.3334</v>
      </c>
      <c r="AB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6" s="3">
        <f>+DETALLE_GD_1[[#This Row],[CANTIDAD SOLICITADA]]-DETALLE_GD_1[[#This Row],[DEVOLUCIÓN]]</f>
        <v>2</v>
      </c>
      <c r="AD446" s="38" t="str">
        <f>+_xlfn.XLOOKUP(DETALLE_GD_1[[#This Row],[CODIGO]],PRODUCTOS[CODIGO],PRODUCTOS[DESC CORTA],"",0)</f>
        <v>MEMBRANA PVC</v>
      </c>
      <c r="AE446"/>
      <c r="AH446"/>
    </row>
    <row r="447" spans="1:34" hidden="1" x14ac:dyDescent="0.25">
      <c r="A447" s="1">
        <v>46094</v>
      </c>
      <c r="B447" s="1">
        <v>46094</v>
      </c>
      <c r="C447" s="80" t="s">
        <v>169</v>
      </c>
      <c r="D447" s="38">
        <v>3</v>
      </c>
      <c r="E447" s="80" t="s">
        <v>169</v>
      </c>
      <c r="F447">
        <v>1901008</v>
      </c>
      <c r="G447" s="80" t="s">
        <v>278</v>
      </c>
      <c r="H447" s="80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"/>
      <c r="V447">
        <v>5789</v>
      </c>
      <c r="W447" s="2">
        <v>6579000000</v>
      </c>
      <c r="X447" s="6">
        <v>597921.20545700006</v>
      </c>
      <c r="Y447" s="38">
        <v>10010</v>
      </c>
      <c r="Z447" s="81">
        <f>+((DETALLE_GD_1[[#This Row],[VALOR X UN (GD)]]-DETALLE_GD_1[[#This Row],[VALOR PPTO]])/DETALLE_GD_1[[#This Row],[VALOR PPTO]])</f>
        <v>-9.9649005360573344E-3</v>
      </c>
      <c r="AA447" s="2">
        <f>+DETALLE_GD_1[[#This Row],[VALOR PPTO]]*DETALLE_GD_1[[#This Row],[CANTIDAD RECIBIDA]]</f>
        <v>597921.21139999991</v>
      </c>
      <c r="AB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7" s="3">
        <f>+DETALLE_GD_1[[#This Row],[CANTIDAD SOLICITADA]]-DETALLE_GD_1[[#This Row],[DEVOLUCIÓN]]</f>
        <v>283</v>
      </c>
      <c r="AD447" s="38" t="str">
        <f>+_xlfn.XLOOKUP(DETALLE_GD_1[[#This Row],[CODIGO]],PRODUCTOS[CODIGO],PRODUCTOS[DESC CORTA],"",0)</f>
        <v>AISLAN GLASS 90MM</v>
      </c>
      <c r="AE447"/>
      <c r="AH447"/>
    </row>
    <row r="448" spans="1:34" hidden="1" x14ac:dyDescent="0.25">
      <c r="A448" s="1">
        <v>46094</v>
      </c>
      <c r="B448" s="1">
        <v>46094</v>
      </c>
      <c r="C448" s="80" t="s">
        <v>169</v>
      </c>
      <c r="D448" s="38">
        <v>3</v>
      </c>
      <c r="E448" s="80" t="s">
        <v>169</v>
      </c>
      <c r="F448">
        <v>1902003</v>
      </c>
      <c r="G448" s="80" t="s">
        <v>155</v>
      </c>
      <c r="H448" s="80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"/>
      <c r="V448">
        <v>5789</v>
      </c>
      <c r="W448" s="2">
        <v>6579000000</v>
      </c>
      <c r="X448" s="6">
        <v>150703.97545999996</v>
      </c>
      <c r="Y448" s="38">
        <v>10010</v>
      </c>
      <c r="Z448" s="81">
        <f>+((DETALLE_GD_1[[#This Row],[VALOR X UN (GD)]]-DETALLE_GD_1[[#This Row],[VALOR PPTO]])/DETALLE_GD_1[[#This Row],[VALOR PPTO]])</f>
        <v>-8.6099254893249089E-5</v>
      </c>
      <c r="AA448" s="2">
        <f>+DETALLE_GD_1[[#This Row],[VALOR PPTO]]*DETALLE_GD_1[[#This Row],[CANTIDAD RECIBIDA]]</f>
        <v>150703.9755</v>
      </c>
      <c r="AB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8" s="3">
        <f>+DETALLE_GD_1[[#This Row],[CANTIDAD SOLICITADA]]-DETALLE_GD_1[[#This Row],[DEVOLUCIÓN]]</f>
        <v>1</v>
      </c>
      <c r="AD448" s="38">
        <f>+_xlfn.XLOOKUP(DETALLE_GD_1[[#This Row],[CODIGO]],PRODUCTOS[CODIGO],PRODUCTOS[DESC CORTA],"",0)</f>
        <v>0</v>
      </c>
      <c r="AE448"/>
      <c r="AH448"/>
    </row>
    <row r="449" spans="1:34" hidden="1" x14ac:dyDescent="0.25">
      <c r="A449" s="1">
        <v>46094</v>
      </c>
      <c r="B449" s="1">
        <v>46094</v>
      </c>
      <c r="C449" s="80" t="s">
        <v>169</v>
      </c>
      <c r="D449" s="38">
        <v>3</v>
      </c>
      <c r="E449" s="80" t="s">
        <v>169</v>
      </c>
      <c r="F449">
        <v>609008</v>
      </c>
      <c r="G449" s="80" t="s">
        <v>57</v>
      </c>
      <c r="H449" s="80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"/>
      <c r="V449">
        <v>5789</v>
      </c>
      <c r="W449" s="2">
        <v>6579000000</v>
      </c>
      <c r="X449" s="6">
        <v>2130.75731</v>
      </c>
      <c r="Y449" s="38">
        <v>10010</v>
      </c>
      <c r="Z449" s="81">
        <f>+((DETALLE_GD_1[[#This Row],[VALOR X UN (GD)]]-DETALLE_GD_1[[#This Row],[VALOR PPTO]])/DETALLE_GD_1[[#This Row],[VALOR PPTO]])</f>
        <v>0.12401351388072201</v>
      </c>
      <c r="AA449" s="2">
        <f>+DETALLE_GD_1[[#This Row],[VALOR PPTO]]*DETALLE_GD_1[[#This Row],[CANTIDAD RECIBIDA]]</f>
        <v>2130.7573000000002</v>
      </c>
      <c r="AB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9" s="3">
        <f>+DETALLE_GD_1[[#This Row],[CANTIDAD SOLICITADA]]-DETALLE_GD_1[[#This Row],[DEVOLUCIÓN]]</f>
        <v>1</v>
      </c>
      <c r="AD449" s="38" t="str">
        <f>+_xlfn.XLOOKUP(DETALLE_GD_1[[#This Row],[CODIGO]],PRODUCTOS[CODIGO],PRODUCTOS[DESC CORTA],"",0)</f>
        <v>DUCO</v>
      </c>
      <c r="AE449"/>
      <c r="AH449"/>
    </row>
    <row r="450" spans="1:34" hidden="1" x14ac:dyDescent="0.25">
      <c r="A450" s="1">
        <v>46094</v>
      </c>
      <c r="B450" s="1">
        <v>46094</v>
      </c>
      <c r="C450" s="80" t="s">
        <v>169</v>
      </c>
      <c r="D450" s="38">
        <v>3</v>
      </c>
      <c r="E450" s="80" t="s">
        <v>169</v>
      </c>
      <c r="F450">
        <v>1610023</v>
      </c>
      <c r="G450" s="80" t="s">
        <v>351</v>
      </c>
      <c r="H450" s="8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"/>
      <c r="V450">
        <v>5789</v>
      </c>
      <c r="W450" s="2">
        <v>6579000000</v>
      </c>
      <c r="X450" s="6">
        <v>2109.0585420000002</v>
      </c>
      <c r="Y450" s="38">
        <v>10010</v>
      </c>
      <c r="Z450" s="81">
        <f>+((DETALLE_GD_1[[#This Row],[VALOR X UN (GD)]]-DETALLE_GD_1[[#This Row],[VALOR PPTO]])/DETALLE_GD_1[[#This Row],[VALOR PPTO]])</f>
        <v>8.0102804165934655E-2</v>
      </c>
      <c r="AA450" s="2">
        <f>+DETALLE_GD_1[[#This Row],[VALOR PPTO]]*DETALLE_GD_1[[#This Row],[CANTIDAD RECIBIDA]]</f>
        <v>2109.0585000000001</v>
      </c>
      <c r="AB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0" s="3">
        <f>+DETALLE_GD_1[[#This Row],[CANTIDAD SOLICITADA]]-DETALLE_GD_1[[#This Row],[DEVOLUCIÓN]]</f>
        <v>1</v>
      </c>
      <c r="AD450" s="38" t="str">
        <f>+_xlfn.XLOOKUP(DETALLE_GD_1[[#This Row],[CODIGO]],PRODUCTOS[CODIGO],PRODUCTOS[DESC CORTA],"",0)</f>
        <v>TRAPOS DE ASEO</v>
      </c>
      <c r="AE450"/>
      <c r="AH450"/>
    </row>
    <row r="451" spans="1:34" hidden="1" x14ac:dyDescent="0.25">
      <c r="A451" s="1">
        <v>46094</v>
      </c>
      <c r="B451" s="1">
        <v>46094</v>
      </c>
      <c r="C451" s="80" t="s">
        <v>169</v>
      </c>
      <c r="D451" s="38">
        <v>3</v>
      </c>
      <c r="E451" s="80" t="s">
        <v>169</v>
      </c>
      <c r="F451">
        <v>701096</v>
      </c>
      <c r="G451" s="80" t="s">
        <v>204</v>
      </c>
      <c r="H451" s="80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"/>
      <c r="V451">
        <v>5789</v>
      </c>
      <c r="W451" s="2">
        <v>6579000000</v>
      </c>
      <c r="X451" s="6">
        <v>1121391.9979500002</v>
      </c>
      <c r="Y451" s="38">
        <v>10010</v>
      </c>
      <c r="Z451" s="81">
        <f>+((DETALLE_GD_1[[#This Row],[VALOR X UN (GD)]]-DETALLE_GD_1[[#This Row],[VALOR PPTO]])/DETALLE_GD_1[[#This Row],[VALOR PPTO]])</f>
        <v>3.2602336232648556E-2</v>
      </c>
      <c r="AA451" s="2">
        <f>+DETALLE_GD_1[[#This Row],[VALOR PPTO]]*DETALLE_GD_1[[#This Row],[CANTIDAD RECIBIDA]]</f>
        <v>1121391.9990000001</v>
      </c>
      <c r="AB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1" s="3">
        <f>+DETALLE_GD_1[[#This Row],[CANTIDAD SOLICITADA]]-DETALLE_GD_1[[#This Row],[DEVOLUCIÓN]]</f>
        <v>70</v>
      </c>
      <c r="AD451" s="38" t="str">
        <f>+_xlfn.XLOOKUP(DETALLE_GD_1[[#This Row],[CODIGO]],PRODUCTOS[CODIGO],PRODUCTOS[DESC CORTA],"",0)</f>
        <v>VOCANITA EMPAPELADA MURO</v>
      </c>
      <c r="AE451"/>
      <c r="AH451"/>
    </row>
    <row r="452" spans="1:34" hidden="1" x14ac:dyDescent="0.25">
      <c r="A452" s="1">
        <v>46094</v>
      </c>
      <c r="B452" s="1">
        <v>46094</v>
      </c>
      <c r="C452" s="80" t="s">
        <v>169</v>
      </c>
      <c r="D452" s="38">
        <v>3</v>
      </c>
      <c r="E452" s="80" t="s">
        <v>169</v>
      </c>
      <c r="F452">
        <v>1901038</v>
      </c>
      <c r="G452" s="80" t="s">
        <v>39</v>
      </c>
      <c r="H452" s="80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"/>
      <c r="V452">
        <v>5789</v>
      </c>
      <c r="W452" s="2">
        <v>6579000000</v>
      </c>
      <c r="X452" s="6">
        <v>453321.13050000009</v>
      </c>
      <c r="Y452" s="38">
        <v>10010</v>
      </c>
      <c r="Z452" s="81">
        <f>+((DETALLE_GD_1[[#This Row],[VALOR X UN (GD)]]-DETALLE_GD_1[[#This Row],[VALOR PPTO]])/DETALLE_GD_1[[#This Row],[VALOR PPTO]])</f>
        <v>6.7620643634268493E-2</v>
      </c>
      <c r="AA452" s="2">
        <f>+DETALLE_GD_1[[#This Row],[VALOR PPTO]]*DETALLE_GD_1[[#This Row],[CANTIDAD RECIBIDA]]</f>
        <v>453321.13320000004</v>
      </c>
      <c r="AB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2" s="3">
        <f>+DETALLE_GD_1[[#This Row],[CANTIDAD SOLICITADA]]-DETALLE_GD_1[[#This Row],[DEVOLUCIÓN]]</f>
        <v>108</v>
      </c>
      <c r="AD452" s="38" t="str">
        <f>+_xlfn.XLOOKUP(DETALLE_GD_1[[#This Row],[CODIGO]],PRODUCTOS[CODIGO],PRODUCTOS[DESC CORTA],"",0)</f>
        <v>AISLAN ROCA 90MM</v>
      </c>
      <c r="AE452"/>
      <c r="AH452"/>
    </row>
    <row r="453" spans="1:34" hidden="1" x14ac:dyDescent="0.25">
      <c r="A453" s="1">
        <v>46094</v>
      </c>
      <c r="B453" s="1">
        <v>46094</v>
      </c>
      <c r="C453" s="80" t="s">
        <v>169</v>
      </c>
      <c r="D453" s="38">
        <v>3</v>
      </c>
      <c r="E453" s="80" t="s">
        <v>169</v>
      </c>
      <c r="F453">
        <v>2302119</v>
      </c>
      <c r="G453" s="80" t="s">
        <v>74</v>
      </c>
      <c r="H453" s="80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">
        <v>7231626</v>
      </c>
      <c r="V453">
        <v>5789</v>
      </c>
      <c r="W453" s="2">
        <v>6579000000</v>
      </c>
      <c r="X453" s="6">
        <v>44052</v>
      </c>
      <c r="Y453" s="38">
        <v>10010</v>
      </c>
      <c r="Z453" s="81">
        <f>+((DETALLE_GD_1[[#This Row],[VALOR X UN (GD)]]-DETALLE_GD_1[[#This Row],[VALOR PPTO]])/DETALLE_GD_1[[#This Row],[VALOR PPTO]])</f>
        <v>-4.5409970035472349E-5</v>
      </c>
      <c r="AA453" s="2">
        <f>+DETALLE_GD_1[[#This Row],[VALOR PPTO]]*DETALLE_GD_1[[#This Row],[CANTIDAD RECIBIDA]]</f>
        <v>44052</v>
      </c>
      <c r="AB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3" s="3">
        <f>+DETALLE_GD_1[[#This Row],[CANTIDAD SOLICITADA]]-DETALLE_GD_1[[#This Row],[DEVOLUCIÓN]]</f>
        <v>12</v>
      </c>
      <c r="AD453" s="38" t="str">
        <f>+_xlfn.XLOOKUP(DETALLE_GD_1[[#This Row],[CODIGO]],PRODUCTOS[CODIGO],PRODUCTOS[DESC CORTA],"",0)</f>
        <v>SELLO</v>
      </c>
      <c r="AE453"/>
      <c r="AH453"/>
    </row>
    <row r="454" spans="1:34" hidden="1" x14ac:dyDescent="0.25">
      <c r="A454" s="1">
        <v>46094</v>
      </c>
      <c r="B454" s="1">
        <v>46094</v>
      </c>
      <c r="C454" s="80" t="s">
        <v>169</v>
      </c>
      <c r="D454" s="38">
        <v>3</v>
      </c>
      <c r="E454" s="80" t="s">
        <v>169</v>
      </c>
      <c r="F454">
        <v>412280</v>
      </c>
      <c r="G454" s="80" t="s">
        <v>40</v>
      </c>
      <c r="H454" s="80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"/>
      <c r="V454">
        <v>5789</v>
      </c>
      <c r="W454" s="2">
        <v>6579000000</v>
      </c>
      <c r="X454" s="6">
        <v>3800277.4088349999</v>
      </c>
      <c r="Y454" s="38">
        <v>10010</v>
      </c>
      <c r="Z454" s="81">
        <f>+((DETALLE_GD_1[[#This Row],[VALOR X UN (GD)]]-DETALLE_GD_1[[#This Row],[VALOR PPTO]])/DETALLE_GD_1[[#This Row],[VALOR PPTO]])</f>
        <v>-1.5325568695171446E-2</v>
      </c>
      <c r="AA454" s="2">
        <f>+DETALLE_GD_1[[#This Row],[VALOR PPTO]]*DETALLE_GD_1[[#This Row],[CANTIDAD RECIBIDA]]</f>
        <v>3800277.4095000001</v>
      </c>
      <c r="AB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4" s="3">
        <f>+DETALLE_GD_1[[#This Row],[CANTIDAD SOLICITADA]]-DETALLE_GD_1[[#This Row],[DEVOLUCIÓN]]</f>
        <v>95</v>
      </c>
      <c r="AD454" s="38" t="str">
        <f>+_xlfn.XLOOKUP(DETALLE_GD_1[[#This Row],[CODIGO]],PRODUCTOS[CODIGO],PRODUCTOS[DESC CORTA],"",0)</f>
        <v>PB2</v>
      </c>
      <c r="AE454"/>
      <c r="AH454"/>
    </row>
    <row r="455" spans="1:34" hidden="1" x14ac:dyDescent="0.25">
      <c r="A455" s="1">
        <v>46094</v>
      </c>
      <c r="B455" s="1">
        <v>46094</v>
      </c>
      <c r="C455" s="80" t="s">
        <v>169</v>
      </c>
      <c r="D455" s="38">
        <v>3</v>
      </c>
      <c r="E455" s="80" t="s">
        <v>169</v>
      </c>
      <c r="F455">
        <v>412260</v>
      </c>
      <c r="G455" s="80" t="s">
        <v>41</v>
      </c>
      <c r="H455" s="80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"/>
      <c r="V455">
        <v>5789</v>
      </c>
      <c r="W455" s="2">
        <v>6579000000</v>
      </c>
      <c r="X455" s="6">
        <v>1751348.8495599995</v>
      </c>
      <c r="Y455" s="38">
        <v>10010</v>
      </c>
      <c r="Z455" s="81">
        <f>+((DETALLE_GD_1[[#This Row],[VALOR X UN (GD)]]-DETALLE_GD_1[[#This Row],[VALOR PPTO]])/DETALLE_GD_1[[#This Row],[VALOR PPTO]])</f>
        <v>-6.8654797129652908E-3</v>
      </c>
      <c r="AA455" s="2">
        <f>+DETALLE_GD_1[[#This Row],[VALOR PPTO]]*DETALLE_GD_1[[#This Row],[CANTIDAD RECIBIDA]]</f>
        <v>1751348.85</v>
      </c>
      <c r="AB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5" s="3">
        <f>+DETALLE_GD_1[[#This Row],[CANTIDAD SOLICITADA]]-DETALLE_GD_1[[#This Row],[DEVOLUCIÓN]]</f>
        <v>20</v>
      </c>
      <c r="AD455" s="38" t="str">
        <f>+_xlfn.XLOOKUP(DETALLE_GD_1[[#This Row],[CODIGO]],PRODUCTOS[CODIGO],PRODUCTOS[DESC CORTA],"",0)</f>
        <v>PB1</v>
      </c>
      <c r="AE455"/>
      <c r="AH455"/>
    </row>
    <row r="456" spans="1:34" hidden="1" x14ac:dyDescent="0.25">
      <c r="A456" s="1">
        <v>46094</v>
      </c>
      <c r="B456" s="1">
        <v>46094</v>
      </c>
      <c r="C456" s="80" t="s">
        <v>169</v>
      </c>
      <c r="D456" s="38">
        <v>3</v>
      </c>
      <c r="E456" s="80" t="s">
        <v>169</v>
      </c>
      <c r="F456">
        <v>408042</v>
      </c>
      <c r="G456" s="80" t="s">
        <v>144</v>
      </c>
      <c r="H456" s="80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"/>
      <c r="V456">
        <v>5789</v>
      </c>
      <c r="W456" s="2">
        <v>6579000000</v>
      </c>
      <c r="X456" s="6">
        <v>350000.00000000029</v>
      </c>
      <c r="Y456" s="38">
        <v>10010</v>
      </c>
      <c r="Z456" s="81">
        <f>+((DETALLE_GD_1[[#This Row],[VALOR X UN (GD)]]-DETALLE_GD_1[[#This Row],[VALOR PPTO]])/DETALLE_GD_1[[#This Row],[VALOR PPTO]])</f>
        <v>0</v>
      </c>
      <c r="AA456" s="2">
        <f>+DETALLE_GD_1[[#This Row],[VALOR PPTO]]*DETALLE_GD_1[[#This Row],[CANTIDAD RECIBIDA]]</f>
        <v>350000</v>
      </c>
      <c r="AB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6" s="3">
        <f>+DETALLE_GD_1[[#This Row],[CANTIDAD SOLICITADA]]-DETALLE_GD_1[[#This Row],[DEVOLUCIÓN]]</f>
        <v>10</v>
      </c>
      <c r="AD456" s="38" t="str">
        <f>+_xlfn.XLOOKUP(DETALLE_GD_1[[#This Row],[CODIGO]],PRODUCTOS[CODIGO],PRODUCTOS[DESC CORTA],"",0)</f>
        <v>CLAVO HELICOIDAL PROFIX</v>
      </c>
      <c r="AE456"/>
      <c r="AH456"/>
    </row>
    <row r="457" spans="1:34" hidden="1" x14ac:dyDescent="0.25">
      <c r="A457" s="1">
        <v>46094</v>
      </c>
      <c r="B457" s="1">
        <v>46094</v>
      </c>
      <c r="C457" s="80" t="s">
        <v>169</v>
      </c>
      <c r="D457" s="38">
        <v>3</v>
      </c>
      <c r="E457" s="80" t="s">
        <v>169</v>
      </c>
      <c r="F457">
        <v>1902003</v>
      </c>
      <c r="G457" s="80" t="s">
        <v>155</v>
      </c>
      <c r="H457" s="80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"/>
      <c r="V457">
        <v>5789</v>
      </c>
      <c r="W457" s="2">
        <v>6579000000</v>
      </c>
      <c r="X457" s="6">
        <v>1356335.7791399995</v>
      </c>
      <c r="Y457" s="38">
        <v>10010</v>
      </c>
      <c r="Z457" s="81">
        <f>+((DETALLE_GD_1[[#This Row],[VALOR X UN (GD)]]-DETALLE_GD_1[[#This Row],[VALOR PPTO]])/DETALLE_GD_1[[#This Row],[VALOR PPTO]])</f>
        <v>-8.9048082212058537E-5</v>
      </c>
      <c r="AA457" s="2">
        <f>+DETALLE_GD_1[[#This Row],[VALOR PPTO]]*DETALLE_GD_1[[#This Row],[CANTIDAD RECIBIDA]]</f>
        <v>1356335.7794999999</v>
      </c>
      <c r="AB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7" s="3">
        <f>+DETALLE_GD_1[[#This Row],[CANTIDAD SOLICITADA]]-DETALLE_GD_1[[#This Row],[DEVOLUCIÓN]]</f>
        <v>9</v>
      </c>
      <c r="AD457" s="38">
        <f>+_xlfn.XLOOKUP(DETALLE_GD_1[[#This Row],[CODIGO]],PRODUCTOS[CODIGO],PRODUCTOS[DESC CORTA],"",0)</f>
        <v>0</v>
      </c>
      <c r="AE457"/>
      <c r="AH457"/>
    </row>
    <row r="458" spans="1:34" hidden="1" x14ac:dyDescent="0.25">
      <c r="A458" s="1">
        <v>46098</v>
      </c>
      <c r="B458" s="1">
        <v>46098</v>
      </c>
      <c r="C458" s="80" t="s">
        <v>169</v>
      </c>
      <c r="D458" s="38">
        <v>3</v>
      </c>
      <c r="E458" s="80" t="s">
        <v>169</v>
      </c>
      <c r="F458">
        <v>2302098</v>
      </c>
      <c r="G458" s="80" t="s">
        <v>24</v>
      </c>
      <c r="H458" s="80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">
        <v>5816811</v>
      </c>
      <c r="V458">
        <v>5832</v>
      </c>
      <c r="W458" s="2">
        <v>6579000000</v>
      </c>
      <c r="X458" s="6">
        <v>212129.99999999997</v>
      </c>
      <c r="Y458" s="38">
        <v>10010</v>
      </c>
      <c r="Z458" s="81">
        <f>+((DETALLE_GD_1[[#This Row],[VALOR X UN (GD)]]-DETALLE_GD_1[[#This Row],[VALOR PPTO]])/DETALLE_GD_1[[#This Row],[VALOR PPTO]])</f>
        <v>0</v>
      </c>
      <c r="AA458" s="2">
        <f>+DETALLE_GD_1[[#This Row],[VALOR PPTO]]*DETALLE_GD_1[[#This Row],[CANTIDAD RECIBIDA]]</f>
        <v>212130</v>
      </c>
      <c r="AB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8" s="3">
        <f>+DETALLE_GD_1[[#This Row],[CANTIDAD SOLICITADA]]-DETALLE_GD_1[[#This Row],[DEVOLUCIÓN]]</f>
        <v>10</v>
      </c>
      <c r="AD458" s="38" t="str">
        <f>+_xlfn.XLOOKUP(DETALLE_GD_1[[#This Row],[CODIGO]],PRODUCTOS[CODIGO],PRODUCTOS[DESC CORTA],"",0)</f>
        <v>COLA FRIA</v>
      </c>
      <c r="AE458"/>
      <c r="AH458"/>
    </row>
    <row r="459" spans="1:34" hidden="1" x14ac:dyDescent="0.25">
      <c r="A459" s="1">
        <v>46098</v>
      </c>
      <c r="B459" s="1">
        <v>46098</v>
      </c>
      <c r="C459" s="80" t="s">
        <v>169</v>
      </c>
      <c r="D459" s="38">
        <v>3</v>
      </c>
      <c r="E459" s="80" t="s">
        <v>169</v>
      </c>
      <c r="F459">
        <v>5309018</v>
      </c>
      <c r="G459" s="80" t="s">
        <v>112</v>
      </c>
      <c r="H459" s="80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"/>
      <c r="V459">
        <v>5832</v>
      </c>
      <c r="W459" s="2">
        <v>6579000000</v>
      </c>
      <c r="X459" s="6">
        <v>209999.76960000017</v>
      </c>
      <c r="Y459" s="38">
        <v>10010</v>
      </c>
      <c r="Z459" s="81">
        <f>+((DETALLE_GD_1[[#This Row],[VALOR X UN (GD)]]-DETALLE_GD_1[[#This Row],[VALOR PPTO]])/DETALLE_GD_1[[#This Row],[VALOR PPTO]])</f>
        <v>1.1428584490190236E-6</v>
      </c>
      <c r="AA459" s="2">
        <f>+DETALLE_GD_1[[#This Row],[VALOR PPTO]]*DETALLE_GD_1[[#This Row],[CANTIDAD RECIBIDA]]</f>
        <v>209999.75999999998</v>
      </c>
      <c r="AB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9" s="3">
        <f>+DETALLE_GD_1[[#This Row],[CANTIDAD SOLICITADA]]-DETALLE_GD_1[[#This Row],[DEVOLUCIÓN]]</f>
        <v>300</v>
      </c>
      <c r="AD459" s="38">
        <f>+_xlfn.XLOOKUP(DETALLE_GD_1[[#This Row],[CODIGO]],PRODUCTOS[CODIGO],PRODUCTOS[DESC CORTA],"",0)</f>
        <v>0</v>
      </c>
      <c r="AE459"/>
      <c r="AH459"/>
    </row>
    <row r="460" spans="1:34" hidden="1" x14ac:dyDescent="0.25">
      <c r="A460" s="1">
        <v>46098</v>
      </c>
      <c r="B460" s="1">
        <v>46098</v>
      </c>
      <c r="C460" s="80" t="s">
        <v>169</v>
      </c>
      <c r="D460" s="38">
        <v>3</v>
      </c>
      <c r="E460" s="80" t="s">
        <v>169</v>
      </c>
      <c r="F460">
        <v>2508169</v>
      </c>
      <c r="G460" s="80" t="s">
        <v>307</v>
      </c>
      <c r="H460" s="8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"/>
      <c r="V460">
        <v>5832</v>
      </c>
      <c r="W460" s="2">
        <v>6579000000</v>
      </c>
      <c r="X460" s="6">
        <v>13952</v>
      </c>
      <c r="Y460" s="38">
        <v>10010</v>
      </c>
      <c r="Z460" s="81">
        <f>+((DETALLE_GD_1[[#This Row],[VALOR X UN (GD)]]-DETALLE_GD_1[[#This Row],[VALOR PPTO]])/DETALLE_GD_1[[#This Row],[VALOR PPTO]])</f>
        <v>0</v>
      </c>
      <c r="AA460" s="2">
        <f>+DETALLE_GD_1[[#This Row],[VALOR PPTO]]*DETALLE_GD_1[[#This Row],[CANTIDAD RECIBIDA]]</f>
        <v>13952</v>
      </c>
      <c r="AB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0" s="3">
        <f>+DETALLE_GD_1[[#This Row],[CANTIDAD SOLICITADA]]-DETALLE_GD_1[[#This Row],[DEVOLUCIÓN]]</f>
        <v>1</v>
      </c>
      <c r="AD460" s="38">
        <f>+_xlfn.XLOOKUP(DETALLE_GD_1[[#This Row],[CODIGO]],PRODUCTOS[CODIGO],PRODUCTOS[DESC CORTA],"",0)</f>
        <v>0</v>
      </c>
      <c r="AE460"/>
      <c r="AH460"/>
    </row>
    <row r="461" spans="1:34" hidden="1" x14ac:dyDescent="0.25">
      <c r="A461" s="1">
        <v>46098</v>
      </c>
      <c r="B461" s="1">
        <v>46098</v>
      </c>
      <c r="C461" s="80" t="s">
        <v>169</v>
      </c>
      <c r="D461" s="38">
        <v>3</v>
      </c>
      <c r="E461" s="80" t="s">
        <v>169</v>
      </c>
      <c r="F461">
        <v>408042</v>
      </c>
      <c r="G461" s="80" t="s">
        <v>144</v>
      </c>
      <c r="H461" s="80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"/>
      <c r="V461">
        <v>5832</v>
      </c>
      <c r="W461" s="2">
        <v>6579000000</v>
      </c>
      <c r="X461" s="6">
        <v>350000.00000000029</v>
      </c>
      <c r="Y461" s="38">
        <v>10010</v>
      </c>
      <c r="Z461" s="81">
        <f>+((DETALLE_GD_1[[#This Row],[VALOR X UN (GD)]]-DETALLE_GD_1[[#This Row],[VALOR PPTO]])/DETALLE_GD_1[[#This Row],[VALOR PPTO]])</f>
        <v>0</v>
      </c>
      <c r="AA461" s="2">
        <f>+DETALLE_GD_1[[#This Row],[VALOR PPTO]]*DETALLE_GD_1[[#This Row],[CANTIDAD RECIBIDA]]</f>
        <v>350000</v>
      </c>
      <c r="AB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1" s="3">
        <f>+DETALLE_GD_1[[#This Row],[CANTIDAD SOLICITADA]]-DETALLE_GD_1[[#This Row],[DEVOLUCIÓN]]</f>
        <v>10</v>
      </c>
      <c r="AD461" s="38" t="str">
        <f>+_xlfn.XLOOKUP(DETALLE_GD_1[[#This Row],[CODIGO]],PRODUCTOS[CODIGO],PRODUCTOS[DESC CORTA],"",0)</f>
        <v>CLAVO HELICOIDAL PROFIX</v>
      </c>
      <c r="AE461"/>
      <c r="AH461"/>
    </row>
    <row r="462" spans="1:34" hidden="1" x14ac:dyDescent="0.25">
      <c r="A462" s="1">
        <v>46098</v>
      </c>
      <c r="B462" s="1">
        <v>46098</v>
      </c>
      <c r="C462" s="80" t="s">
        <v>169</v>
      </c>
      <c r="D462" s="38">
        <v>3</v>
      </c>
      <c r="E462" s="80" t="s">
        <v>169</v>
      </c>
      <c r="F462">
        <v>302054</v>
      </c>
      <c r="G462" s="80" t="s">
        <v>356</v>
      </c>
      <c r="H462" s="80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"/>
      <c r="V462">
        <v>5832</v>
      </c>
      <c r="W462" s="2">
        <v>6579000000</v>
      </c>
      <c r="X462" s="6">
        <v>4936032</v>
      </c>
      <c r="Y462" s="38">
        <v>10010</v>
      </c>
      <c r="Z462" s="81">
        <f>+((DETALLE_GD_1[[#This Row],[VALOR X UN (GD)]]-DETALLE_GD_1[[#This Row],[VALOR PPTO]])/DETALLE_GD_1[[#This Row],[VALOR PPTO]])</f>
        <v>-1.9254332224693257E-5</v>
      </c>
      <c r="AA462" s="2">
        <f>+DETALLE_GD_1[[#This Row],[VALOR PPTO]]*DETALLE_GD_1[[#This Row],[CANTIDAD RECIBIDA]]</f>
        <v>4936032</v>
      </c>
      <c r="AB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2" s="3">
        <f>+DETALLE_GD_1[[#This Row],[CANTIDAD SOLICITADA]]-DETALLE_GD_1[[#This Row],[DEVOLUCIÓN]]</f>
        <v>864</v>
      </c>
      <c r="AD462" s="38">
        <f>+_xlfn.XLOOKUP(DETALLE_GD_1[[#This Row],[CODIGO]],PRODUCTOS[CODIGO],PRODUCTOS[DESC CORTA],"",0)</f>
        <v>0</v>
      </c>
      <c r="AE462"/>
      <c r="AH462"/>
    </row>
    <row r="463" spans="1:34" hidden="1" x14ac:dyDescent="0.25">
      <c r="A463" s="1">
        <v>46098</v>
      </c>
      <c r="B463" s="1">
        <v>46098</v>
      </c>
      <c r="C463" s="80" t="s">
        <v>169</v>
      </c>
      <c r="D463" s="38">
        <v>3</v>
      </c>
      <c r="E463" s="80" t="s">
        <v>169</v>
      </c>
      <c r="F463">
        <v>1901229</v>
      </c>
      <c r="G463" s="80" t="s">
        <v>125</v>
      </c>
      <c r="H463" s="80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"/>
      <c r="V463">
        <v>5832</v>
      </c>
      <c r="W463" s="2">
        <v>6579000000</v>
      </c>
      <c r="X463" s="6">
        <v>94811.586850000007</v>
      </c>
      <c r="Y463" s="38">
        <v>10010</v>
      </c>
      <c r="Z463" s="81">
        <f>+((DETALLE_GD_1[[#This Row],[VALOR X UN (GD)]]-DETALLE_GD_1[[#This Row],[VALOR PPTO]])/DETALLE_GD_1[[#This Row],[VALOR PPTO]])</f>
        <v>-2.0656758348683237E-4</v>
      </c>
      <c r="AA463" s="2">
        <f>+DETALLE_GD_1[[#This Row],[VALOR PPTO]]*DETALLE_GD_1[[#This Row],[CANTIDAD RECIBIDA]]</f>
        <v>94811.585000000006</v>
      </c>
      <c r="AB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3" s="3">
        <f>+DETALLE_GD_1[[#This Row],[CANTIDAD SOLICITADA]]-DETALLE_GD_1[[#This Row],[DEVOLUCIÓN]]</f>
        <v>50</v>
      </c>
      <c r="AD463" s="38" t="str">
        <f>+_xlfn.XLOOKUP(DETALLE_GD_1[[#This Row],[CODIGO]],PRODUCTOS[CODIGO],PRODUCTOS[DESC CORTA],"",0)</f>
        <v>POLIETILENO</v>
      </c>
      <c r="AE463"/>
      <c r="AH463"/>
    </row>
    <row r="464" spans="1:34" hidden="1" x14ac:dyDescent="0.25">
      <c r="A464" s="1">
        <v>46099</v>
      </c>
      <c r="B464" s="1">
        <v>46099</v>
      </c>
      <c r="C464" s="80" t="s">
        <v>169</v>
      </c>
      <c r="D464" s="38">
        <v>3</v>
      </c>
      <c r="E464" s="80" t="s">
        <v>169</v>
      </c>
      <c r="F464">
        <v>705028</v>
      </c>
      <c r="G464" s="80" t="s">
        <v>72</v>
      </c>
      <c r="H464" s="80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">
        <v>6072957</v>
      </c>
      <c r="V464">
        <v>5832</v>
      </c>
      <c r="W464" s="2">
        <v>6579000000</v>
      </c>
      <c r="X464" s="6">
        <v>917083.44828000001</v>
      </c>
      <c r="Y464" s="38">
        <v>10010</v>
      </c>
      <c r="Z464" s="81">
        <f>+((DETALLE_GD_1[[#This Row],[VALOR X UN (GD)]]-DETALLE_GD_1[[#This Row],[VALOR PPTO]])/DETALLE_GD_1[[#This Row],[VALOR PPTO]])</f>
        <v>-6.0882660265830701E-3</v>
      </c>
      <c r="AA464" s="2">
        <f>+DETALLE_GD_1[[#This Row],[VALOR PPTO]]*DETALLE_GD_1[[#This Row],[CANTIDAD RECIBIDA]]</f>
        <v>917083.44800000009</v>
      </c>
      <c r="AB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4" s="3">
        <f>+DETALLE_GD_1[[#This Row],[CANTIDAD SOLICITADA]]-DETALLE_GD_1[[#This Row],[DEVOLUCIÓN]]</f>
        <v>40</v>
      </c>
      <c r="AD464" s="38" t="str">
        <f>+_xlfn.XLOOKUP(DETALLE_GD_1[[#This Row],[CODIGO]],PRODUCTOS[CODIGO],PRODUCTOS[DESC CORTA],"",0)</f>
        <v>SIMPLISIMA</v>
      </c>
      <c r="AE464"/>
      <c r="AH464"/>
    </row>
    <row r="465" spans="1:34" hidden="1" x14ac:dyDescent="0.25">
      <c r="A465" s="1">
        <v>46099</v>
      </c>
      <c r="B465" s="1">
        <v>46099</v>
      </c>
      <c r="C465" s="80" t="s">
        <v>169</v>
      </c>
      <c r="D465" s="38">
        <v>3</v>
      </c>
      <c r="E465" s="80" t="s">
        <v>169</v>
      </c>
      <c r="F465">
        <v>302028</v>
      </c>
      <c r="G465" s="80" t="s">
        <v>246</v>
      </c>
      <c r="H465" s="80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"/>
      <c r="V465">
        <v>5832</v>
      </c>
      <c r="W465" s="2">
        <v>6579000000</v>
      </c>
      <c r="X465" s="6">
        <v>1229712.6064800003</v>
      </c>
      <c r="Y465" s="38">
        <v>10010</v>
      </c>
      <c r="Z465" s="81">
        <f>+((DETALLE_GD_1[[#This Row],[VALOR X UN (GD)]]-DETALLE_GD_1[[#This Row],[VALOR PPTO]])/DETALLE_GD_1[[#This Row],[VALOR PPTO]])</f>
        <v>-4.5568305960270042E-3</v>
      </c>
      <c r="AA465" s="2">
        <f>+DETALLE_GD_1[[#This Row],[VALOR PPTO]]*DETALLE_GD_1[[#This Row],[CANTIDAD RECIBIDA]]</f>
        <v>1229712.5999999999</v>
      </c>
      <c r="AB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5" s="3">
        <f>+DETALLE_GD_1[[#This Row],[CANTIDAD SOLICITADA]]-DETALLE_GD_1[[#This Row],[DEVOLUCIÓN]]</f>
        <v>240</v>
      </c>
      <c r="AD465" s="38" t="str">
        <f>+_xlfn.XLOOKUP(DETALLE_GD_1[[#This Row],[CODIGO]],PRODUCTOS[CODIGO],PRODUCTOS[DESC CORTA],"",0)</f>
        <v>PINO 2X4X320</v>
      </c>
      <c r="AE465"/>
      <c r="AH465"/>
    </row>
    <row r="466" spans="1:34" hidden="1" x14ac:dyDescent="0.25">
      <c r="A466" s="1">
        <v>46099</v>
      </c>
      <c r="B466" s="1">
        <v>46099</v>
      </c>
      <c r="C466" s="80" t="s">
        <v>169</v>
      </c>
      <c r="D466" s="38">
        <v>3</v>
      </c>
      <c r="E466" s="80" t="s">
        <v>169</v>
      </c>
      <c r="F466">
        <v>1803044</v>
      </c>
      <c r="G466" s="80" t="s">
        <v>336</v>
      </c>
      <c r="H466" s="80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"/>
      <c r="V466">
        <v>5832</v>
      </c>
      <c r="W466" s="2">
        <v>6579000000</v>
      </c>
      <c r="X466" s="6">
        <v>476280</v>
      </c>
      <c r="Y466" s="38">
        <v>10010</v>
      </c>
      <c r="Z466" s="81">
        <f>+((DETALLE_GD_1[[#This Row],[VALOR X UN (GD)]]-DETALLE_GD_1[[#This Row],[VALOR PPTO]])/DETALLE_GD_1[[#This Row],[VALOR PPTO]])</f>
        <v>-1.9597715419501168E-2</v>
      </c>
      <c r="AA466" s="2">
        <f>+DETALLE_GD_1[[#This Row],[VALOR PPTO]]*DETALLE_GD_1[[#This Row],[CANTIDAD RECIBIDA]]</f>
        <v>476280</v>
      </c>
      <c r="AB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6" s="3">
        <f>+DETALLE_GD_1[[#This Row],[CANTIDAD SOLICITADA]]-DETALLE_GD_1[[#This Row],[DEVOLUCIÓN]]</f>
        <v>9</v>
      </c>
      <c r="AD466" s="38" t="str">
        <f>+_xlfn.XLOOKUP(DETALLE_GD_1[[#This Row],[CODIGO]],PRODUCTOS[CODIGO],PRODUCTOS[DESC CORTA],"",0)</f>
        <v/>
      </c>
      <c r="AE466"/>
      <c r="AH466"/>
    </row>
    <row r="467" spans="1:34" hidden="1" x14ac:dyDescent="0.25">
      <c r="A467" s="1">
        <v>46099</v>
      </c>
      <c r="B467" s="1">
        <v>46099</v>
      </c>
      <c r="C467" s="80" t="s">
        <v>169</v>
      </c>
      <c r="D467" s="38">
        <v>3</v>
      </c>
      <c r="E467" s="80" t="s">
        <v>169</v>
      </c>
      <c r="F467">
        <v>1803045</v>
      </c>
      <c r="G467" s="80" t="s">
        <v>337</v>
      </c>
      <c r="H467" s="80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"/>
      <c r="V467">
        <v>5832</v>
      </c>
      <c r="W467" s="2">
        <v>6579000000</v>
      </c>
      <c r="X467" s="6">
        <v>466856.99999999994</v>
      </c>
      <c r="Y467" s="38">
        <v>10010</v>
      </c>
      <c r="Z467" s="81">
        <f>+((DETALLE_GD_1[[#This Row],[VALOR X UN (GD)]]-DETALLE_GD_1[[#This Row],[VALOR PPTO]])/DETALLE_GD_1[[#This Row],[VALOR PPTO]])</f>
        <v>5.6119946793133037E-4</v>
      </c>
      <c r="AA467" s="2">
        <f>+DETALLE_GD_1[[#This Row],[VALOR PPTO]]*DETALLE_GD_1[[#This Row],[CANTIDAD RECIBIDA]]</f>
        <v>466857</v>
      </c>
      <c r="AB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7" s="3">
        <f>+DETALLE_GD_1[[#This Row],[CANTIDAD SOLICITADA]]-DETALLE_GD_1[[#This Row],[DEVOLUCIÓN]]</f>
        <v>9</v>
      </c>
      <c r="AD467" s="38" t="str">
        <f>+_xlfn.XLOOKUP(DETALLE_GD_1[[#This Row],[CODIGO]],PRODUCTOS[CODIGO],PRODUCTOS[DESC CORTA],"",0)</f>
        <v>PUERTA INTERIOR</v>
      </c>
      <c r="AE467"/>
      <c r="AH467"/>
    </row>
    <row r="468" spans="1:34" hidden="1" x14ac:dyDescent="0.25">
      <c r="A468" s="1">
        <v>46099</v>
      </c>
      <c r="B468" s="1">
        <v>46099</v>
      </c>
      <c r="C468" s="80" t="s">
        <v>169</v>
      </c>
      <c r="D468" s="38">
        <v>3</v>
      </c>
      <c r="E468" s="80" t="s">
        <v>169</v>
      </c>
      <c r="F468">
        <v>1902003</v>
      </c>
      <c r="G468" s="80" t="s">
        <v>155</v>
      </c>
      <c r="H468" s="80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"/>
      <c r="V468">
        <v>5832</v>
      </c>
      <c r="W468" s="2">
        <v>6579000000</v>
      </c>
      <c r="X468" s="6">
        <v>150703.97545999996</v>
      </c>
      <c r="Y468" s="38">
        <v>10010</v>
      </c>
      <c r="Z468" s="81">
        <f>+((DETALLE_GD_1[[#This Row],[VALOR X UN (GD)]]-DETALLE_GD_1[[#This Row],[VALOR PPTO]])/DETALLE_GD_1[[#This Row],[VALOR PPTO]])</f>
        <v>-8.6099254893249089E-5</v>
      </c>
      <c r="AA468" s="2">
        <f>+DETALLE_GD_1[[#This Row],[VALOR PPTO]]*DETALLE_GD_1[[#This Row],[CANTIDAD RECIBIDA]]</f>
        <v>150703.9755</v>
      </c>
      <c r="AB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8" s="3">
        <f>+DETALLE_GD_1[[#This Row],[CANTIDAD SOLICITADA]]-DETALLE_GD_1[[#This Row],[DEVOLUCIÓN]]</f>
        <v>1</v>
      </c>
      <c r="AD468" s="38">
        <f>+_xlfn.XLOOKUP(DETALLE_GD_1[[#This Row],[CODIGO]],PRODUCTOS[CODIGO],PRODUCTOS[DESC CORTA],"",0)</f>
        <v>0</v>
      </c>
      <c r="AE468"/>
      <c r="AH468"/>
    </row>
    <row r="469" spans="1:34" hidden="1" x14ac:dyDescent="0.25">
      <c r="A469" s="1">
        <v>46099</v>
      </c>
      <c r="B469" s="1">
        <v>46099</v>
      </c>
      <c r="C469" s="80" t="s">
        <v>169</v>
      </c>
      <c r="D469" s="38">
        <v>3</v>
      </c>
      <c r="E469" s="80" t="s">
        <v>169</v>
      </c>
      <c r="F469">
        <v>407011</v>
      </c>
      <c r="G469" s="80" t="s">
        <v>30</v>
      </c>
      <c r="H469" s="80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"/>
      <c r="V469">
        <v>5832</v>
      </c>
      <c r="W469" s="2">
        <v>6579000000</v>
      </c>
      <c r="X469" s="6">
        <v>709762.85999999987</v>
      </c>
      <c r="Y469" s="38">
        <v>10010</v>
      </c>
      <c r="Z469" s="81">
        <f>+((DETALLE_GD_1[[#This Row],[VALOR X UN (GD)]]-DETALLE_GD_1[[#This Row],[VALOR PPTO]])/DETALLE_GD_1[[#This Row],[VALOR PPTO]])</f>
        <v>2.1133821040261184E-7</v>
      </c>
      <c r="AA469" s="2">
        <f>+DETALLE_GD_1[[#This Row],[VALOR PPTO]]*DETALLE_GD_1[[#This Row],[CANTIDAD RECIBIDA]]</f>
        <v>709762.8</v>
      </c>
      <c r="AB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9" s="3">
        <f>+DETALLE_GD_1[[#This Row],[CANTIDAD SOLICITADA]]-DETALLE_GD_1[[#This Row],[DEVOLUCIÓN]]</f>
        <v>1500</v>
      </c>
      <c r="AD469" s="38" t="str">
        <f>+_xlfn.XLOOKUP(DETALLE_GD_1[[#This Row],[CODIGO]],PRODUCTOS[CODIGO],PRODUCTOS[DESC CORTA],"",0)</f>
        <v>TORNILLO SIMPSON 6"</v>
      </c>
      <c r="AE469"/>
      <c r="AH469"/>
    </row>
    <row r="470" spans="1:34" hidden="1" x14ac:dyDescent="0.25">
      <c r="A470" s="1">
        <v>46099</v>
      </c>
      <c r="B470" s="1">
        <v>46099</v>
      </c>
      <c r="C470" s="80" t="s">
        <v>169</v>
      </c>
      <c r="D470" s="38">
        <v>3</v>
      </c>
      <c r="E470" s="80" t="s">
        <v>169</v>
      </c>
      <c r="F470">
        <v>2302017</v>
      </c>
      <c r="G470" s="80" t="s">
        <v>156</v>
      </c>
      <c r="H470" s="8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"/>
      <c r="V470">
        <v>5832</v>
      </c>
      <c r="W470" s="2">
        <v>6579000000</v>
      </c>
      <c r="X470" s="6">
        <v>162395.76315799996</v>
      </c>
      <c r="Y470" s="38">
        <v>10010</v>
      </c>
      <c r="Z470" s="81">
        <f>+((DETALLE_GD_1[[#This Row],[VALOR X UN (GD)]]-DETALLE_GD_1[[#This Row],[VALOR PPTO]])/DETALLE_GD_1[[#This Row],[VALOR PPTO]])</f>
        <v>1.3773758353896009E-5</v>
      </c>
      <c r="AA470" s="2">
        <f>+DETALLE_GD_1[[#This Row],[VALOR PPTO]]*DETALLE_GD_1[[#This Row],[CANTIDAD RECIBIDA]]</f>
        <v>162395.76319999999</v>
      </c>
      <c r="AB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0" s="3">
        <f>+DETALLE_GD_1[[#This Row],[CANTIDAD SOLICITADA]]-DETALLE_GD_1[[#This Row],[DEVOLUCIÓN]]</f>
        <v>2</v>
      </c>
      <c r="AD470" s="38">
        <f>+_xlfn.XLOOKUP(DETALLE_GD_1[[#This Row],[CODIGO]],PRODUCTOS[CODIGO],PRODUCTOS[DESC CORTA],"",0)</f>
        <v>0</v>
      </c>
      <c r="AE470"/>
      <c r="AH470"/>
    </row>
    <row r="471" spans="1:34" hidden="1" x14ac:dyDescent="0.25">
      <c r="A471" s="1">
        <v>46099</v>
      </c>
      <c r="B471" s="1">
        <v>46099</v>
      </c>
      <c r="C471" s="80" t="s">
        <v>169</v>
      </c>
      <c r="D471" s="38">
        <v>3</v>
      </c>
      <c r="E471" s="80" t="s">
        <v>169</v>
      </c>
      <c r="F471">
        <v>907031</v>
      </c>
      <c r="G471" s="80" t="s">
        <v>256</v>
      </c>
      <c r="H471" s="80" t="s">
        <v>746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"/>
      <c r="V471">
        <v>5832</v>
      </c>
      <c r="W471" s="2">
        <v>6579000000</v>
      </c>
      <c r="X471" s="6">
        <v>312538.33333400008</v>
      </c>
      <c r="Y471" s="38">
        <v>10010</v>
      </c>
      <c r="Z471" s="81">
        <f>+((DETALLE_GD_1[[#This Row],[VALOR X UN (GD)]]-DETALLE_GD_1[[#This Row],[VALOR PPTO]])/DETALLE_GD_1[[#This Row],[VALOR PPTO]])</f>
        <v>-8.6624042898924697E-3</v>
      </c>
      <c r="AA471" s="2">
        <f>+DETALLE_GD_1[[#This Row],[VALOR PPTO]]*DETALLE_GD_1[[#This Row],[CANTIDAD RECIBIDA]]</f>
        <v>312538.3334</v>
      </c>
      <c r="AB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1" s="3">
        <f>+DETALLE_GD_1[[#This Row],[CANTIDAD SOLICITADA]]-DETALLE_GD_1[[#This Row],[DEVOLUCIÓN]]</f>
        <v>2</v>
      </c>
      <c r="AD471" s="38" t="str">
        <f>+_xlfn.XLOOKUP(DETALLE_GD_1[[#This Row],[CODIGO]],PRODUCTOS[CODIGO],PRODUCTOS[DESC CORTA],"",0)</f>
        <v>MEMBRANA PVC</v>
      </c>
      <c r="AE471"/>
      <c r="AH471"/>
    </row>
    <row r="472" spans="1:34" hidden="1" x14ac:dyDescent="0.25">
      <c r="A472" s="1">
        <v>46099</v>
      </c>
      <c r="B472" s="1">
        <v>46099</v>
      </c>
      <c r="C472" s="80" t="s">
        <v>169</v>
      </c>
      <c r="D472" s="38">
        <v>3</v>
      </c>
      <c r="E472" s="80" t="s">
        <v>169</v>
      </c>
      <c r="F472">
        <v>1902013</v>
      </c>
      <c r="G472" s="80" t="s">
        <v>338</v>
      </c>
      <c r="H472" s="80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"/>
      <c r="V472">
        <v>5832</v>
      </c>
      <c r="W472" s="2">
        <v>6579000000</v>
      </c>
      <c r="X472" s="6">
        <v>893370</v>
      </c>
      <c r="Y472" s="38">
        <v>10010</v>
      </c>
      <c r="Z472" s="81">
        <f>+((DETALLE_GD_1[[#This Row],[VALOR X UN (GD)]]-DETALLE_GD_1[[#This Row],[VALOR PPTO]])/DETALLE_GD_1[[#This Row],[VALOR PPTO]])</f>
        <v>0.31267000235064979</v>
      </c>
      <c r="AA472" s="2">
        <f>+DETALLE_GD_1[[#This Row],[VALOR PPTO]]*DETALLE_GD_1[[#This Row],[CANTIDAD RECIBIDA]]</f>
        <v>893370</v>
      </c>
      <c r="AB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2" s="3">
        <f>+DETALLE_GD_1[[#This Row],[CANTIDAD SOLICITADA]]-DETALLE_GD_1[[#This Row],[DEVOLUCIÓN]]</f>
        <v>30</v>
      </c>
      <c r="AD472" s="38">
        <f>+_xlfn.XLOOKUP(DETALLE_GD_1[[#This Row],[CODIGO]],PRODUCTOS[CODIGO],PRODUCTOS[DESC CORTA],"",0)</f>
        <v>0</v>
      </c>
      <c r="AE472"/>
      <c r="AH472"/>
    </row>
    <row r="473" spans="1:34" hidden="1" x14ac:dyDescent="0.25">
      <c r="A473" s="1">
        <v>46099</v>
      </c>
      <c r="B473" s="1">
        <v>46099</v>
      </c>
      <c r="C473" s="80" t="s">
        <v>169</v>
      </c>
      <c r="D473" s="38">
        <v>3</v>
      </c>
      <c r="E473" s="80" t="s">
        <v>169</v>
      </c>
      <c r="F473">
        <v>617016</v>
      </c>
      <c r="G473" s="80" t="s">
        <v>133</v>
      </c>
      <c r="H473" s="80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"/>
      <c r="V473">
        <v>5832</v>
      </c>
      <c r="W473" s="2">
        <v>6579000000</v>
      </c>
      <c r="X473" s="6">
        <v>34290.159287999995</v>
      </c>
      <c r="Y473" s="38">
        <v>10010</v>
      </c>
      <c r="Z473" s="81">
        <f>+((DETALLE_GD_1[[#This Row],[VALOR X UN (GD)]]-DETALLE_GD_1[[#This Row],[VALOR PPTO]])/DETALLE_GD_1[[#This Row],[VALOR PPTO]])</f>
        <v>2.4741792102943873E-3</v>
      </c>
      <c r="AA473" s="2">
        <f>+DETALLE_GD_1[[#This Row],[VALOR PPTO]]*DETALLE_GD_1[[#This Row],[CANTIDAD RECIBIDA]]</f>
        <v>34290.159599999999</v>
      </c>
      <c r="AB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3" s="3">
        <f>+DETALLE_GD_1[[#This Row],[CANTIDAD SOLICITADA]]-DETALLE_GD_1[[#This Row],[DEVOLUCIÓN]]</f>
        <v>12</v>
      </c>
      <c r="AD473" s="38" t="str">
        <f>+_xlfn.XLOOKUP(DETALLE_GD_1[[#This Row],[CODIGO]],PRODUCTOS[CODIGO],PRODUCTOS[DESC CORTA],"",0)</f>
        <v>RODILLO CHIPORRO</v>
      </c>
      <c r="AE473"/>
      <c r="AH473"/>
    </row>
    <row r="474" spans="1:34" hidden="1" x14ac:dyDescent="0.25">
      <c r="A474" s="1">
        <v>46099</v>
      </c>
      <c r="B474" s="1">
        <v>46099</v>
      </c>
      <c r="C474" s="80" t="s">
        <v>169</v>
      </c>
      <c r="D474" s="38">
        <v>3</v>
      </c>
      <c r="E474" s="80" t="s">
        <v>169</v>
      </c>
      <c r="F474">
        <v>2304053</v>
      </c>
      <c r="G474" s="80" t="s">
        <v>213</v>
      </c>
      <c r="H474" s="80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"/>
      <c r="V474">
        <v>5832</v>
      </c>
      <c r="W474" s="2">
        <v>6579000000</v>
      </c>
      <c r="X474" s="6">
        <v>10344.000000000002</v>
      </c>
      <c r="Y474" s="38">
        <v>10010</v>
      </c>
      <c r="Z474" s="81">
        <f>+((DETALLE_GD_1[[#This Row],[VALOR X UN (GD)]]-DETALLE_GD_1[[#This Row],[VALOR PPTO]])/DETALLE_GD_1[[#This Row],[VALOR PPTO]])</f>
        <v>3.6542923433874712E-2</v>
      </c>
      <c r="AA474" s="2">
        <f>+DETALLE_GD_1[[#This Row],[VALOR PPTO]]*DETALLE_GD_1[[#This Row],[CANTIDAD RECIBIDA]]</f>
        <v>10344</v>
      </c>
      <c r="AB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4" s="3">
        <f>+DETALLE_GD_1[[#This Row],[CANTIDAD SOLICITADA]]-DETALLE_GD_1[[#This Row],[DEVOLUCIÓN]]</f>
        <v>12</v>
      </c>
      <c r="AD474" s="38">
        <f>+_xlfn.XLOOKUP(DETALLE_GD_1[[#This Row],[CODIGO]],PRODUCTOS[CODIGO],PRODUCTOS[DESC CORTA],"",0)</f>
        <v>0</v>
      </c>
      <c r="AE474"/>
      <c r="AH474"/>
    </row>
    <row r="475" spans="1:34" hidden="1" x14ac:dyDescent="0.25">
      <c r="A475" s="1">
        <v>46099</v>
      </c>
      <c r="B475" s="1">
        <v>46099</v>
      </c>
      <c r="C475" s="80" t="s">
        <v>169</v>
      </c>
      <c r="D475" s="38">
        <v>3</v>
      </c>
      <c r="E475" s="80" t="s">
        <v>169</v>
      </c>
      <c r="F475">
        <v>617057</v>
      </c>
      <c r="G475" s="80" t="s">
        <v>134</v>
      </c>
      <c r="H475" s="80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"/>
      <c r="V475">
        <v>5832</v>
      </c>
      <c r="W475" s="2">
        <v>6579000000</v>
      </c>
      <c r="X475" s="6">
        <v>20421.197059999999</v>
      </c>
      <c r="Y475" s="38">
        <v>10010</v>
      </c>
      <c r="Z475" s="81">
        <f>+((DETALLE_GD_1[[#This Row],[VALOR X UN (GD)]]-DETALLE_GD_1[[#This Row],[VALOR PPTO]])/DETALLE_GD_1[[#This Row],[VALOR PPTO]])</f>
        <v>-9.6468390173490395E-6</v>
      </c>
      <c r="AA475" s="2">
        <f>+DETALLE_GD_1[[#This Row],[VALOR PPTO]]*DETALLE_GD_1[[#This Row],[CANTIDAD RECIBIDA]]</f>
        <v>20421.197</v>
      </c>
      <c r="AB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5" s="3">
        <f>+DETALLE_GD_1[[#This Row],[CANTIDAD SOLICITADA]]-DETALLE_GD_1[[#This Row],[DEVOLUCIÓN]]</f>
        <v>10</v>
      </c>
      <c r="AD475" s="38" t="str">
        <f>+_xlfn.XLOOKUP(DETALLE_GD_1[[#This Row],[CODIGO]],PRODUCTOS[CODIGO],PRODUCTOS[DESC CORTA],"",0)</f>
        <v>BROCHA 5/8 X4</v>
      </c>
      <c r="AE475"/>
      <c r="AH475"/>
    </row>
    <row r="476" spans="1:34" hidden="1" x14ac:dyDescent="0.25">
      <c r="A476" s="1">
        <v>46099</v>
      </c>
      <c r="B476" s="1">
        <v>46099</v>
      </c>
      <c r="C476" s="80" t="s">
        <v>169</v>
      </c>
      <c r="D476" s="38">
        <v>3</v>
      </c>
      <c r="E476" s="80" t="s">
        <v>169</v>
      </c>
      <c r="F476">
        <v>2302119</v>
      </c>
      <c r="G476" s="80" t="s">
        <v>74</v>
      </c>
      <c r="H476" s="80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"/>
      <c r="V476">
        <v>5832</v>
      </c>
      <c r="W476" s="2">
        <v>6579000000</v>
      </c>
      <c r="X476" s="6">
        <v>220260</v>
      </c>
      <c r="Y476" s="38">
        <v>10010</v>
      </c>
      <c r="Z476" s="81">
        <f>+((DETALLE_GD_1[[#This Row],[VALOR X UN (GD)]]-DETALLE_GD_1[[#This Row],[VALOR PPTO]])/DETALLE_GD_1[[#This Row],[VALOR PPTO]])</f>
        <v>-3.6311631707971365E-5</v>
      </c>
      <c r="AA476" s="2">
        <f>+DETALLE_GD_1[[#This Row],[VALOR PPTO]]*DETALLE_GD_1[[#This Row],[CANTIDAD RECIBIDA]]</f>
        <v>220260</v>
      </c>
      <c r="AB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6" s="3">
        <f>+DETALLE_GD_1[[#This Row],[CANTIDAD SOLICITADA]]-DETALLE_GD_1[[#This Row],[DEVOLUCIÓN]]</f>
        <v>60</v>
      </c>
      <c r="AD476" s="38" t="str">
        <f>+_xlfn.XLOOKUP(DETALLE_GD_1[[#This Row],[CODIGO]],PRODUCTOS[CODIGO],PRODUCTOS[DESC CORTA],"",0)</f>
        <v>SELLO</v>
      </c>
      <c r="AE476"/>
      <c r="AH476"/>
    </row>
    <row r="477" spans="1:34" hidden="1" x14ac:dyDescent="0.25">
      <c r="A477" s="1">
        <v>46099</v>
      </c>
      <c r="B477" s="1">
        <v>46099</v>
      </c>
      <c r="C477" s="80" t="s">
        <v>169</v>
      </c>
      <c r="D477" s="38">
        <v>3</v>
      </c>
      <c r="E477" s="80" t="s">
        <v>169</v>
      </c>
      <c r="F477">
        <v>2302098</v>
      </c>
      <c r="G477" s="80" t="s">
        <v>24</v>
      </c>
      <c r="H477" s="80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"/>
      <c r="V477">
        <v>5832</v>
      </c>
      <c r="W477" s="2">
        <v>6579000000</v>
      </c>
      <c r="X477" s="6">
        <v>212129.99999999997</v>
      </c>
      <c r="Y477" s="38">
        <v>10010</v>
      </c>
      <c r="Z477" s="81">
        <f>+((DETALLE_GD_1[[#This Row],[VALOR X UN (GD)]]-DETALLE_GD_1[[#This Row],[VALOR PPTO]])/DETALLE_GD_1[[#This Row],[VALOR PPTO]])</f>
        <v>0</v>
      </c>
      <c r="AA477" s="2">
        <f>+DETALLE_GD_1[[#This Row],[VALOR PPTO]]*DETALLE_GD_1[[#This Row],[CANTIDAD RECIBIDA]]</f>
        <v>212130</v>
      </c>
      <c r="AB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7" s="3">
        <f>+DETALLE_GD_1[[#This Row],[CANTIDAD SOLICITADA]]-DETALLE_GD_1[[#This Row],[DEVOLUCIÓN]]</f>
        <v>10</v>
      </c>
      <c r="AD477" s="38" t="str">
        <f>+_xlfn.XLOOKUP(DETALLE_GD_1[[#This Row],[CODIGO]],PRODUCTOS[CODIGO],PRODUCTOS[DESC CORTA],"",0)</f>
        <v>COLA FRIA</v>
      </c>
      <c r="AE477"/>
      <c r="AH477"/>
    </row>
    <row r="478" spans="1:34" hidden="1" x14ac:dyDescent="0.25">
      <c r="A478" s="1">
        <v>46100</v>
      </c>
      <c r="B478" s="1">
        <v>46100</v>
      </c>
      <c r="C478" s="80" t="s">
        <v>169</v>
      </c>
      <c r="D478" s="38">
        <v>3</v>
      </c>
      <c r="E478" s="80" t="s">
        <v>169</v>
      </c>
      <c r="F478" t="s">
        <v>82</v>
      </c>
      <c r="G478" s="80" t="s">
        <v>83</v>
      </c>
      <c r="H478" s="80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">
        <v>110819</v>
      </c>
      <c r="V478">
        <v>5832</v>
      </c>
      <c r="W478" s="2">
        <v>6579000000</v>
      </c>
      <c r="X478" s="6">
        <v>110819.45454599996</v>
      </c>
      <c r="Y478" s="38">
        <v>10010</v>
      </c>
      <c r="Z478" s="81">
        <f>+((DETALLE_GD_1[[#This Row],[VALOR X UN (GD)]]-DETALLE_GD_1[[#This Row],[VALOR PPTO]])/DETALLE_GD_1[[#This Row],[VALOR PPTO]])</f>
        <v>-4.1012654469409861E-6</v>
      </c>
      <c r="AA478" s="2">
        <f>+DETALLE_GD_1[[#This Row],[VALOR PPTO]]*DETALLE_GD_1[[#This Row],[CANTIDAD RECIBIDA]]</f>
        <v>110819.4546</v>
      </c>
      <c r="AB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8" s="3">
        <f>+DETALLE_GD_1[[#This Row],[CANTIDAD SOLICITADA]]-DETALLE_GD_1[[#This Row],[DEVOLUCIÓN]]</f>
        <v>3</v>
      </c>
      <c r="AD478" s="38" t="str">
        <f>+_xlfn.XLOOKUP(DETALLE_GD_1[[#This Row],[CODIGO]],PRODUCTOS[CODIGO],PRODUCTOS[DESC CORTA],"",0)</f>
        <v>CLAVO R20</v>
      </c>
      <c r="AE478"/>
      <c r="AH478"/>
    </row>
    <row r="479" spans="1:34" hidden="1" x14ac:dyDescent="0.25">
      <c r="A479" s="1">
        <v>46100</v>
      </c>
      <c r="B479" s="1">
        <v>46100</v>
      </c>
      <c r="C479" s="80" t="s">
        <v>169</v>
      </c>
      <c r="D479" s="38">
        <v>3</v>
      </c>
      <c r="E479" s="80" t="s">
        <v>169</v>
      </c>
      <c r="F479">
        <v>304007</v>
      </c>
      <c r="G479" s="80" t="s">
        <v>80</v>
      </c>
      <c r="H479" s="80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">
        <v>10478056</v>
      </c>
      <c r="V479">
        <v>5832</v>
      </c>
      <c r="W479" s="2">
        <v>6579000000</v>
      </c>
      <c r="X479" s="6">
        <v>2471980.2527519991</v>
      </c>
      <c r="Y479" s="38">
        <v>10010</v>
      </c>
      <c r="Z479" s="81">
        <f>+((DETALLE_GD_1[[#This Row],[VALOR X UN (GD)]]-DETALLE_GD_1[[#This Row],[VALOR PPTO]])/DETALLE_GD_1[[#This Row],[VALOR PPTO]])</f>
        <v>-9.4314025441193054E-3</v>
      </c>
      <c r="AA479" s="2">
        <f>+DETALLE_GD_1[[#This Row],[VALOR PPTO]]*DETALLE_GD_1[[#This Row],[CANTIDAD RECIBIDA]]</f>
        <v>2471980.2479999997</v>
      </c>
      <c r="AB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9" s="3">
        <f>+DETALLE_GD_1[[#This Row],[CANTIDAD SOLICITADA]]-DETALLE_GD_1[[#This Row],[DEVOLUCIÓN]]</f>
        <v>216</v>
      </c>
      <c r="AD479" s="38" t="str">
        <f>+_xlfn.XLOOKUP(DETALLE_GD_1[[#This Row],[CODIGO]],PRODUCTOS[CODIGO],PRODUCTOS[DESC CORTA],"",0)</f>
        <v>OSB 11MM</v>
      </c>
      <c r="AE479"/>
      <c r="AH479"/>
    </row>
    <row r="480" spans="1:34" hidden="1" x14ac:dyDescent="0.25">
      <c r="A480" s="1">
        <v>46100</v>
      </c>
      <c r="B480" s="1">
        <v>46100</v>
      </c>
      <c r="C480" s="80" t="s">
        <v>169</v>
      </c>
      <c r="D480" s="38">
        <v>3</v>
      </c>
      <c r="E480" s="80" t="s">
        <v>169</v>
      </c>
      <c r="F480">
        <v>304101</v>
      </c>
      <c r="G480" s="80" t="s">
        <v>17</v>
      </c>
      <c r="H480" s="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"/>
      <c r="V480">
        <v>5832</v>
      </c>
      <c r="W480" s="2">
        <v>6579000000</v>
      </c>
      <c r="X480" s="6">
        <v>2433712.1634000018</v>
      </c>
      <c r="Y480" s="38">
        <v>10010</v>
      </c>
      <c r="Z480" s="81">
        <f>+((DETALLE_GD_1[[#This Row],[VALOR X UN (GD)]]-DETALLE_GD_1[[#This Row],[VALOR PPTO]])/DETALLE_GD_1[[#This Row],[VALOR PPTO]])</f>
        <v>-3.3833810264011026E-3</v>
      </c>
      <c r="AA480" s="2">
        <f>+DETALLE_GD_1[[#This Row],[VALOR PPTO]]*DETALLE_GD_1[[#This Row],[CANTIDAD RECIBIDA]]</f>
        <v>2433712.176</v>
      </c>
      <c r="AB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0" s="3">
        <f>+DETALLE_GD_1[[#This Row],[CANTIDAD SOLICITADA]]-DETALLE_GD_1[[#This Row],[DEVOLUCIÓN]]</f>
        <v>252</v>
      </c>
      <c r="AD480" s="38" t="str">
        <f>+_xlfn.XLOOKUP(DETALLE_GD_1[[#This Row],[CODIGO]],PRODUCTOS[CODIGO],PRODUCTOS[DESC CORTA],"",0)</f>
        <v>OSB 9.5</v>
      </c>
      <c r="AE480"/>
      <c r="AH480"/>
    </row>
    <row r="481" spans="1:34" hidden="1" x14ac:dyDescent="0.25">
      <c r="A481" s="1">
        <v>46100</v>
      </c>
      <c r="B481" s="1">
        <v>46100</v>
      </c>
      <c r="C481" s="80" t="s">
        <v>169</v>
      </c>
      <c r="D481" s="38">
        <v>3</v>
      </c>
      <c r="E481" s="80" t="s">
        <v>169</v>
      </c>
      <c r="F481">
        <v>701043</v>
      </c>
      <c r="G481" s="80" t="s">
        <v>197</v>
      </c>
      <c r="H481" s="80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"/>
      <c r="V481">
        <v>5832</v>
      </c>
      <c r="W481" s="2">
        <v>6579000000</v>
      </c>
      <c r="X481" s="6">
        <v>1550245.3940399999</v>
      </c>
      <c r="Y481" s="38">
        <v>10010</v>
      </c>
      <c r="Z481" s="81">
        <f>+((DETALLE_GD_1[[#This Row],[VALOR X UN (GD)]]-DETALLE_GD_1[[#This Row],[VALOR PPTO]])/DETALLE_GD_1[[#This Row],[VALOR PPTO]])</f>
        <v>1.2733856233945604E-2</v>
      </c>
      <c r="AA481" s="2">
        <f>+DETALLE_GD_1[[#This Row],[VALOR PPTO]]*DETALLE_GD_1[[#This Row],[CANTIDAD RECIBIDA]]</f>
        <v>1550245.3959999999</v>
      </c>
      <c r="AB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1" s="3">
        <f>+DETALLE_GD_1[[#This Row],[CANTIDAD SOLICITADA]]-DETALLE_GD_1[[#This Row],[DEVOLUCIÓN]]</f>
        <v>70</v>
      </c>
      <c r="AD481" s="38" t="str">
        <f>+_xlfn.XLOOKUP(DETALLE_GD_1[[#This Row],[CODIGO]],PRODUCTOS[CODIGO],PRODUCTOS[DESC CORTA],"",0)</f>
        <v>VOLCANITA EMPAPELADA CIELO</v>
      </c>
      <c r="AE481"/>
      <c r="AH481"/>
    </row>
    <row r="482" spans="1:34" hidden="1" x14ac:dyDescent="0.25">
      <c r="A482" s="1">
        <v>46100</v>
      </c>
      <c r="B482" s="1">
        <v>46100</v>
      </c>
      <c r="C482" s="80" t="s">
        <v>169</v>
      </c>
      <c r="D482" s="38">
        <v>3</v>
      </c>
      <c r="E482" s="80" t="s">
        <v>169</v>
      </c>
      <c r="F482">
        <v>701096</v>
      </c>
      <c r="G482" s="80" t="s">
        <v>204</v>
      </c>
      <c r="H482" s="80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"/>
      <c r="V482">
        <v>5832</v>
      </c>
      <c r="W482" s="2">
        <v>6579000000</v>
      </c>
      <c r="X482" s="6">
        <v>1121391.9979500002</v>
      </c>
      <c r="Y482" s="38">
        <v>10010</v>
      </c>
      <c r="Z482" s="81">
        <f>+((DETALLE_GD_1[[#This Row],[VALOR X UN (GD)]]-DETALLE_GD_1[[#This Row],[VALOR PPTO]])/DETALLE_GD_1[[#This Row],[VALOR PPTO]])</f>
        <v>3.9340393046624567E-2</v>
      </c>
      <c r="AA482" s="2">
        <f>+DETALLE_GD_1[[#This Row],[VALOR PPTO]]*DETALLE_GD_1[[#This Row],[CANTIDAD RECIBIDA]]</f>
        <v>1121391.9990000001</v>
      </c>
      <c r="AB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2" s="3">
        <f>+DETALLE_GD_1[[#This Row],[CANTIDAD SOLICITADA]]-DETALLE_GD_1[[#This Row],[DEVOLUCIÓN]]</f>
        <v>70</v>
      </c>
      <c r="AD482" s="38" t="str">
        <f>+_xlfn.XLOOKUP(DETALLE_GD_1[[#This Row],[CODIGO]],PRODUCTOS[CODIGO],PRODUCTOS[DESC CORTA],"",0)</f>
        <v>VOCANITA EMPAPELADA MURO</v>
      </c>
      <c r="AE482"/>
      <c r="AH482"/>
    </row>
    <row r="483" spans="1:34" hidden="1" x14ac:dyDescent="0.25">
      <c r="A483" s="1">
        <v>46100</v>
      </c>
      <c r="B483" s="1">
        <v>46100</v>
      </c>
      <c r="C483" s="80" t="s">
        <v>169</v>
      </c>
      <c r="D483" s="38">
        <v>3</v>
      </c>
      <c r="E483" s="80" t="s">
        <v>169</v>
      </c>
      <c r="F483">
        <v>705028</v>
      </c>
      <c r="G483" s="80" t="s">
        <v>72</v>
      </c>
      <c r="H483" s="80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"/>
      <c r="V483">
        <v>5832</v>
      </c>
      <c r="W483" s="2">
        <v>6579000000</v>
      </c>
      <c r="X483" s="6">
        <v>917083.44828000001</v>
      </c>
      <c r="Y483" s="38">
        <v>10010</v>
      </c>
      <c r="Z483" s="81">
        <f>+((DETALLE_GD_1[[#This Row],[VALOR X UN (GD)]]-DETALLE_GD_1[[#This Row],[VALOR PPTO]])/DETALLE_GD_1[[#This Row],[VALOR PPTO]])</f>
        <v>-6.0882660265830701E-3</v>
      </c>
      <c r="AA483" s="2">
        <f>+DETALLE_GD_1[[#This Row],[VALOR PPTO]]*DETALLE_GD_1[[#This Row],[CANTIDAD RECIBIDA]]</f>
        <v>917083.44800000009</v>
      </c>
      <c r="AB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3" s="3">
        <f>+DETALLE_GD_1[[#This Row],[CANTIDAD SOLICITADA]]-DETALLE_GD_1[[#This Row],[DEVOLUCIÓN]]</f>
        <v>40</v>
      </c>
      <c r="AD483" s="38" t="str">
        <f>+_xlfn.XLOOKUP(DETALLE_GD_1[[#This Row],[CODIGO]],PRODUCTOS[CODIGO],PRODUCTOS[DESC CORTA],"",0)</f>
        <v>SIMPLISIMA</v>
      </c>
      <c r="AE483"/>
      <c r="AH483"/>
    </row>
    <row r="484" spans="1:34" hidden="1" x14ac:dyDescent="0.25">
      <c r="A484" s="1">
        <v>46100</v>
      </c>
      <c r="B484" s="1">
        <v>46100</v>
      </c>
      <c r="C484" s="80" t="s">
        <v>169</v>
      </c>
      <c r="D484" s="38">
        <v>3</v>
      </c>
      <c r="E484" s="80" t="s">
        <v>169</v>
      </c>
      <c r="F484">
        <v>2302017</v>
      </c>
      <c r="G484" s="80" t="s">
        <v>156</v>
      </c>
      <c r="H484" s="80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"/>
      <c r="V484">
        <v>5832</v>
      </c>
      <c r="W484" s="2">
        <v>6579000000</v>
      </c>
      <c r="X484" s="6">
        <v>162395.76315799996</v>
      </c>
      <c r="Y484" s="38">
        <v>10010</v>
      </c>
      <c r="Z484" s="81">
        <f>+((DETALLE_GD_1[[#This Row],[VALOR X UN (GD)]]-DETALLE_GD_1[[#This Row],[VALOR PPTO]])/DETALLE_GD_1[[#This Row],[VALOR PPTO]])</f>
        <v>1.9931554470586818E-5</v>
      </c>
      <c r="AA484" s="2">
        <f>+DETALLE_GD_1[[#This Row],[VALOR PPTO]]*DETALLE_GD_1[[#This Row],[CANTIDAD RECIBIDA]]</f>
        <v>162395.76319999999</v>
      </c>
      <c r="AB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4" s="3">
        <f>+DETALLE_GD_1[[#This Row],[CANTIDAD SOLICITADA]]-DETALLE_GD_1[[#This Row],[DEVOLUCIÓN]]</f>
        <v>2</v>
      </c>
      <c r="AD484" s="38">
        <f>+_xlfn.XLOOKUP(DETALLE_GD_1[[#This Row],[CODIGO]],PRODUCTOS[CODIGO],PRODUCTOS[DESC CORTA],"",0)</f>
        <v>0</v>
      </c>
      <c r="AE484"/>
      <c r="AH484"/>
    </row>
    <row r="485" spans="1:34" hidden="1" x14ac:dyDescent="0.25">
      <c r="A485" s="1">
        <v>46100</v>
      </c>
      <c r="B485" s="1">
        <v>46100</v>
      </c>
      <c r="C485" s="80" t="s">
        <v>169</v>
      </c>
      <c r="D485" s="38">
        <v>3</v>
      </c>
      <c r="E485" s="80" t="s">
        <v>169</v>
      </c>
      <c r="F485">
        <v>407011</v>
      </c>
      <c r="G485" s="80" t="s">
        <v>30</v>
      </c>
      <c r="H485" s="80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"/>
      <c r="V485">
        <v>5832</v>
      </c>
      <c r="W485" s="2">
        <v>6579000000</v>
      </c>
      <c r="X485" s="6">
        <v>709762.85999999987</v>
      </c>
      <c r="Y485" s="38">
        <v>10010</v>
      </c>
      <c r="Z485" s="81">
        <f>+((DETALLE_GD_1[[#This Row],[VALOR X UN (GD)]]-DETALLE_GD_1[[#This Row],[VALOR PPTO]])/DETALLE_GD_1[[#This Row],[VALOR PPTO]])</f>
        <v>2.1133821040261184E-7</v>
      </c>
      <c r="AA485" s="2">
        <f>+DETALLE_GD_1[[#This Row],[VALOR PPTO]]*DETALLE_GD_1[[#This Row],[CANTIDAD RECIBIDA]]</f>
        <v>709762.8</v>
      </c>
      <c r="AB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5" s="3">
        <f>+DETALLE_GD_1[[#This Row],[CANTIDAD SOLICITADA]]-DETALLE_GD_1[[#This Row],[DEVOLUCIÓN]]</f>
        <v>1500</v>
      </c>
      <c r="AD485" s="38" t="str">
        <f>+_xlfn.XLOOKUP(DETALLE_GD_1[[#This Row],[CODIGO]],PRODUCTOS[CODIGO],PRODUCTOS[DESC CORTA],"",0)</f>
        <v>TORNILLO SIMPSON 6"</v>
      </c>
      <c r="AE485"/>
      <c r="AH485"/>
    </row>
    <row r="486" spans="1:34" hidden="1" x14ac:dyDescent="0.25">
      <c r="A486" s="1">
        <v>46100</v>
      </c>
      <c r="B486" s="1">
        <v>46100</v>
      </c>
      <c r="C486" s="80" t="s">
        <v>169</v>
      </c>
      <c r="D486" s="38">
        <v>3</v>
      </c>
      <c r="E486" s="80" t="s">
        <v>169</v>
      </c>
      <c r="F486">
        <v>1902003</v>
      </c>
      <c r="G486" s="80" t="s">
        <v>155</v>
      </c>
      <c r="H486" s="80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"/>
      <c r="V486">
        <v>5832</v>
      </c>
      <c r="W486" s="2">
        <v>6579000000</v>
      </c>
      <c r="X486" s="6">
        <v>150703.97545999996</v>
      </c>
      <c r="Y486" s="38">
        <v>10010</v>
      </c>
      <c r="Z486" s="81">
        <f>+((DETALLE_GD_1[[#This Row],[VALOR X UN (GD)]]-DETALLE_GD_1[[#This Row],[VALOR PPTO]])/DETALLE_GD_1[[#This Row],[VALOR PPTO]])</f>
        <v>-8.6099254893249089E-5</v>
      </c>
      <c r="AA486" s="2">
        <f>+DETALLE_GD_1[[#This Row],[VALOR PPTO]]*DETALLE_GD_1[[#This Row],[CANTIDAD RECIBIDA]]</f>
        <v>150703.9755</v>
      </c>
      <c r="AB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6" s="3">
        <f>+DETALLE_GD_1[[#This Row],[CANTIDAD SOLICITADA]]-DETALLE_GD_1[[#This Row],[DEVOLUCIÓN]]</f>
        <v>1</v>
      </c>
      <c r="AD486" s="38">
        <f>+_xlfn.XLOOKUP(DETALLE_GD_1[[#This Row],[CODIGO]],PRODUCTOS[CODIGO],PRODUCTOS[DESC CORTA],"",0)</f>
        <v>0</v>
      </c>
      <c r="AE486"/>
      <c r="AH486"/>
    </row>
    <row r="487" spans="1:34" hidden="1" x14ac:dyDescent="0.25">
      <c r="A487" s="1">
        <v>46100</v>
      </c>
      <c r="B487" s="1">
        <v>46100</v>
      </c>
      <c r="C487" s="80" t="s">
        <v>169</v>
      </c>
      <c r="D487" s="38">
        <v>3</v>
      </c>
      <c r="E487" s="80" t="s">
        <v>169</v>
      </c>
      <c r="F487">
        <v>1803045</v>
      </c>
      <c r="G487" s="80" t="s">
        <v>337</v>
      </c>
      <c r="H487" s="80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"/>
      <c r="V487">
        <v>5832</v>
      </c>
      <c r="W487" s="2">
        <v>6579000000</v>
      </c>
      <c r="X487" s="6">
        <v>466856.99999999994</v>
      </c>
      <c r="Y487" s="38">
        <v>10010</v>
      </c>
      <c r="Z487" s="81">
        <f>+((DETALLE_GD_1[[#This Row],[VALOR X UN (GD)]]-DETALLE_GD_1[[#This Row],[VALOR PPTO]])/DETALLE_GD_1[[#This Row],[VALOR PPTO]])</f>
        <v>5.6119946793133037E-4</v>
      </c>
      <c r="AA487" s="2">
        <f>+DETALLE_GD_1[[#This Row],[VALOR PPTO]]*DETALLE_GD_1[[#This Row],[CANTIDAD RECIBIDA]]</f>
        <v>466857</v>
      </c>
      <c r="AB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7" s="3">
        <f>+DETALLE_GD_1[[#This Row],[CANTIDAD SOLICITADA]]-DETALLE_GD_1[[#This Row],[DEVOLUCIÓN]]</f>
        <v>9</v>
      </c>
      <c r="AD487" s="38" t="str">
        <f>+_xlfn.XLOOKUP(DETALLE_GD_1[[#This Row],[CODIGO]],PRODUCTOS[CODIGO],PRODUCTOS[DESC CORTA],"",0)</f>
        <v>PUERTA INTERIOR</v>
      </c>
      <c r="AE487"/>
      <c r="AH487"/>
    </row>
    <row r="488" spans="1:34" hidden="1" x14ac:dyDescent="0.25">
      <c r="A488" s="1">
        <v>46100</v>
      </c>
      <c r="B488" s="1">
        <v>46100</v>
      </c>
      <c r="C488" s="80" t="s">
        <v>169</v>
      </c>
      <c r="D488" s="38">
        <v>3</v>
      </c>
      <c r="E488" s="80" t="s">
        <v>169</v>
      </c>
      <c r="F488">
        <v>1803044</v>
      </c>
      <c r="G488" s="80" t="s">
        <v>336</v>
      </c>
      <c r="H488" s="80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"/>
      <c r="V488">
        <v>5832</v>
      </c>
      <c r="W488" s="2">
        <v>6579000000</v>
      </c>
      <c r="X488" s="6">
        <v>476280</v>
      </c>
      <c r="Y488" s="38">
        <v>10010</v>
      </c>
      <c r="Z488" s="81">
        <f>+((DETALLE_GD_1[[#This Row],[VALOR X UN (GD)]]-DETALLE_GD_1[[#This Row],[VALOR PPTO]])/DETALLE_GD_1[[#This Row],[VALOR PPTO]])</f>
        <v>-1.9597715419501168E-2</v>
      </c>
      <c r="AA488" s="2">
        <f>+DETALLE_GD_1[[#This Row],[VALOR PPTO]]*DETALLE_GD_1[[#This Row],[CANTIDAD RECIBIDA]]</f>
        <v>476280</v>
      </c>
      <c r="AB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8" s="3">
        <f>+DETALLE_GD_1[[#This Row],[CANTIDAD SOLICITADA]]-DETALLE_GD_1[[#This Row],[DEVOLUCIÓN]]</f>
        <v>9</v>
      </c>
      <c r="AD488" s="38" t="str">
        <f>+_xlfn.XLOOKUP(DETALLE_GD_1[[#This Row],[CODIGO]],PRODUCTOS[CODIGO],PRODUCTOS[DESC CORTA],"",0)</f>
        <v/>
      </c>
      <c r="AE488"/>
      <c r="AH488"/>
    </row>
    <row r="489" spans="1:34" hidden="1" x14ac:dyDescent="0.25">
      <c r="A489" s="1">
        <v>46101</v>
      </c>
      <c r="B489" s="1">
        <v>46101</v>
      </c>
      <c r="C489" s="80" t="s">
        <v>169</v>
      </c>
      <c r="D489" s="38">
        <v>3</v>
      </c>
      <c r="E489" s="80" t="s">
        <v>169</v>
      </c>
      <c r="F489">
        <v>1801230</v>
      </c>
      <c r="G489" s="80" t="s">
        <v>51</v>
      </c>
      <c r="H489" s="80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">
        <v>75659</v>
      </c>
      <c r="V489">
        <v>5832</v>
      </c>
      <c r="W489" s="2">
        <v>6579000000</v>
      </c>
      <c r="X489" s="6">
        <v>176887.07692600001</v>
      </c>
      <c r="Y489" s="38">
        <v>10010</v>
      </c>
      <c r="Z489" s="81">
        <f>+((DETALLE_GD_1[[#This Row],[VALOR X UN (GD)]]-DETALLE_GD_1[[#This Row],[VALOR PPTO]])/DETALLE_GD_1[[#This Row],[VALOR PPTO]])</f>
        <v>-0.57227514671509827</v>
      </c>
      <c r="AA489" s="2">
        <f>+DETALLE_GD_1[[#This Row],[VALOR PPTO]]*DETALLE_GD_1[[#This Row],[CANTIDAD RECIBIDA]]</f>
        <v>176887.0778</v>
      </c>
      <c r="AB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9" s="3">
        <f>+DETALLE_GD_1[[#This Row],[CANTIDAD SOLICITADA]]-DETALLE_GD_1[[#This Row],[DEVOLUCIÓN]]</f>
        <v>19</v>
      </c>
      <c r="AD489" s="38" t="str">
        <f>+_xlfn.XLOOKUP(DETALLE_GD_1[[#This Row],[CODIGO]],PRODUCTOS[CODIGO],PRODUCTOS[DESC CORTA],"",0)</f>
        <v>SOPORTE TINA</v>
      </c>
      <c r="AE489"/>
      <c r="AH489"/>
    </row>
    <row r="490" spans="1:34" hidden="1" x14ac:dyDescent="0.25">
      <c r="A490" s="1">
        <v>46101</v>
      </c>
      <c r="B490" s="1">
        <v>46101</v>
      </c>
      <c r="C490" s="80" t="s">
        <v>169</v>
      </c>
      <c r="D490" s="38">
        <v>3</v>
      </c>
      <c r="E490" s="80" t="s">
        <v>169</v>
      </c>
      <c r="F490">
        <v>1902014</v>
      </c>
      <c r="G490" s="80" t="s">
        <v>316</v>
      </c>
      <c r="H490" s="8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">
        <v>27811279</v>
      </c>
      <c r="V490">
        <v>5832</v>
      </c>
      <c r="W490" s="2">
        <v>6579000000</v>
      </c>
      <c r="X490" s="6">
        <v>1191160.0000000002</v>
      </c>
      <c r="Y490" s="38">
        <v>10010</v>
      </c>
      <c r="Z490" s="81">
        <f>+((DETALLE_GD_1[[#This Row],[VALOR X UN (GD)]]-DETALLE_GD_1[[#This Row],[VALOR PPTO]])/DETALLE_GD_1[[#This Row],[VALOR PPTO]])</f>
        <v>0</v>
      </c>
      <c r="AA490" s="2">
        <f>+DETALLE_GD_1[[#This Row],[VALOR PPTO]]*DETALLE_GD_1[[#This Row],[CANTIDAD RECIBIDA]]</f>
        <v>1191160</v>
      </c>
      <c r="AB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0" s="3">
        <f>+DETALLE_GD_1[[#This Row],[CANTIDAD SOLICITADA]]-DETALLE_GD_1[[#This Row],[DEVOLUCIÓN]]</f>
        <v>40</v>
      </c>
      <c r="AD490" s="38" t="str">
        <f>+_xlfn.XLOOKUP(DETALLE_GD_1[[#This Row],[CODIGO]],PRODUCTOS[CODIGO],PRODUCTOS[DESC CORTA],"",0)</f>
        <v>VOLCOGLASS</v>
      </c>
      <c r="AE490"/>
      <c r="AH490"/>
    </row>
    <row r="491" spans="1:34" hidden="1" x14ac:dyDescent="0.25">
      <c r="A491" s="1">
        <v>46101</v>
      </c>
      <c r="B491" s="1">
        <v>46101</v>
      </c>
      <c r="C491" s="80" t="s">
        <v>169</v>
      </c>
      <c r="D491" s="38">
        <v>3</v>
      </c>
      <c r="E491" s="80" t="s">
        <v>169</v>
      </c>
      <c r="F491">
        <v>302054</v>
      </c>
      <c r="G491" s="80" t="s">
        <v>356</v>
      </c>
      <c r="H491" s="80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"/>
      <c r="V491">
        <v>5832</v>
      </c>
      <c r="W491" s="2">
        <v>6579000000</v>
      </c>
      <c r="X491" s="6">
        <v>7404048</v>
      </c>
      <c r="Y491" s="38">
        <v>10010</v>
      </c>
      <c r="Z491" s="81">
        <f>+((DETALLE_GD_1[[#This Row],[VALOR X UN (GD)]]-DETALLE_GD_1[[#This Row],[VALOR PPTO]])/DETALLE_GD_1[[#This Row],[VALOR PPTO]])</f>
        <v>-1.9306844039957885E-5</v>
      </c>
      <c r="AA491" s="2">
        <f>+DETALLE_GD_1[[#This Row],[VALOR PPTO]]*DETALLE_GD_1[[#This Row],[CANTIDAD RECIBIDA]]</f>
        <v>7404048</v>
      </c>
      <c r="AB4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1" s="3">
        <f>+DETALLE_GD_1[[#This Row],[CANTIDAD SOLICITADA]]-DETALLE_GD_1[[#This Row],[DEVOLUCIÓN]]</f>
        <v>1296</v>
      </c>
      <c r="AD491" s="38">
        <f>+_xlfn.XLOOKUP(DETALLE_GD_1[[#This Row],[CODIGO]],PRODUCTOS[CODIGO],PRODUCTOS[DESC CORTA],"",0)</f>
        <v>0</v>
      </c>
      <c r="AE491"/>
      <c r="AH491"/>
    </row>
    <row r="492" spans="1:34" hidden="1" x14ac:dyDescent="0.25">
      <c r="A492" s="1">
        <v>46101</v>
      </c>
      <c r="B492" s="1">
        <v>46101</v>
      </c>
      <c r="C492" s="80" t="s">
        <v>169</v>
      </c>
      <c r="D492" s="38">
        <v>3</v>
      </c>
      <c r="E492" s="80" t="s">
        <v>169</v>
      </c>
      <c r="F492">
        <v>302248</v>
      </c>
      <c r="G492" s="80" t="s">
        <v>281</v>
      </c>
      <c r="H492" s="80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"/>
      <c r="V492">
        <v>5832</v>
      </c>
      <c r="W492" s="2">
        <v>6579000000</v>
      </c>
      <c r="X492" s="6">
        <v>1798790.5052159999</v>
      </c>
      <c r="Y492" s="38">
        <v>10010</v>
      </c>
      <c r="Z492" s="81">
        <f>+((DETALLE_GD_1[[#This Row],[VALOR X UN (GD)]]-DETALLE_GD_1[[#This Row],[VALOR PPTO]])/DETALLE_GD_1[[#This Row],[VALOR PPTO]])</f>
        <v>-2.5617213668157762E-7</v>
      </c>
      <c r="AA492" s="2">
        <f>+DETALLE_GD_1[[#This Row],[VALOR PPTO]]*DETALLE_GD_1[[#This Row],[CANTIDAD RECIBIDA]]</f>
        <v>1798790.4767999998</v>
      </c>
      <c r="AB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2" s="3">
        <f>+DETALLE_GD_1[[#This Row],[CANTIDAD SOLICITADA]]-DETALLE_GD_1[[#This Row],[DEVOLUCIÓN]]</f>
        <v>768</v>
      </c>
      <c r="AD492" s="38">
        <f>+_xlfn.XLOOKUP(DETALLE_GD_1[[#This Row],[CODIGO]],PRODUCTOS[CODIGO],PRODUCTOS[DESC CORTA],"",0)</f>
        <v>0</v>
      </c>
      <c r="AE492"/>
      <c r="AH492"/>
    </row>
    <row r="493" spans="1:34" hidden="1" x14ac:dyDescent="0.25">
      <c r="A493" s="1">
        <v>46101</v>
      </c>
      <c r="B493" s="1">
        <v>46101</v>
      </c>
      <c r="C493" s="80" t="s">
        <v>169</v>
      </c>
      <c r="D493" s="38">
        <v>3</v>
      </c>
      <c r="E493" s="80" t="s">
        <v>169</v>
      </c>
      <c r="F493">
        <v>302046</v>
      </c>
      <c r="G493" s="80" t="s">
        <v>115</v>
      </c>
      <c r="H493" s="80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"/>
      <c r="V493">
        <v>5832</v>
      </c>
      <c r="W493" s="2">
        <v>6579000000</v>
      </c>
      <c r="X493" s="6">
        <v>5494719.7706470005</v>
      </c>
      <c r="Y493" s="38">
        <v>10010</v>
      </c>
      <c r="Z493" s="81">
        <f>+((DETALLE_GD_1[[#This Row],[VALOR X UN (GD)]]-DETALLE_GD_1[[#This Row],[VALOR PPTO]])/DETALLE_GD_1[[#This Row],[VALOR PPTO]])</f>
        <v>9.2958680999351961E-3</v>
      </c>
      <c r="AA493" s="2">
        <f>+DETALLE_GD_1[[#This Row],[VALOR PPTO]]*DETALLE_GD_1[[#This Row],[CANTIDAD RECIBIDA]]</f>
        <v>5494719.7884999998</v>
      </c>
      <c r="AB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3" s="3">
        <f>+DETALLE_GD_1[[#This Row],[CANTIDAD SOLICITADA]]-DETALLE_GD_1[[#This Row],[DEVOLUCIÓN]]</f>
        <v>541</v>
      </c>
      <c r="AD493" s="38" t="str">
        <f>+_xlfn.XLOOKUP(DETALLE_GD_1[[#This Row],[CODIGO]],PRODUCTOS[CODIGO],PRODUCTOS[DESC CORTA],"",0)</f>
        <v>PINO 2X6X400</v>
      </c>
      <c r="AE493"/>
      <c r="AH493"/>
    </row>
    <row r="494" spans="1:34" hidden="1" x14ac:dyDescent="0.25">
      <c r="A494" s="1">
        <v>46101</v>
      </c>
      <c r="B494" s="1">
        <v>46101</v>
      </c>
      <c r="C494" s="80" t="s">
        <v>169</v>
      </c>
      <c r="D494" s="38">
        <v>3</v>
      </c>
      <c r="E494" s="80" t="s">
        <v>169</v>
      </c>
      <c r="F494">
        <v>302028</v>
      </c>
      <c r="G494" s="80" t="s">
        <v>246</v>
      </c>
      <c r="H494" s="80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"/>
      <c r="V494">
        <v>5832</v>
      </c>
      <c r="W494" s="2">
        <v>6579000000</v>
      </c>
      <c r="X494" s="6">
        <v>2459425.2129600006</v>
      </c>
      <c r="Y494" s="38">
        <v>10010</v>
      </c>
      <c r="Z494" s="81">
        <f>+((DETALLE_GD_1[[#This Row],[VALOR X UN (GD)]]-DETALLE_GD_1[[#This Row],[VALOR PPTO]])/DETALLE_GD_1[[#This Row],[VALOR PPTO]])</f>
        <v>-3.2867113828060283E-2</v>
      </c>
      <c r="AA494" s="2">
        <f>+DETALLE_GD_1[[#This Row],[VALOR PPTO]]*DETALLE_GD_1[[#This Row],[CANTIDAD RECIBIDA]]</f>
        <v>2459425.1999999997</v>
      </c>
      <c r="AB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4" s="3">
        <f>+DETALLE_GD_1[[#This Row],[CANTIDAD SOLICITADA]]-DETALLE_GD_1[[#This Row],[DEVOLUCIÓN]]</f>
        <v>480</v>
      </c>
      <c r="AD494" s="38" t="str">
        <f>+_xlfn.XLOOKUP(DETALLE_GD_1[[#This Row],[CODIGO]],PRODUCTOS[CODIGO],PRODUCTOS[DESC CORTA],"",0)</f>
        <v>PINO 2X4X320</v>
      </c>
      <c r="AE494"/>
      <c r="AH494"/>
    </row>
    <row r="495" spans="1:34" hidden="1" x14ac:dyDescent="0.25">
      <c r="A495" s="1">
        <v>46101</v>
      </c>
      <c r="B495" s="1">
        <v>46101</v>
      </c>
      <c r="C495" s="80" t="s">
        <v>169</v>
      </c>
      <c r="D495" s="38">
        <v>3</v>
      </c>
      <c r="E495" s="80" t="s">
        <v>169</v>
      </c>
      <c r="F495">
        <v>302010</v>
      </c>
      <c r="G495" s="80" t="s">
        <v>323</v>
      </c>
      <c r="H495" s="80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"/>
      <c r="V495">
        <v>5832</v>
      </c>
      <c r="W495" s="2">
        <v>6579000000</v>
      </c>
      <c r="X495" s="6">
        <v>2212604.9383199974</v>
      </c>
      <c r="Y495" s="38">
        <v>10010</v>
      </c>
      <c r="Z495" s="81">
        <f>+((DETALLE_GD_1[[#This Row],[VALOR X UN (GD)]]-DETALLE_GD_1[[#This Row],[VALOR PPTO]])/DETALLE_GD_1[[#This Row],[VALOR PPTO]])</f>
        <v>-8.9721944445867122E-3</v>
      </c>
      <c r="AA495" s="2">
        <f>+DETALLE_GD_1[[#This Row],[VALOR PPTO]]*DETALLE_GD_1[[#This Row],[CANTIDAD RECIBIDA]]</f>
        <v>2212604.9232000001</v>
      </c>
      <c r="AB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5" s="3">
        <f>+DETALLE_GD_1[[#This Row],[CANTIDAD SOLICITADA]]-DETALLE_GD_1[[#This Row],[DEVOLUCIÓN]]</f>
        <v>336</v>
      </c>
      <c r="AD495" s="38" t="str">
        <f>+_xlfn.XLOOKUP(DETALLE_GD_1[[#This Row],[CODIGO]],PRODUCTOS[CODIGO],PRODUCTOS[DESC CORTA],"",0)</f>
        <v>PINO 2X6X320</v>
      </c>
      <c r="AE495"/>
      <c r="AH495"/>
    </row>
    <row r="496" spans="1:34" hidden="1" x14ac:dyDescent="0.25">
      <c r="A496" s="1">
        <v>46101</v>
      </c>
      <c r="B496" s="1">
        <v>46101</v>
      </c>
      <c r="C496" s="80" t="s">
        <v>169</v>
      </c>
      <c r="D496" s="38">
        <v>3</v>
      </c>
      <c r="E496" s="80" t="s">
        <v>169</v>
      </c>
      <c r="F496" t="s">
        <v>386</v>
      </c>
      <c r="G496" s="80" t="s">
        <v>83</v>
      </c>
      <c r="H496" s="80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"/>
      <c r="V496">
        <v>5832</v>
      </c>
      <c r="W496" s="2">
        <v>6579000000</v>
      </c>
      <c r="X496" s="6">
        <v>221638.90909199993</v>
      </c>
      <c r="Y496" s="38">
        <v>10010</v>
      </c>
      <c r="Z496" s="81">
        <f>+((DETALLE_GD_1[[#This Row],[VALOR X UN (GD)]]-DETALLE_GD_1[[#This Row],[VALOR PPTO]])/DETALLE_GD_1[[#This Row],[VALOR PPTO]])</f>
        <v>4.0877299165732523E-7</v>
      </c>
      <c r="AA496" s="2">
        <f>+DETALLE_GD_1[[#This Row],[VALOR PPTO]]*DETALLE_GD_1[[#This Row],[CANTIDAD RECIBIDA]]</f>
        <v>221638.90919999999</v>
      </c>
      <c r="AB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6" s="3">
        <f>+DETALLE_GD_1[[#This Row],[CANTIDAD SOLICITADA]]-DETALLE_GD_1[[#This Row],[DEVOLUCIÓN]]</f>
        <v>6</v>
      </c>
      <c r="AD496" s="38" t="str">
        <f>+_xlfn.XLOOKUP(DETALLE_GD_1[[#This Row],[CODIGO]],PRODUCTOS[CODIGO],PRODUCTOS[DESC CORTA],"",0)</f>
        <v>CLAVO R20</v>
      </c>
      <c r="AE496"/>
      <c r="AH496"/>
    </row>
    <row r="497" spans="1:34" hidden="1" x14ac:dyDescent="0.25">
      <c r="A497" s="1">
        <v>46101</v>
      </c>
      <c r="B497" s="1">
        <v>46101</v>
      </c>
      <c r="C497" s="80" t="s">
        <v>169</v>
      </c>
      <c r="D497" s="38">
        <v>3</v>
      </c>
      <c r="E497" s="80" t="s">
        <v>169</v>
      </c>
      <c r="F497">
        <v>2505058</v>
      </c>
      <c r="G497" s="80" t="s">
        <v>142</v>
      </c>
      <c r="H497" s="80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"/>
      <c r="V497">
        <v>5832</v>
      </c>
      <c r="W497" s="2">
        <v>6579000000</v>
      </c>
      <c r="X497" s="6">
        <v>428883.45763199998</v>
      </c>
      <c r="Y497" s="38">
        <v>10010</v>
      </c>
      <c r="Z497" s="81">
        <f>+((DETALLE_GD_1[[#This Row],[VALOR X UN (GD)]]-DETALLE_GD_1[[#This Row],[VALOR PPTO]])/DETALLE_GD_1[[#This Row],[VALOR PPTO]])</f>
        <v>-5.6109553140089273E-2</v>
      </c>
      <c r="AA497" s="2">
        <f>+DETALLE_GD_1[[#This Row],[VALOR PPTO]]*DETALLE_GD_1[[#This Row],[CANTIDAD RECIBIDA]]</f>
        <v>428883.4584</v>
      </c>
      <c r="AB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7" s="3">
        <f>+DETALLE_GD_1[[#This Row],[CANTIDAD SOLICITADA]]-DETALLE_GD_1[[#This Row],[DEVOLUCIÓN]]</f>
        <v>24</v>
      </c>
      <c r="AD497" s="38" t="str">
        <f>+_xlfn.XLOOKUP(DETALLE_GD_1[[#This Row],[CODIGO]],PRODUCTOS[CODIGO],PRODUCTOS[DESC CORTA],"",0)</f>
        <v>VENTILACIÓN PASIVA</v>
      </c>
      <c r="AE497"/>
      <c r="AH497"/>
    </row>
    <row r="498" spans="1:34" hidden="1" x14ac:dyDescent="0.25">
      <c r="A498" s="1">
        <v>46101</v>
      </c>
      <c r="B498" s="1">
        <v>46101</v>
      </c>
      <c r="C498" s="80" t="s">
        <v>169</v>
      </c>
      <c r="D498" s="38">
        <v>3</v>
      </c>
      <c r="E498" s="80" t="s">
        <v>169</v>
      </c>
      <c r="F498">
        <v>1902013</v>
      </c>
      <c r="G498" s="80" t="s">
        <v>338</v>
      </c>
      <c r="H498" s="80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"/>
      <c r="V498">
        <v>5832</v>
      </c>
      <c r="W498" s="2">
        <v>6579000000</v>
      </c>
      <c r="X498" s="6">
        <v>297790</v>
      </c>
      <c r="Y498" s="38">
        <v>10010</v>
      </c>
      <c r="Z498" s="81">
        <f>+((DETALLE_GD_1[[#This Row],[VALOR X UN (GD)]]-DETALLE_GD_1[[#This Row],[VALOR PPTO]])/DETALLE_GD_1[[#This Row],[VALOR PPTO]])</f>
        <v>0.31267000235064979</v>
      </c>
      <c r="AA498" s="2">
        <f>+DETALLE_GD_1[[#This Row],[VALOR PPTO]]*DETALLE_GD_1[[#This Row],[CANTIDAD RECIBIDA]]</f>
        <v>297790</v>
      </c>
      <c r="AB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8" s="3">
        <f>+DETALLE_GD_1[[#This Row],[CANTIDAD SOLICITADA]]-DETALLE_GD_1[[#This Row],[DEVOLUCIÓN]]</f>
        <v>10</v>
      </c>
      <c r="AD498" s="38">
        <f>+_xlfn.XLOOKUP(DETALLE_GD_1[[#This Row],[CODIGO]],PRODUCTOS[CODIGO],PRODUCTOS[DESC CORTA],"",0)</f>
        <v>0</v>
      </c>
      <c r="AE498"/>
      <c r="AH498"/>
    </row>
    <row r="499" spans="1:34" hidden="1" x14ac:dyDescent="0.25">
      <c r="A499" s="1">
        <v>46101</v>
      </c>
      <c r="B499" s="1">
        <v>46101</v>
      </c>
      <c r="C499" s="80" t="s">
        <v>169</v>
      </c>
      <c r="D499" s="38">
        <v>3</v>
      </c>
      <c r="E499" s="80" t="s">
        <v>169</v>
      </c>
      <c r="F499">
        <v>1901466</v>
      </c>
      <c r="G499" s="80" t="s">
        <v>398</v>
      </c>
      <c r="H499" s="80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"/>
      <c r="V499">
        <v>5832</v>
      </c>
      <c r="W499" s="2">
        <v>6579000000</v>
      </c>
      <c r="X499" s="6">
        <v>570454.86033000005</v>
      </c>
      <c r="Y499" s="38">
        <v>10010</v>
      </c>
      <c r="Z499" s="81">
        <f>+((DETALLE_GD_1[[#This Row],[VALOR X UN (GD)]]-DETALLE_GD_1[[#This Row],[VALOR PPTO]])/DETALLE_GD_1[[#This Row],[VALOR PPTO]])</f>
        <v>-6.758618130535847E-2</v>
      </c>
      <c r="AA499" s="2">
        <f>+DETALLE_GD_1[[#This Row],[VALOR PPTO]]*DETALLE_GD_1[[#This Row],[CANTIDAD RECIBIDA]]</f>
        <v>570454.86599999992</v>
      </c>
      <c r="AB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9" s="3">
        <f>+DETALLE_GD_1[[#This Row],[CANTIDAD SOLICITADA]]-DETALLE_GD_1[[#This Row],[DEVOLUCIÓN]]</f>
        <v>270</v>
      </c>
      <c r="AD499" s="38" t="str">
        <f>+_xlfn.XLOOKUP(DETALLE_GD_1[[#This Row],[CODIGO]],PRODUCTOS[CODIGO],PRODUCTOS[DESC CORTA],"",0)</f>
        <v>AISLAN DENSIDAD 14 KG/M3 (13.5 M2 X BOLSA) SKU 4000147</v>
      </c>
      <c r="AE499"/>
      <c r="AH499"/>
    </row>
    <row r="500" spans="1:34" hidden="1" x14ac:dyDescent="0.25">
      <c r="A500" s="1">
        <v>46101</v>
      </c>
      <c r="B500" s="1">
        <v>46101</v>
      </c>
      <c r="C500" s="80" t="s">
        <v>169</v>
      </c>
      <c r="D500" s="38">
        <v>3</v>
      </c>
      <c r="E500" s="80" t="s">
        <v>169</v>
      </c>
      <c r="F500">
        <v>1901038</v>
      </c>
      <c r="G500" s="80" t="s">
        <v>39</v>
      </c>
      <c r="H500" s="8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"/>
      <c r="V500">
        <v>5832</v>
      </c>
      <c r="W500" s="2">
        <v>6579000000</v>
      </c>
      <c r="X500" s="6">
        <v>339990.84787500009</v>
      </c>
      <c r="Y500" s="38">
        <v>10010</v>
      </c>
      <c r="Z500" s="81">
        <f>+((DETALLE_GD_1[[#This Row],[VALOR X UN (GD)]]-DETALLE_GD_1[[#This Row],[VALOR PPTO]])/DETALLE_GD_1[[#This Row],[VALOR PPTO]])</f>
        <v>6.7619905084980864E-2</v>
      </c>
      <c r="AA500" s="2">
        <f>+DETALLE_GD_1[[#This Row],[VALOR PPTO]]*DETALLE_GD_1[[#This Row],[CANTIDAD RECIBIDA]]</f>
        <v>339990.84990000003</v>
      </c>
      <c r="AB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0" s="3">
        <f>+DETALLE_GD_1[[#This Row],[CANTIDAD SOLICITADA]]-DETALLE_GD_1[[#This Row],[DEVOLUCIÓN]]</f>
        <v>81</v>
      </c>
      <c r="AD500" s="38" t="str">
        <f>+_xlfn.XLOOKUP(DETALLE_GD_1[[#This Row],[CODIGO]],PRODUCTOS[CODIGO],PRODUCTOS[DESC CORTA],"",0)</f>
        <v>AISLAN ROCA 90MM</v>
      </c>
      <c r="AE500"/>
      <c r="AH500"/>
    </row>
    <row r="501" spans="1:34" hidden="1" x14ac:dyDescent="0.25">
      <c r="A501" s="1">
        <v>46101</v>
      </c>
      <c r="B501" s="1">
        <v>46101</v>
      </c>
      <c r="C501" s="80" t="s">
        <v>169</v>
      </c>
      <c r="D501" s="38">
        <v>3</v>
      </c>
      <c r="E501" s="80" t="s">
        <v>169</v>
      </c>
      <c r="F501">
        <v>1901008</v>
      </c>
      <c r="G501" s="80" t="s">
        <v>278</v>
      </c>
      <c r="H501" s="80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"/>
      <c r="V501">
        <v>5832</v>
      </c>
      <c r="W501" s="2">
        <v>6579000000</v>
      </c>
      <c r="X501" s="6">
        <v>285227.43016500003</v>
      </c>
      <c r="Y501" s="38">
        <v>10010</v>
      </c>
      <c r="Z501" s="81">
        <f>+((DETALLE_GD_1[[#This Row],[VALOR X UN (GD)]]-DETALLE_GD_1[[#This Row],[VALOR PPTO]])/DETALLE_GD_1[[#This Row],[VALOR PPTO]])</f>
        <v>-2.1735039420278986E-2</v>
      </c>
      <c r="AA501" s="2">
        <f>+DETALLE_GD_1[[#This Row],[VALOR PPTO]]*DETALLE_GD_1[[#This Row],[CANTIDAD RECIBIDA]]</f>
        <v>285227.43299999996</v>
      </c>
      <c r="AB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1" s="3">
        <f>+DETALLE_GD_1[[#This Row],[CANTIDAD SOLICITADA]]-DETALLE_GD_1[[#This Row],[DEVOLUCIÓN]]</f>
        <v>135</v>
      </c>
      <c r="AD501" s="38" t="str">
        <f>+_xlfn.XLOOKUP(DETALLE_GD_1[[#This Row],[CODIGO]],PRODUCTOS[CODIGO],PRODUCTOS[DESC CORTA],"",0)</f>
        <v>AISLAN GLASS 90MM</v>
      </c>
      <c r="AE501"/>
      <c r="AH501"/>
    </row>
    <row r="502" spans="1:34" hidden="1" x14ac:dyDescent="0.25">
      <c r="A502" s="1">
        <v>46101</v>
      </c>
      <c r="B502" s="1">
        <v>46101</v>
      </c>
      <c r="C502" s="80" t="s">
        <v>169</v>
      </c>
      <c r="D502" s="38">
        <v>3</v>
      </c>
      <c r="E502" s="80" t="s">
        <v>169</v>
      </c>
      <c r="F502">
        <v>412301</v>
      </c>
      <c r="G502" s="80" t="s">
        <v>327</v>
      </c>
      <c r="H502" s="80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"/>
      <c r="V502">
        <v>5832</v>
      </c>
      <c r="W502" s="2">
        <v>6579000000</v>
      </c>
      <c r="X502" s="6">
        <v>97189.942500000005</v>
      </c>
      <c r="Y502" s="38">
        <v>10010</v>
      </c>
      <c r="Z502" s="81">
        <f>+((DETALLE_GD_1[[#This Row],[VALOR X UN (GD)]]-DETALLE_GD_1[[#This Row],[VALOR PPTO]])/DETALLE_GD_1[[#This Row],[VALOR PPTO]])</f>
        <v>5.1445648445811355E-7</v>
      </c>
      <c r="AA502" s="2">
        <f>+DETALLE_GD_1[[#This Row],[VALOR PPTO]]*DETALLE_GD_1[[#This Row],[CANTIDAD RECIBIDA]]</f>
        <v>97189.95</v>
      </c>
      <c r="AB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2" s="3">
        <f>+DETALLE_GD_1[[#This Row],[CANTIDAD SOLICITADA]]-DETALLE_GD_1[[#This Row],[DEVOLUCIÓN]]</f>
        <v>250</v>
      </c>
      <c r="AD502" s="38">
        <f>+_xlfn.XLOOKUP(DETALLE_GD_1[[#This Row],[CODIGO]],PRODUCTOS[CODIGO],PRODUCTOS[DESC CORTA],"",0)</f>
        <v>0</v>
      </c>
      <c r="AE502"/>
      <c r="AH502"/>
    </row>
    <row r="503" spans="1:34" hidden="1" x14ac:dyDescent="0.25">
      <c r="A503" s="1">
        <v>46101</v>
      </c>
      <c r="B503" s="1">
        <v>46101</v>
      </c>
      <c r="C503" s="80" t="s">
        <v>169</v>
      </c>
      <c r="D503" s="38">
        <v>3</v>
      </c>
      <c r="E503" s="80" t="s">
        <v>169</v>
      </c>
      <c r="F503">
        <v>408014</v>
      </c>
      <c r="G503" s="80" t="s">
        <v>108</v>
      </c>
      <c r="H503" s="80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"/>
      <c r="V503">
        <v>5832</v>
      </c>
      <c r="W503" s="2">
        <v>6579000000</v>
      </c>
      <c r="X503" s="6">
        <v>48546.320286000016</v>
      </c>
      <c r="Y503" s="38">
        <v>10010</v>
      </c>
      <c r="Z503" s="81">
        <f>+((DETALLE_GD_1[[#This Row],[VALOR X UN (GD)]]-DETALLE_GD_1[[#This Row],[VALOR PPTO]])/DETALLE_GD_1[[#This Row],[VALOR PPTO]])</f>
        <v>-6.5998822847693946E-6</v>
      </c>
      <c r="AA503" s="2">
        <f>+DETALLE_GD_1[[#This Row],[VALOR PPTO]]*DETALLE_GD_1[[#This Row],[CANTIDAD RECIBIDA]]</f>
        <v>48546.320399999997</v>
      </c>
      <c r="AB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3" s="3">
        <f>+DETALLE_GD_1[[#This Row],[CANTIDAD SOLICITADA]]-DETALLE_GD_1[[#This Row],[DEVOLUCIÓN]]</f>
        <v>3</v>
      </c>
      <c r="AD503" s="38" t="str">
        <f>+_xlfn.XLOOKUP(DETALLE_GD_1[[#This Row],[CODIGO]],PRODUCTOS[CODIGO],PRODUCTOS[DESC CORTA],"",0)</f>
        <v>GRAPA T40</v>
      </c>
      <c r="AE503"/>
      <c r="AH503"/>
    </row>
    <row r="504" spans="1:34" hidden="1" x14ac:dyDescent="0.25">
      <c r="A504" s="1">
        <v>46101</v>
      </c>
      <c r="B504" s="1">
        <v>46101</v>
      </c>
      <c r="C504" s="80" t="s">
        <v>169</v>
      </c>
      <c r="D504" s="38">
        <v>3</v>
      </c>
      <c r="E504" s="80" t="s">
        <v>169</v>
      </c>
      <c r="F504">
        <v>407423</v>
      </c>
      <c r="G504" s="80" t="s">
        <v>106</v>
      </c>
      <c r="H504" s="80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"/>
      <c r="V504">
        <v>5832</v>
      </c>
      <c r="W504" s="2">
        <v>6579000000</v>
      </c>
      <c r="X504" s="6">
        <v>959764.51785405388</v>
      </c>
      <c r="Y504" s="38">
        <v>10010</v>
      </c>
      <c r="Z504" s="81">
        <f>+((DETALLE_GD_1[[#This Row],[VALOR X UN (GD)]]-DETALLE_GD_1[[#This Row],[VALOR PPTO]])/DETALLE_GD_1[[#This Row],[VALOR PPTO]])</f>
        <v>-0.96822970634983885</v>
      </c>
      <c r="AA504" s="2">
        <f>+DETALLE_GD_1[[#This Row],[VALOR PPTO]]*DETALLE_GD_1[[#This Row],[CANTIDAD RECIBIDA]]</f>
        <v>959764.5</v>
      </c>
      <c r="AB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4" s="3">
        <f>+DETALLE_GD_1[[#This Row],[CANTIDAD SOLICITADA]]-DETALLE_GD_1[[#This Row],[DEVOLUCIÓN]]</f>
        <v>9000</v>
      </c>
      <c r="AD504" s="38" t="str">
        <f>+_xlfn.XLOOKUP(DETALLE_GD_1[[#This Row],[CODIGO]],PRODUCTOS[CODIGO],PRODUCTOS[DESC CORTA],"",0)</f>
        <v>TORNILLO CRS 6X1 5/8</v>
      </c>
      <c r="AE504"/>
      <c r="AH504"/>
    </row>
    <row r="505" spans="1:34" hidden="1" x14ac:dyDescent="0.25">
      <c r="A505" s="1">
        <v>46101</v>
      </c>
      <c r="B505" s="1">
        <v>46101</v>
      </c>
      <c r="C505" s="80" t="s">
        <v>169</v>
      </c>
      <c r="D505" s="38">
        <v>3</v>
      </c>
      <c r="E505" s="80" t="s">
        <v>169</v>
      </c>
      <c r="F505">
        <v>407307</v>
      </c>
      <c r="G505" s="80" t="s">
        <v>163</v>
      </c>
      <c r="H505" s="80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"/>
      <c r="V505">
        <v>5832</v>
      </c>
      <c r="W505" s="2">
        <v>6579000000</v>
      </c>
      <c r="X505" s="6">
        <v>22231.288</v>
      </c>
      <c r="Y505" s="38">
        <v>10010</v>
      </c>
      <c r="Z505" s="81">
        <f>+((DETALLE_GD_1[[#This Row],[VALOR X UN (GD)]]-DETALLE_GD_1[[#This Row],[VALOR PPTO]])/DETALLE_GD_1[[#This Row],[VALOR PPTO]])</f>
        <v>-8.649428265450794E-3</v>
      </c>
      <c r="AA505" s="2">
        <f>+DETALLE_GD_1[[#This Row],[VALOR PPTO]]*DETALLE_GD_1[[#This Row],[CANTIDAD RECIBIDA]]</f>
        <v>22231.296000000002</v>
      </c>
      <c r="AB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5" s="3">
        <f>+DETALLE_GD_1[[#This Row],[CANTIDAD SOLICITADA]]-DETALLE_GD_1[[#This Row],[DEVOLUCIÓN]]</f>
        <v>320</v>
      </c>
      <c r="AD505" s="38">
        <f>+_xlfn.XLOOKUP(DETALLE_GD_1[[#This Row],[CODIGO]],PRODUCTOS[CODIGO],PRODUCTOS[DESC CORTA],"",0)</f>
        <v>0</v>
      </c>
      <c r="AE505"/>
      <c r="AH505"/>
    </row>
    <row r="506" spans="1:34" hidden="1" x14ac:dyDescent="0.25">
      <c r="A506" s="1">
        <v>46101</v>
      </c>
      <c r="B506" s="1">
        <v>46101</v>
      </c>
      <c r="C506" s="80" t="s">
        <v>169</v>
      </c>
      <c r="D506" s="38">
        <v>3</v>
      </c>
      <c r="E506" s="80" t="s">
        <v>169</v>
      </c>
      <c r="F506">
        <v>304101</v>
      </c>
      <c r="G506" s="80" t="s">
        <v>17</v>
      </c>
      <c r="H506" s="80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"/>
      <c r="V506">
        <v>5832</v>
      </c>
      <c r="W506" s="2">
        <v>6579000000</v>
      </c>
      <c r="X506" s="6">
        <v>1622474.7756000008</v>
      </c>
      <c r="Y506" s="38">
        <v>10010</v>
      </c>
      <c r="Z506" s="81">
        <f>+((DETALLE_GD_1[[#This Row],[VALOR X UN (GD)]]-DETALLE_GD_1[[#This Row],[VALOR PPTO]])/DETALLE_GD_1[[#This Row],[VALOR PPTO]])</f>
        <v>-3.6720348807590198E-3</v>
      </c>
      <c r="AA506" s="2">
        <f>+DETALLE_GD_1[[#This Row],[VALOR PPTO]]*DETALLE_GD_1[[#This Row],[CANTIDAD RECIBIDA]]</f>
        <v>1622474.784</v>
      </c>
      <c r="AB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6" s="3">
        <f>+DETALLE_GD_1[[#This Row],[CANTIDAD SOLICITADA]]-DETALLE_GD_1[[#This Row],[DEVOLUCIÓN]]</f>
        <v>168</v>
      </c>
      <c r="AD506" s="38" t="str">
        <f>+_xlfn.XLOOKUP(DETALLE_GD_1[[#This Row],[CODIGO]],PRODUCTOS[CODIGO],PRODUCTOS[DESC CORTA],"",0)</f>
        <v>OSB 9.5</v>
      </c>
      <c r="AE506"/>
      <c r="AH506"/>
    </row>
    <row r="507" spans="1:34" hidden="1" x14ac:dyDescent="0.25">
      <c r="A507" s="1">
        <v>46101</v>
      </c>
      <c r="B507" s="1">
        <v>46101</v>
      </c>
      <c r="C507" s="80" t="s">
        <v>169</v>
      </c>
      <c r="D507" s="38">
        <v>3</v>
      </c>
      <c r="E507" s="80" t="s">
        <v>169</v>
      </c>
      <c r="F507">
        <v>302044</v>
      </c>
      <c r="G507" s="80" t="s">
        <v>247</v>
      </c>
      <c r="H507" s="80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"/>
      <c r="V507">
        <v>5832</v>
      </c>
      <c r="W507" s="2">
        <v>6579000000</v>
      </c>
      <c r="X507" s="6">
        <v>3294231.0081600002</v>
      </c>
      <c r="Y507" s="38">
        <v>10010</v>
      </c>
      <c r="Z507" s="81">
        <f>+((DETALLE_GD_1[[#This Row],[VALOR X UN (GD)]]-DETALLE_GD_1[[#This Row],[VALOR PPTO]])/DETALLE_GD_1[[#This Row],[VALOR PPTO]])</f>
        <v>0</v>
      </c>
      <c r="AA507" s="2">
        <f>+DETALLE_GD_1[[#This Row],[VALOR PPTO]]*DETALLE_GD_1[[#This Row],[CANTIDAD RECIBIDA]]</f>
        <v>3294231</v>
      </c>
      <c r="AB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7" s="3">
        <f>+DETALLE_GD_1[[#This Row],[CANTIDAD SOLICITADA]]-DETALLE_GD_1[[#This Row],[DEVOLUCIÓN]]</f>
        <v>240</v>
      </c>
      <c r="AD507" s="38" t="str">
        <f>+_xlfn.XLOOKUP(DETALLE_GD_1[[#This Row],[CODIGO]],PRODUCTOS[CODIGO],PRODUCTOS[DESC CORTA],"",0)</f>
        <v>PINO 2X8X4</v>
      </c>
      <c r="AE507"/>
      <c r="AH507"/>
    </row>
    <row r="508" spans="1:34" hidden="1" x14ac:dyDescent="0.25">
      <c r="A508" s="1">
        <v>46104</v>
      </c>
      <c r="B508" s="1">
        <v>46104</v>
      </c>
      <c r="C508" s="80" t="s">
        <v>169</v>
      </c>
      <c r="D508" s="38">
        <v>3</v>
      </c>
      <c r="E508" s="80" t="s">
        <v>169</v>
      </c>
      <c r="F508">
        <v>412313</v>
      </c>
      <c r="G508" s="80" t="s">
        <v>253</v>
      </c>
      <c r="H508" s="80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">
        <v>679431</v>
      </c>
      <c r="V508">
        <v>5886</v>
      </c>
      <c r="W508" s="2">
        <v>6579000000</v>
      </c>
      <c r="X508" s="6">
        <v>142344.40430999998</v>
      </c>
      <c r="Y508" s="38">
        <v>10010</v>
      </c>
      <c r="Z508" s="81">
        <f>+((DETALLE_GD_1[[#This Row],[VALOR X UN (GD)]]-DETALLE_GD_1[[#This Row],[VALOR PPTO]])/DETALLE_GD_1[[#This Row],[VALOR PPTO]])</f>
        <v>-2.8409968182735337E-6</v>
      </c>
      <c r="AA508" s="2">
        <f>+DETALLE_GD_1[[#This Row],[VALOR PPTO]]*DETALLE_GD_1[[#This Row],[CANTIDAD RECIBIDA]]</f>
        <v>142344.4044</v>
      </c>
      <c r="AB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8" s="3">
        <f>+DETALLE_GD_1[[#This Row],[CANTIDAD SOLICITADA]]-DETALLE_GD_1[[#This Row],[DEVOLUCIÓN]]</f>
        <v>6</v>
      </c>
      <c r="AD508" s="38">
        <f>+_xlfn.XLOOKUP(DETALLE_GD_1[[#This Row],[CODIGO]],PRODUCTOS[CODIGO],PRODUCTOS[DESC CORTA],"",0)</f>
        <v>0</v>
      </c>
      <c r="AE508"/>
      <c r="AH508"/>
    </row>
    <row r="509" spans="1:34" hidden="1" x14ac:dyDescent="0.25">
      <c r="A509" s="1">
        <v>46104</v>
      </c>
      <c r="B509" s="1">
        <v>46104</v>
      </c>
      <c r="C509" s="80" t="s">
        <v>169</v>
      </c>
      <c r="D509" s="38">
        <v>3</v>
      </c>
      <c r="E509" s="80" t="s">
        <v>169</v>
      </c>
      <c r="F509">
        <v>412281</v>
      </c>
      <c r="G509" s="80" t="s">
        <v>326</v>
      </c>
      <c r="H509" s="80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"/>
      <c r="V509">
        <v>5886</v>
      </c>
      <c r="W509" s="2">
        <v>6579000000</v>
      </c>
      <c r="X509" s="6">
        <v>0</v>
      </c>
      <c r="Y509" s="38">
        <v>10010</v>
      </c>
      <c r="Z509" s="81" t="e">
        <f>+((DETALLE_GD_1[[#This Row],[VALOR X UN (GD)]]-DETALLE_GD_1[[#This Row],[VALOR PPTO]])/DETALLE_GD_1[[#This Row],[VALOR PPTO]])</f>
        <v>#DIV/0!</v>
      </c>
      <c r="AA509" s="2">
        <f>+DETALLE_GD_1[[#This Row],[VALOR PPTO]]*DETALLE_GD_1[[#This Row],[CANTIDAD RECIBIDA]]</f>
        <v>0</v>
      </c>
      <c r="AB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9" s="3">
        <f>+DETALLE_GD_1[[#This Row],[CANTIDAD SOLICITADA]]-DETALLE_GD_1[[#This Row],[DEVOLUCIÓN]]</f>
        <v>60</v>
      </c>
      <c r="AD509" s="38" t="str">
        <f>+_xlfn.XLOOKUP(DETALLE_GD_1[[#This Row],[CODIGO]],PRODUCTOS[CODIGO],PRODUCTOS[DESC CORTA],"",0)</f>
        <v>HOLDOWN TENSIONADOR</v>
      </c>
      <c r="AE509"/>
      <c r="AH509"/>
    </row>
    <row r="510" spans="1:34" hidden="1" x14ac:dyDescent="0.25">
      <c r="A510" s="1">
        <v>46104</v>
      </c>
      <c r="B510" s="1">
        <v>46104</v>
      </c>
      <c r="C510" s="80" t="s">
        <v>169</v>
      </c>
      <c r="D510" s="38">
        <v>3</v>
      </c>
      <c r="E510" s="80" t="s">
        <v>169</v>
      </c>
      <c r="F510">
        <v>412313</v>
      </c>
      <c r="G510" s="80" t="s">
        <v>253</v>
      </c>
      <c r="H510" s="8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">
        <v>1050904</v>
      </c>
      <c r="V510">
        <v>5886</v>
      </c>
      <c r="W510" s="2">
        <v>6579000000</v>
      </c>
      <c r="X510" s="6">
        <v>142344.40430999998</v>
      </c>
      <c r="Y510" s="38">
        <v>10010</v>
      </c>
      <c r="Z510" s="81">
        <f>+((DETALLE_GD_1[[#This Row],[VALOR X UN (GD)]]-DETALLE_GD_1[[#This Row],[VALOR PPTO]])/DETALLE_GD_1[[#This Row],[VALOR PPTO]])</f>
        <v>-2.8409968182735337E-6</v>
      </c>
      <c r="AA510" s="2">
        <f>+DETALLE_GD_1[[#This Row],[VALOR PPTO]]*DETALLE_GD_1[[#This Row],[CANTIDAD RECIBIDA]]</f>
        <v>142344.4044</v>
      </c>
      <c r="AB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0" s="3">
        <f>+DETALLE_GD_1[[#This Row],[CANTIDAD SOLICITADA]]-DETALLE_GD_1[[#This Row],[DEVOLUCIÓN]]</f>
        <v>6</v>
      </c>
      <c r="AD510" s="38">
        <f>+_xlfn.XLOOKUP(DETALLE_GD_1[[#This Row],[CODIGO]],PRODUCTOS[CODIGO],PRODUCTOS[DESC CORTA],"",0)</f>
        <v>0</v>
      </c>
      <c r="AE510"/>
      <c r="AH510"/>
    </row>
    <row r="511" spans="1:34" hidden="1" x14ac:dyDescent="0.25">
      <c r="A511" s="1">
        <v>46104</v>
      </c>
      <c r="B511" s="1">
        <v>46104</v>
      </c>
      <c r="C511" s="80" t="s">
        <v>169</v>
      </c>
      <c r="D511" s="38">
        <v>3</v>
      </c>
      <c r="E511" s="80" t="s">
        <v>169</v>
      </c>
      <c r="F511">
        <v>2304056</v>
      </c>
      <c r="G511" s="80" t="s">
        <v>417</v>
      </c>
      <c r="H511" s="80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"/>
      <c r="V511">
        <v>5886</v>
      </c>
      <c r="W511" s="2">
        <v>6579000000</v>
      </c>
      <c r="X511" s="6">
        <v>20853</v>
      </c>
      <c r="Y511" s="38">
        <v>10010</v>
      </c>
      <c r="Z511" s="81">
        <f>+((DETALLE_GD_1[[#This Row],[VALOR X UN (GD)]]-DETALLE_GD_1[[#This Row],[VALOR PPTO]])/DETALLE_GD_1[[#This Row],[VALOR PPTO]])</f>
        <v>9.5904665995268925E-5</v>
      </c>
      <c r="AA511" s="2">
        <f>+DETALLE_GD_1[[#This Row],[VALOR PPTO]]*DETALLE_GD_1[[#This Row],[CANTIDAD RECIBIDA]]</f>
        <v>20853</v>
      </c>
      <c r="AB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1" s="3">
        <f>+DETALLE_GD_1[[#This Row],[CANTIDAD SOLICITADA]]-DETALLE_GD_1[[#This Row],[DEVOLUCIÓN]]</f>
        <v>7</v>
      </c>
      <c r="AD511" s="38" t="str">
        <f>+_xlfn.XLOOKUP(DETALLE_GD_1[[#This Row],[CODIGO]],PRODUCTOS[CODIGO],PRODUCTOS[DESC CORTA],"",0)</f>
        <v/>
      </c>
      <c r="AE511"/>
      <c r="AH511"/>
    </row>
    <row r="512" spans="1:34" hidden="1" x14ac:dyDescent="0.25">
      <c r="A512" s="1">
        <v>46104</v>
      </c>
      <c r="B512" s="1">
        <v>46104</v>
      </c>
      <c r="C512" s="80" t="s">
        <v>169</v>
      </c>
      <c r="D512" s="38">
        <v>3</v>
      </c>
      <c r="E512" s="80" t="s">
        <v>169</v>
      </c>
      <c r="F512" t="s">
        <v>179</v>
      </c>
      <c r="G512" s="80" t="s">
        <v>180</v>
      </c>
      <c r="H512" s="80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"/>
      <c r="V512">
        <v>5886</v>
      </c>
      <c r="W512" s="2">
        <v>6579000000</v>
      </c>
      <c r="X512" s="6">
        <v>335149.81132199999</v>
      </c>
      <c r="Y512" s="38">
        <v>10010</v>
      </c>
      <c r="Z512" s="81">
        <f>+((DETALLE_GD_1[[#This Row],[VALOR X UN (GD)]]-DETALLE_GD_1[[#This Row],[VALOR PPTO]])/DETALLE_GD_1[[#This Row],[VALOR PPTO]])</f>
        <v>0.36765405859930017</v>
      </c>
      <c r="AA512" s="2">
        <f>+DETALLE_GD_1[[#This Row],[VALOR PPTO]]*DETALLE_GD_1[[#This Row],[CANTIDAD RECIBIDA]]</f>
        <v>335149.81140000001</v>
      </c>
      <c r="AB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2" s="3">
        <f>+DETALLE_GD_1[[#This Row],[CANTIDAD SOLICITADA]]-DETALLE_GD_1[[#This Row],[DEVOLUCIÓN]]</f>
        <v>6</v>
      </c>
      <c r="AD512" s="38">
        <f>+_xlfn.XLOOKUP(DETALLE_GD_1[[#This Row],[CODIGO]],PRODUCTOS[CODIGO],PRODUCTOS[DESC CORTA],"",0)</f>
        <v>0</v>
      </c>
      <c r="AE512"/>
      <c r="AH512"/>
    </row>
    <row r="513" spans="1:34" hidden="1" x14ac:dyDescent="0.25">
      <c r="A513" s="1">
        <v>46104</v>
      </c>
      <c r="B513" s="1">
        <v>46104</v>
      </c>
      <c r="C513" s="80" t="s">
        <v>169</v>
      </c>
      <c r="D513" s="38">
        <v>3</v>
      </c>
      <c r="E513" s="80" t="s">
        <v>169</v>
      </c>
      <c r="F513">
        <v>1802162</v>
      </c>
      <c r="G513" s="80" t="s">
        <v>260</v>
      </c>
      <c r="H513" s="80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"/>
      <c r="V513">
        <v>5886</v>
      </c>
      <c r="W513" s="2">
        <v>6579000000</v>
      </c>
      <c r="X513" s="6">
        <v>428400</v>
      </c>
      <c r="Y513" s="38">
        <v>10010</v>
      </c>
      <c r="Z513" s="81">
        <f>+((DETALLE_GD_1[[#This Row],[VALOR X UN (GD)]]-DETALLE_GD_1[[#This Row],[VALOR PPTO]])/DETALLE_GD_1[[#This Row],[VALOR PPTO]])</f>
        <v>0</v>
      </c>
      <c r="AA513" s="2">
        <f>+DETALLE_GD_1[[#This Row],[VALOR PPTO]]*DETALLE_GD_1[[#This Row],[CANTIDAD RECIBIDA]]</f>
        <v>428400</v>
      </c>
      <c r="AB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3" s="3">
        <f>+DETALLE_GD_1[[#This Row],[CANTIDAD SOLICITADA]]-DETALLE_GD_1[[#This Row],[DEVOLUCIÓN]]</f>
        <v>10</v>
      </c>
      <c r="AD513" s="38" t="str">
        <f>+_xlfn.XLOOKUP(DETALLE_GD_1[[#This Row],[CODIGO]],PRODUCTOS[CODIGO],PRODUCTOS[DESC CORTA],"",0)</f>
        <v>TINA DE ACERO</v>
      </c>
      <c r="AE513"/>
      <c r="AH513"/>
    </row>
    <row r="514" spans="1:34" hidden="1" x14ac:dyDescent="0.25">
      <c r="A514" s="1">
        <v>46104</v>
      </c>
      <c r="B514" s="1">
        <v>46104</v>
      </c>
      <c r="C514" s="80" t="s">
        <v>169</v>
      </c>
      <c r="D514" s="38">
        <v>3</v>
      </c>
      <c r="E514" s="80" t="s">
        <v>169</v>
      </c>
      <c r="F514">
        <v>5314002</v>
      </c>
      <c r="G514" s="80" t="s">
        <v>342</v>
      </c>
      <c r="H514" s="80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"/>
      <c r="V514">
        <v>5886</v>
      </c>
      <c r="W514" s="2">
        <v>6579000000</v>
      </c>
      <c r="X514" s="6">
        <v>935.75959799999998</v>
      </c>
      <c r="Y514" s="38">
        <v>10010</v>
      </c>
      <c r="Z514" s="81">
        <f>+((DETALLE_GD_1[[#This Row],[VALOR X UN (GD)]]-DETALLE_GD_1[[#This Row],[VALOR PPTO]])/DETALLE_GD_1[[#This Row],[VALOR PPTO]])</f>
        <v>2.5679669684433674E-4</v>
      </c>
      <c r="AA514" s="2">
        <f>+DETALLE_GD_1[[#This Row],[VALOR PPTO]]*DETALLE_GD_1[[#This Row],[CANTIDAD RECIBIDA]]</f>
        <v>935.75969999999995</v>
      </c>
      <c r="AB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4" s="3">
        <f>+DETALLE_GD_1[[#This Row],[CANTIDAD SOLICITADA]]-DETALLE_GD_1[[#This Row],[DEVOLUCIÓN]]</f>
        <v>3</v>
      </c>
      <c r="AD514" s="38" t="str">
        <f>+_xlfn.XLOOKUP(DETALLE_GD_1[[#This Row],[CODIGO]],PRODUCTOS[CODIGO],PRODUCTOS[DESC CORTA],"",0)</f>
        <v>CINTA EMBALAJE TRANSPARENTE</v>
      </c>
      <c r="AE514"/>
      <c r="AH514"/>
    </row>
    <row r="515" spans="1:34" hidden="1" x14ac:dyDescent="0.25">
      <c r="A515" s="1">
        <v>46105</v>
      </c>
      <c r="B515" s="1">
        <v>46104</v>
      </c>
      <c r="C515" s="80" t="s">
        <v>169</v>
      </c>
      <c r="D515" s="38">
        <v>3</v>
      </c>
      <c r="E515" s="80" t="s">
        <v>169</v>
      </c>
      <c r="F515">
        <v>1802175</v>
      </c>
      <c r="G515" s="80" t="s">
        <v>269</v>
      </c>
      <c r="H515" s="80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">
        <v>3182861</v>
      </c>
      <c r="V515">
        <v>5886</v>
      </c>
      <c r="W515" s="2">
        <v>6579000000</v>
      </c>
      <c r="X515" s="6">
        <v>1079</v>
      </c>
      <c r="Y515" s="38">
        <v>10010</v>
      </c>
      <c r="Z515" s="81">
        <f>+((DETALLE_GD_1[[#This Row],[VALOR X UN (GD)]]-DETALLE_GD_1[[#This Row],[VALOR PPTO]])/DETALLE_GD_1[[#This Row],[VALOR PPTO]])</f>
        <v>0</v>
      </c>
      <c r="AA515" s="2">
        <f>+DETALLE_GD_1[[#This Row],[VALOR PPTO]]*DETALLE_GD_1[[#This Row],[CANTIDAD RECIBIDA]]</f>
        <v>1079</v>
      </c>
      <c r="AB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5" s="3">
        <f>+DETALLE_GD_1[[#This Row],[CANTIDAD SOLICITADA]]-DETALLE_GD_1[[#This Row],[DEVOLUCIÓN]]</f>
        <v>1</v>
      </c>
      <c r="AD515" s="38" t="str">
        <f>+_xlfn.XLOOKUP(DETALLE_GD_1[[#This Row],[CODIGO]],PRODUCTOS[CODIGO],PRODUCTOS[DESC CORTA],"",0)</f>
        <v>UÑETAS INSTLACION LAVAMANOS</v>
      </c>
      <c r="AE515"/>
      <c r="AH515"/>
    </row>
    <row r="516" spans="1:34" hidden="1" x14ac:dyDescent="0.25">
      <c r="A516" s="1">
        <v>46105</v>
      </c>
      <c r="B516" s="1">
        <v>46104</v>
      </c>
      <c r="C516" s="80" t="s">
        <v>169</v>
      </c>
      <c r="D516" s="38">
        <v>3</v>
      </c>
      <c r="E516" s="80" t="s">
        <v>169</v>
      </c>
      <c r="F516">
        <v>1802176</v>
      </c>
      <c r="G516" s="80" t="s">
        <v>196</v>
      </c>
      <c r="H516" s="80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"/>
      <c r="V516">
        <v>5886</v>
      </c>
      <c r="W516" s="2">
        <v>6579000000</v>
      </c>
      <c r="X516" s="6">
        <v>2199</v>
      </c>
      <c r="Y516" s="38">
        <v>10010</v>
      </c>
      <c r="Z516" s="81">
        <f>+((DETALLE_GD_1[[#This Row],[VALOR X UN (GD)]]-DETALLE_GD_1[[#This Row],[VALOR PPTO]])/DETALLE_GD_1[[#This Row],[VALOR PPTO]])</f>
        <v>0</v>
      </c>
      <c r="AA516" s="2">
        <f>+DETALLE_GD_1[[#This Row],[VALOR PPTO]]*DETALLE_GD_1[[#This Row],[CANTIDAD RECIBIDA]]</f>
        <v>2199</v>
      </c>
      <c r="AB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6" s="3">
        <f>+DETALLE_GD_1[[#This Row],[CANTIDAD SOLICITADA]]-DETALLE_GD_1[[#This Row],[DEVOLUCIÓN]]</f>
        <v>1</v>
      </c>
      <c r="AD516" s="38">
        <f>+_xlfn.XLOOKUP(DETALLE_GD_1[[#This Row],[CODIGO]],PRODUCTOS[CODIGO],PRODUCTOS[DESC CORTA],"",0)</f>
        <v>0</v>
      </c>
      <c r="AE516"/>
      <c r="AH516"/>
    </row>
    <row r="517" spans="1:34" hidden="1" x14ac:dyDescent="0.25">
      <c r="A517" s="1">
        <v>46105</v>
      </c>
      <c r="B517" s="1">
        <v>46104</v>
      </c>
      <c r="C517" s="80" t="s">
        <v>169</v>
      </c>
      <c r="D517" s="38">
        <v>3</v>
      </c>
      <c r="E517" s="80" t="s">
        <v>169</v>
      </c>
      <c r="F517">
        <v>1802177</v>
      </c>
      <c r="G517" s="80" t="s">
        <v>270</v>
      </c>
      <c r="H517" s="80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"/>
      <c r="V517">
        <v>5886</v>
      </c>
      <c r="W517" s="2">
        <v>6579000000</v>
      </c>
      <c r="X517" s="6">
        <v>1471</v>
      </c>
      <c r="Y517" s="38">
        <v>10010</v>
      </c>
      <c r="Z517" s="81">
        <f>+((DETALLE_GD_1[[#This Row],[VALOR X UN (GD)]]-DETALLE_GD_1[[#This Row],[VALOR PPTO]])/DETALLE_GD_1[[#This Row],[VALOR PPTO]])</f>
        <v>0</v>
      </c>
      <c r="AA517" s="2">
        <f>+DETALLE_GD_1[[#This Row],[VALOR PPTO]]*DETALLE_GD_1[[#This Row],[CANTIDAD RECIBIDA]]</f>
        <v>1471</v>
      </c>
      <c r="AB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7" s="3">
        <f>+DETALLE_GD_1[[#This Row],[CANTIDAD SOLICITADA]]-DETALLE_GD_1[[#This Row],[DEVOLUCIÓN]]</f>
        <v>1</v>
      </c>
      <c r="AD517" s="38" t="str">
        <f>+_xlfn.XLOOKUP(DETALLE_GD_1[[#This Row],[CODIGO]],PRODUCTOS[CODIGO],PRODUCTOS[DESC CORTA],"",0)</f>
        <v>SIFOL</v>
      </c>
      <c r="AE517"/>
      <c r="AH517"/>
    </row>
    <row r="518" spans="1:34" hidden="1" x14ac:dyDescent="0.25">
      <c r="A518" s="1">
        <v>46105</v>
      </c>
      <c r="B518" s="1">
        <v>46104</v>
      </c>
      <c r="C518" s="80" t="s">
        <v>169</v>
      </c>
      <c r="D518" s="38">
        <v>3</v>
      </c>
      <c r="E518" s="80" t="s">
        <v>169</v>
      </c>
      <c r="F518">
        <v>1802173</v>
      </c>
      <c r="G518" s="80" t="s">
        <v>267</v>
      </c>
      <c r="H518" s="80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"/>
      <c r="V518">
        <v>5886</v>
      </c>
      <c r="W518" s="2">
        <v>6579000000</v>
      </c>
      <c r="X518" s="6">
        <v>11996</v>
      </c>
      <c r="Y518" s="38">
        <v>10010</v>
      </c>
      <c r="Z518" s="81">
        <f>+((DETALLE_GD_1[[#This Row],[VALOR X UN (GD)]]-DETALLE_GD_1[[#This Row],[VALOR PPTO]])/DETALLE_GD_1[[#This Row],[VALOR PPTO]])</f>
        <v>-1.0003334444814939E-3</v>
      </c>
      <c r="AA518" s="2">
        <f>+DETALLE_GD_1[[#This Row],[VALOR PPTO]]*DETALLE_GD_1[[#This Row],[CANTIDAD RECIBIDA]]</f>
        <v>11996</v>
      </c>
      <c r="AB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8" s="3">
        <f>+DETALLE_GD_1[[#This Row],[CANTIDAD SOLICITADA]]-DETALLE_GD_1[[#This Row],[DEVOLUCIÓN]]</f>
        <v>1</v>
      </c>
      <c r="AD518" s="38" t="str">
        <f>+_xlfn.XLOOKUP(DETALLE_GD_1[[#This Row],[CODIGO]],PRODUCTOS[CODIGO],PRODUCTOS[DESC CORTA],"",0)</f>
        <v>LAVAMANOS DS THEOS</v>
      </c>
      <c r="AE518"/>
      <c r="AH518"/>
    </row>
    <row r="519" spans="1:34" hidden="1" x14ac:dyDescent="0.25">
      <c r="A519" s="1">
        <v>46105</v>
      </c>
      <c r="B519" s="1">
        <v>46104</v>
      </c>
      <c r="C519" s="80" t="s">
        <v>169</v>
      </c>
      <c r="D519" s="38">
        <v>3</v>
      </c>
      <c r="E519" s="80" t="s">
        <v>169</v>
      </c>
      <c r="F519">
        <v>1808148</v>
      </c>
      <c r="G519" s="80" t="s">
        <v>276</v>
      </c>
      <c r="H519" s="80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"/>
      <c r="V519">
        <v>5886</v>
      </c>
      <c r="W519" s="2">
        <v>6579000000</v>
      </c>
      <c r="X519" s="6">
        <v>1089</v>
      </c>
      <c r="Y519" s="38">
        <v>10010</v>
      </c>
      <c r="Z519" s="81">
        <f>+((DETALLE_GD_1[[#This Row],[VALOR X UN (GD)]]-DETALLE_GD_1[[#This Row],[VALOR PPTO]])/DETALLE_GD_1[[#This Row],[VALOR PPTO]])</f>
        <v>9.1827364554637279E-3</v>
      </c>
      <c r="AA519" s="2">
        <f>+DETALLE_GD_1[[#This Row],[VALOR PPTO]]*DETALLE_GD_1[[#This Row],[CANTIDAD RECIBIDA]]</f>
        <v>1089</v>
      </c>
      <c r="AB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9" s="3">
        <f>+DETALLE_GD_1[[#This Row],[CANTIDAD SOLICITADA]]-DETALLE_GD_1[[#This Row],[DEVOLUCIÓN]]</f>
        <v>1</v>
      </c>
      <c r="AD519" s="38" t="str">
        <f>+_xlfn.XLOOKUP(DETALLE_GD_1[[#This Row],[CODIGO]],PRODUCTOS[CODIGO],PRODUCTOS[DESC CORTA],"",0)</f>
        <v>SELLO INSTALACION WC</v>
      </c>
      <c r="AE519"/>
      <c r="AH519"/>
    </row>
    <row r="520" spans="1:34" hidden="1" x14ac:dyDescent="0.25">
      <c r="A520" s="1">
        <v>46105</v>
      </c>
      <c r="B520" s="1">
        <v>46104</v>
      </c>
      <c r="C520" s="80" t="s">
        <v>169</v>
      </c>
      <c r="D520" s="38">
        <v>3</v>
      </c>
      <c r="E520" s="80" t="s">
        <v>169</v>
      </c>
      <c r="F520">
        <v>407795</v>
      </c>
      <c r="G520" s="80" t="s">
        <v>325</v>
      </c>
      <c r="H520" s="8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"/>
      <c r="V520">
        <v>5886</v>
      </c>
      <c r="W520" s="2">
        <v>6579000000</v>
      </c>
      <c r="X520" s="6">
        <v>1610.93361</v>
      </c>
      <c r="Y520" s="38">
        <v>10010</v>
      </c>
      <c r="Z520" s="81">
        <f>+((DETALLE_GD_1[[#This Row],[VALOR X UN (GD)]]-DETALLE_GD_1[[#This Row],[VALOR PPTO]])/DETALLE_GD_1[[#This Row],[VALOR PPTO]])</f>
        <v>4.1218334511075141E-5</v>
      </c>
      <c r="AA520" s="2">
        <f>+DETALLE_GD_1[[#This Row],[VALOR PPTO]]*DETALLE_GD_1[[#This Row],[CANTIDAD RECIBIDA]]</f>
        <v>1610.9336000000001</v>
      </c>
      <c r="AB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0" s="3">
        <f>+DETALLE_GD_1[[#This Row],[CANTIDAD SOLICITADA]]-DETALLE_GD_1[[#This Row],[DEVOLUCIÓN]]</f>
        <v>1</v>
      </c>
      <c r="AD520" s="38" t="str">
        <f>+_xlfn.XLOOKUP(DETALLE_GD_1[[#This Row],[CODIGO]],PRODUCTOS[CODIGO],PRODUCTOS[DESC CORTA],"",0)</f>
        <v>SET BALCON</v>
      </c>
      <c r="AE520"/>
      <c r="AH520"/>
    </row>
    <row r="521" spans="1:34" hidden="1" x14ac:dyDescent="0.25">
      <c r="A521" s="1">
        <v>46105</v>
      </c>
      <c r="B521" s="1">
        <v>46104</v>
      </c>
      <c r="C521" s="80" t="s">
        <v>169</v>
      </c>
      <c r="D521" s="38">
        <v>3</v>
      </c>
      <c r="E521" s="80" t="s">
        <v>169</v>
      </c>
      <c r="F521">
        <v>1808145</v>
      </c>
      <c r="G521" s="80" t="s">
        <v>273</v>
      </c>
      <c r="H521" s="80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"/>
      <c r="V521">
        <v>5886</v>
      </c>
      <c r="W521" s="2">
        <v>6579000000</v>
      </c>
      <c r="X521" s="6">
        <v>17145</v>
      </c>
      <c r="Y521" s="38">
        <v>10010</v>
      </c>
      <c r="Z521" s="81">
        <f>+((DETALLE_GD_1[[#This Row],[VALOR X UN (GD)]]-DETALLE_GD_1[[#This Row],[VALOR PPTO]])/DETALLE_GD_1[[#This Row],[VALOR PPTO]])</f>
        <v>-5.1035287255759697E-2</v>
      </c>
      <c r="AA521" s="2">
        <f>+DETALLE_GD_1[[#This Row],[VALOR PPTO]]*DETALLE_GD_1[[#This Row],[CANTIDAD RECIBIDA]]</f>
        <v>17145</v>
      </c>
      <c r="AB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1" s="3">
        <f>+DETALLE_GD_1[[#This Row],[CANTIDAD SOLICITADA]]-DETALLE_GD_1[[#This Row],[DEVOLUCIÓN]]</f>
        <v>1</v>
      </c>
      <c r="AD521" s="38" t="str">
        <f>+_xlfn.XLOOKUP(DETALLE_GD_1[[#This Row],[CODIGO]],PRODUCTOS[CODIGO],PRODUCTOS[DESC CORTA],"",0)</f>
        <v>ESTANQUE WC AURA</v>
      </c>
      <c r="AE521"/>
      <c r="AH521"/>
    </row>
    <row r="522" spans="1:34" hidden="1" x14ac:dyDescent="0.25">
      <c r="A522" s="1">
        <v>46105</v>
      </c>
      <c r="B522" s="1">
        <v>46104</v>
      </c>
      <c r="C522" s="80" t="s">
        <v>169</v>
      </c>
      <c r="D522" s="38">
        <v>3</v>
      </c>
      <c r="E522" s="80" t="s">
        <v>169</v>
      </c>
      <c r="F522">
        <v>1808144</v>
      </c>
      <c r="G522" s="80" t="s">
        <v>272</v>
      </c>
      <c r="H522" s="80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"/>
      <c r="V522">
        <v>5886</v>
      </c>
      <c r="W522" s="2">
        <v>6579000000</v>
      </c>
      <c r="X522" s="6">
        <v>23228</v>
      </c>
      <c r="Y522" s="38">
        <v>10010</v>
      </c>
      <c r="Z522" s="81">
        <f>+((DETALLE_GD_1[[#This Row],[VALOR X UN (GD)]]-DETALLE_GD_1[[#This Row],[VALOR PPTO]])/DETALLE_GD_1[[#This Row],[VALOR PPTO]])</f>
        <v>3.8315825727570172E-3</v>
      </c>
      <c r="AA522" s="2">
        <f>+DETALLE_GD_1[[#This Row],[VALOR PPTO]]*DETALLE_GD_1[[#This Row],[CANTIDAD RECIBIDA]]</f>
        <v>23228</v>
      </c>
      <c r="AB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2" s="3">
        <f>+DETALLE_GD_1[[#This Row],[CANTIDAD SOLICITADA]]-DETALLE_GD_1[[#This Row],[DEVOLUCIÓN]]</f>
        <v>1</v>
      </c>
      <c r="AD522" s="38" t="str">
        <f>+_xlfn.XLOOKUP(DETALLE_GD_1[[#This Row],[CODIGO]],PRODUCTOS[CODIGO],PRODUCTOS[DESC CORTA],"",0)</f>
        <v>TAZA WC AURA</v>
      </c>
      <c r="AE522"/>
      <c r="AH522"/>
    </row>
    <row r="523" spans="1:34" hidden="1" x14ac:dyDescent="0.25">
      <c r="A523" s="1">
        <v>46105</v>
      </c>
      <c r="B523" s="1">
        <v>46104</v>
      </c>
      <c r="C523" s="80" t="s">
        <v>169</v>
      </c>
      <c r="D523" s="38">
        <v>3</v>
      </c>
      <c r="E523" s="80" t="s">
        <v>169</v>
      </c>
      <c r="F523">
        <v>1901008</v>
      </c>
      <c r="G523" s="80" t="s">
        <v>278</v>
      </c>
      <c r="H523" s="80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"/>
      <c r="V523">
        <v>5886</v>
      </c>
      <c r="W523" s="2">
        <v>6579000000</v>
      </c>
      <c r="X523" s="6">
        <v>570454.86033000005</v>
      </c>
      <c r="Y523" s="38">
        <v>10010</v>
      </c>
      <c r="Z523" s="81">
        <f>+((DETALLE_GD_1[[#This Row],[VALOR X UN (GD)]]-DETALLE_GD_1[[#This Row],[VALOR PPTO]])/DETALLE_GD_1[[#This Row],[VALOR PPTO]])</f>
        <v>-2.5056941139318816E-2</v>
      </c>
      <c r="AA523" s="2">
        <f>+DETALLE_GD_1[[#This Row],[VALOR PPTO]]*DETALLE_GD_1[[#This Row],[CANTIDAD RECIBIDA]]</f>
        <v>570454.86599999992</v>
      </c>
      <c r="AB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3" s="3">
        <f>+DETALLE_GD_1[[#This Row],[CANTIDAD SOLICITADA]]-DETALLE_GD_1[[#This Row],[DEVOLUCIÓN]]</f>
        <v>270</v>
      </c>
      <c r="AD523" s="38" t="str">
        <f>+_xlfn.XLOOKUP(DETALLE_GD_1[[#This Row],[CODIGO]],PRODUCTOS[CODIGO],PRODUCTOS[DESC CORTA],"",0)</f>
        <v>AISLAN GLASS 90MM</v>
      </c>
      <c r="AE523"/>
      <c r="AH523"/>
    </row>
    <row r="524" spans="1:34" hidden="1" x14ac:dyDescent="0.25">
      <c r="A524" s="1">
        <v>46105</v>
      </c>
      <c r="B524" s="1">
        <v>46104</v>
      </c>
      <c r="C524" s="80" t="s">
        <v>169</v>
      </c>
      <c r="D524" s="38">
        <v>3</v>
      </c>
      <c r="E524" s="80" t="s">
        <v>169</v>
      </c>
      <c r="F524">
        <v>304049</v>
      </c>
      <c r="G524" s="80" t="s">
        <v>318</v>
      </c>
      <c r="H524" s="80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"/>
      <c r="V524">
        <v>5886</v>
      </c>
      <c r="W524" s="2">
        <v>6579000000</v>
      </c>
      <c r="X524" s="6">
        <v>973829.99999999953</v>
      </c>
      <c r="Y524" s="38">
        <v>10010</v>
      </c>
      <c r="Z524" s="81">
        <f>+((DETALLE_GD_1[[#This Row],[VALOR X UN (GD)]]-DETALLE_GD_1[[#This Row],[VALOR PPTO]])/DETALLE_GD_1[[#This Row],[VALOR PPTO]])</f>
        <v>-5.1341609931960842E-5</v>
      </c>
      <c r="AA524" s="2">
        <f>+DETALLE_GD_1[[#This Row],[VALOR PPTO]]*DETALLE_GD_1[[#This Row],[CANTIDAD RECIBIDA]]</f>
        <v>973830</v>
      </c>
      <c r="AB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4" s="3">
        <f>+DETALLE_GD_1[[#This Row],[CANTIDAD SOLICITADA]]-DETALLE_GD_1[[#This Row],[DEVOLUCIÓN]]</f>
        <v>65</v>
      </c>
      <c r="AD524" s="38" t="str">
        <f>+_xlfn.XLOOKUP(DETALLE_GD_1[[#This Row],[CODIGO]],PRODUCTOS[CODIGO],PRODUCTOS[DESC CORTA],"",0)</f>
        <v>TERCIADO FENOLICO</v>
      </c>
      <c r="AE524"/>
      <c r="AH524"/>
    </row>
    <row r="525" spans="1:34" hidden="1" x14ac:dyDescent="0.25">
      <c r="A525" s="1">
        <v>46105</v>
      </c>
      <c r="B525" s="1">
        <v>46104</v>
      </c>
      <c r="C525" s="80" t="s">
        <v>169</v>
      </c>
      <c r="D525" s="38">
        <v>3</v>
      </c>
      <c r="E525" s="80" t="s">
        <v>169</v>
      </c>
      <c r="F525">
        <v>1902003</v>
      </c>
      <c r="G525" s="80" t="s">
        <v>155</v>
      </c>
      <c r="H525" s="80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"/>
      <c r="V525">
        <v>5886</v>
      </c>
      <c r="W525" s="2">
        <v>6579000000</v>
      </c>
      <c r="X525" s="6">
        <v>301407.95091999992</v>
      </c>
      <c r="Y525" s="38">
        <v>10010</v>
      </c>
      <c r="Z525" s="81">
        <f>+((DETALLE_GD_1[[#This Row],[VALOR X UN (GD)]]-DETALLE_GD_1[[#This Row],[VALOR PPTO]])/DETALLE_GD_1[[#This Row],[VALOR PPTO]])</f>
        <v>-8.9417017403104051E-5</v>
      </c>
      <c r="AA525" s="2">
        <f>+DETALLE_GD_1[[#This Row],[VALOR PPTO]]*DETALLE_GD_1[[#This Row],[CANTIDAD RECIBIDA]]</f>
        <v>301407.951</v>
      </c>
      <c r="AB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5" s="3">
        <f>+DETALLE_GD_1[[#This Row],[CANTIDAD SOLICITADA]]-DETALLE_GD_1[[#This Row],[DEVOLUCIÓN]]</f>
        <v>2</v>
      </c>
      <c r="AD525" s="38">
        <f>+_xlfn.XLOOKUP(DETALLE_GD_1[[#This Row],[CODIGO]],PRODUCTOS[CODIGO],PRODUCTOS[DESC CORTA],"",0)</f>
        <v>0</v>
      </c>
      <c r="AE525"/>
      <c r="AH525"/>
    </row>
    <row r="526" spans="1:34" hidden="1" x14ac:dyDescent="0.25">
      <c r="A526" s="1">
        <v>46105</v>
      </c>
      <c r="B526" s="1">
        <v>46104</v>
      </c>
      <c r="C526" s="80" t="s">
        <v>169</v>
      </c>
      <c r="D526" s="38">
        <v>3</v>
      </c>
      <c r="E526" s="80" t="s">
        <v>169</v>
      </c>
      <c r="F526">
        <v>1610023</v>
      </c>
      <c r="G526" s="80" t="s">
        <v>351</v>
      </c>
      <c r="H526" s="80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"/>
      <c r="V526">
        <v>5886</v>
      </c>
      <c r="W526" s="2">
        <v>6579000000</v>
      </c>
      <c r="X526" s="6">
        <v>4218.1170840000004</v>
      </c>
      <c r="Y526" s="38">
        <v>10010</v>
      </c>
      <c r="Z526" s="81">
        <f>+((DETALLE_GD_1[[#This Row],[VALOR X UN (GD)]]-DETALLE_GD_1[[#This Row],[VALOR PPTO]])/DETALLE_GD_1[[#This Row],[VALOR PPTO]])</f>
        <v>8.0102804165934655E-2</v>
      </c>
      <c r="AA526" s="2">
        <f>+DETALLE_GD_1[[#This Row],[VALOR PPTO]]*DETALLE_GD_1[[#This Row],[CANTIDAD RECIBIDA]]</f>
        <v>4218.1170000000002</v>
      </c>
      <c r="AB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6" s="3">
        <f>+DETALLE_GD_1[[#This Row],[CANTIDAD SOLICITADA]]-DETALLE_GD_1[[#This Row],[DEVOLUCIÓN]]</f>
        <v>2</v>
      </c>
      <c r="AD526" s="38" t="str">
        <f>+_xlfn.XLOOKUP(DETALLE_GD_1[[#This Row],[CODIGO]],PRODUCTOS[CODIGO],PRODUCTOS[DESC CORTA],"",0)</f>
        <v>TRAPOS DE ASEO</v>
      </c>
      <c r="AE526"/>
      <c r="AH526"/>
    </row>
    <row r="527" spans="1:34" hidden="1" x14ac:dyDescent="0.25">
      <c r="A527" s="1">
        <v>46105</v>
      </c>
      <c r="B527" s="1">
        <v>46104</v>
      </c>
      <c r="C527" s="80" t="s">
        <v>169</v>
      </c>
      <c r="D527" s="38">
        <v>3</v>
      </c>
      <c r="E527" s="80" t="s">
        <v>169</v>
      </c>
      <c r="F527">
        <v>1610007</v>
      </c>
      <c r="G527" s="80" t="s">
        <v>334</v>
      </c>
      <c r="H527" s="80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"/>
      <c r="V527">
        <v>5886</v>
      </c>
      <c r="W527" s="2">
        <v>6579000000</v>
      </c>
      <c r="X527" s="6">
        <v>3248.9480739999999</v>
      </c>
      <c r="Y527" s="38">
        <v>10010</v>
      </c>
      <c r="Z527" s="81">
        <f>+((DETALLE_GD_1[[#This Row],[VALOR X UN (GD)]]-DETALLE_GD_1[[#This Row],[VALOR PPTO]])/DETALLE_GD_1[[#This Row],[VALOR PPTO]])</f>
        <v>1.6005180753934691E-5</v>
      </c>
      <c r="AA527" s="2">
        <f>+DETALLE_GD_1[[#This Row],[VALOR PPTO]]*DETALLE_GD_1[[#This Row],[CANTIDAD RECIBIDA]]</f>
        <v>3248.9479999999999</v>
      </c>
      <c r="AB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7" s="3">
        <f>+DETALLE_GD_1[[#This Row],[CANTIDAD SOLICITADA]]-DETALLE_GD_1[[#This Row],[DEVOLUCIÓN]]</f>
        <v>2</v>
      </c>
      <c r="AD527" s="38" t="str">
        <f>+_xlfn.XLOOKUP(DETALLE_GD_1[[#This Row],[CODIGO]],PRODUCTOS[CODIGO],PRODUCTOS[DESC CORTA],"",0)</f>
        <v>HUAIPE BLANCO BOLSA</v>
      </c>
      <c r="AE527"/>
      <c r="AH527"/>
    </row>
    <row r="528" spans="1:34" hidden="1" x14ac:dyDescent="0.25">
      <c r="A528" s="1">
        <v>46105</v>
      </c>
      <c r="B528" s="1">
        <v>46104</v>
      </c>
      <c r="C528" s="80" t="s">
        <v>169</v>
      </c>
      <c r="D528" s="38">
        <v>3</v>
      </c>
      <c r="E528" s="80" t="s">
        <v>169</v>
      </c>
      <c r="F528">
        <v>609008</v>
      </c>
      <c r="G528" s="80" t="s">
        <v>57</v>
      </c>
      <c r="H528" s="80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"/>
      <c r="V528">
        <v>5886</v>
      </c>
      <c r="W528" s="2">
        <v>6579000000</v>
      </c>
      <c r="X528" s="6">
        <v>8523.0292399999998</v>
      </c>
      <c r="Y528" s="38">
        <v>10010</v>
      </c>
      <c r="Z528" s="81">
        <f>+((DETALLE_GD_1[[#This Row],[VALOR X UN (GD)]]-DETALLE_GD_1[[#This Row],[VALOR PPTO]])/DETALLE_GD_1[[#This Row],[VALOR PPTO]])</f>
        <v>6.7460850656243104E-2</v>
      </c>
      <c r="AA528" s="2">
        <f>+DETALLE_GD_1[[#This Row],[VALOR PPTO]]*DETALLE_GD_1[[#This Row],[CANTIDAD RECIBIDA]]</f>
        <v>8523.0292000000009</v>
      </c>
      <c r="AB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8" s="3">
        <f>+DETALLE_GD_1[[#This Row],[CANTIDAD SOLICITADA]]-DETALLE_GD_1[[#This Row],[DEVOLUCIÓN]]</f>
        <v>4</v>
      </c>
      <c r="AD528" s="38" t="str">
        <f>+_xlfn.XLOOKUP(DETALLE_GD_1[[#This Row],[CODIGO]],PRODUCTOS[CODIGO],PRODUCTOS[DESC CORTA],"",0)</f>
        <v>DUCO</v>
      </c>
      <c r="AE528"/>
      <c r="AH528"/>
    </row>
    <row r="529" spans="1:34" hidden="1" x14ac:dyDescent="0.25">
      <c r="A529" s="1">
        <v>46105</v>
      </c>
      <c r="B529" s="1">
        <v>46104</v>
      </c>
      <c r="C529" s="80" t="s">
        <v>169</v>
      </c>
      <c r="D529" s="38">
        <v>3</v>
      </c>
      <c r="E529" s="80" t="s">
        <v>169</v>
      </c>
      <c r="F529">
        <v>1405040</v>
      </c>
      <c r="G529" s="80" t="s">
        <v>451</v>
      </c>
      <c r="H529" s="80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"/>
      <c r="V529">
        <v>5886</v>
      </c>
      <c r="W529" s="2">
        <v>6579000000</v>
      </c>
      <c r="X529" s="6">
        <v>15136</v>
      </c>
      <c r="Y529" s="38">
        <v>10010</v>
      </c>
      <c r="Z529" s="81">
        <f>+((DETALLE_GD_1[[#This Row],[VALOR X UN (GD)]]-DETALLE_GD_1[[#This Row],[VALOR PPTO]])/DETALLE_GD_1[[#This Row],[VALOR PPTO]])</f>
        <v>0</v>
      </c>
      <c r="AA529" s="2">
        <f>+DETALLE_GD_1[[#This Row],[VALOR PPTO]]*DETALLE_GD_1[[#This Row],[CANTIDAD RECIBIDA]]</f>
        <v>15136</v>
      </c>
      <c r="AB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9" s="3">
        <f>+DETALLE_GD_1[[#This Row],[CANTIDAD SOLICITADA]]-DETALLE_GD_1[[#This Row],[DEVOLUCIÓN]]</f>
        <v>2</v>
      </c>
      <c r="AD529" s="38" t="str">
        <f>+_xlfn.XLOOKUP(DETALLE_GD_1[[#This Row],[CODIGO]],PRODUCTOS[CODIGO],PRODUCTOS[DESC CORTA],"",0)</f>
        <v>CEERRADURA BAÑO 815 TUBULAR</v>
      </c>
      <c r="AE529"/>
      <c r="AH529"/>
    </row>
    <row r="530" spans="1:34" hidden="1" x14ac:dyDescent="0.25">
      <c r="A530" s="1">
        <v>46105</v>
      </c>
      <c r="B530" s="1">
        <v>46104</v>
      </c>
      <c r="C530" s="80" t="s">
        <v>169</v>
      </c>
      <c r="D530" s="38">
        <v>3</v>
      </c>
      <c r="E530" s="80" t="s">
        <v>169</v>
      </c>
      <c r="F530">
        <v>1405039</v>
      </c>
      <c r="G530" s="80" t="s">
        <v>314</v>
      </c>
      <c r="H530" s="8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"/>
      <c r="V530">
        <v>5886</v>
      </c>
      <c r="W530" s="2">
        <v>6579000000</v>
      </c>
      <c r="X530" s="6">
        <v>113940</v>
      </c>
      <c r="Y530" s="38">
        <v>10010</v>
      </c>
      <c r="Z530" s="81">
        <f>+((DETALLE_GD_1[[#This Row],[VALOR X UN (GD)]]-DETALLE_GD_1[[#This Row],[VALOR PPTO]])/DETALLE_GD_1[[#This Row],[VALOR PPTO]])</f>
        <v>0</v>
      </c>
      <c r="AA530" s="2">
        <f>+DETALLE_GD_1[[#This Row],[VALOR PPTO]]*DETALLE_GD_1[[#This Row],[CANTIDAD RECIBIDA]]</f>
        <v>113940</v>
      </c>
      <c r="AB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0" s="3">
        <f>+DETALLE_GD_1[[#This Row],[CANTIDAD SOLICITADA]]-DETALLE_GD_1[[#This Row],[DEVOLUCIÓN]]</f>
        <v>15</v>
      </c>
      <c r="AD530" s="38" t="str">
        <f>+_xlfn.XLOOKUP(DETALLE_GD_1[[#This Row],[CODIGO]],PRODUCTOS[CODIGO],PRODUCTOS[DESC CORTA],"",0)</f>
        <v>CERRADURA INOX 304</v>
      </c>
      <c r="AE530"/>
      <c r="AH530"/>
    </row>
    <row r="531" spans="1:34" hidden="1" x14ac:dyDescent="0.25">
      <c r="A531" s="1">
        <v>46105</v>
      </c>
      <c r="B531" s="1">
        <v>46104</v>
      </c>
      <c r="C531" s="80" t="s">
        <v>169</v>
      </c>
      <c r="D531" s="38">
        <v>3</v>
      </c>
      <c r="E531" s="80" t="s">
        <v>169</v>
      </c>
      <c r="F531">
        <v>617057</v>
      </c>
      <c r="G531" s="80" t="s">
        <v>134</v>
      </c>
      <c r="H531" s="80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"/>
      <c r="V531">
        <v>5886</v>
      </c>
      <c r="W531" s="2">
        <v>6579000000</v>
      </c>
      <c r="X531" s="6">
        <v>10210.598529999999</v>
      </c>
      <c r="Y531" s="38">
        <v>10010</v>
      </c>
      <c r="Z531" s="81">
        <f>+((DETALLE_GD_1[[#This Row],[VALOR X UN (GD)]]-DETALLE_GD_1[[#This Row],[VALOR PPTO]])/DETALLE_GD_1[[#This Row],[VALOR PPTO]])</f>
        <v>3.9321886958966856E-5</v>
      </c>
      <c r="AA531" s="2">
        <f>+DETALLE_GD_1[[#This Row],[VALOR PPTO]]*DETALLE_GD_1[[#This Row],[CANTIDAD RECIBIDA]]</f>
        <v>10210.5985</v>
      </c>
      <c r="AB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1" s="3">
        <f>+DETALLE_GD_1[[#This Row],[CANTIDAD SOLICITADA]]-DETALLE_GD_1[[#This Row],[DEVOLUCIÓN]]</f>
        <v>5</v>
      </c>
      <c r="AD531" s="38" t="str">
        <f>+_xlfn.XLOOKUP(DETALLE_GD_1[[#This Row],[CODIGO]],PRODUCTOS[CODIGO],PRODUCTOS[DESC CORTA],"",0)</f>
        <v>BROCHA 5/8 X4</v>
      </c>
      <c r="AE531"/>
      <c r="AH531"/>
    </row>
    <row r="532" spans="1:34" hidden="1" x14ac:dyDescent="0.25">
      <c r="A532" s="1">
        <v>46105</v>
      </c>
      <c r="B532" s="1">
        <v>46104</v>
      </c>
      <c r="C532" s="80" t="s">
        <v>169</v>
      </c>
      <c r="D532" s="38">
        <v>3</v>
      </c>
      <c r="E532" s="80" t="s">
        <v>169</v>
      </c>
      <c r="F532">
        <v>617055</v>
      </c>
      <c r="G532" s="80" t="s">
        <v>182</v>
      </c>
      <c r="H532" s="80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"/>
      <c r="V532">
        <v>5886</v>
      </c>
      <c r="W532" s="2">
        <v>6579000000</v>
      </c>
      <c r="X532" s="6">
        <v>4601.7689049999999</v>
      </c>
      <c r="Y532" s="38">
        <v>10010</v>
      </c>
      <c r="Z532" s="81">
        <f>+((DETALLE_GD_1[[#This Row],[VALOR X UN (GD)]]-DETALLE_GD_1[[#This Row],[VALOR PPTO]])/DETALLE_GD_1[[#This Row],[VALOR PPTO]])</f>
        <v>5.0198086866158326E-5</v>
      </c>
      <c r="AA532" s="2">
        <f>+DETALLE_GD_1[[#This Row],[VALOR PPTO]]*DETALLE_GD_1[[#This Row],[CANTIDAD RECIBIDA]]</f>
        <v>4601.7690000000002</v>
      </c>
      <c r="AB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2" s="3">
        <f>+DETALLE_GD_1[[#This Row],[CANTIDAD SOLICITADA]]-DETALLE_GD_1[[#This Row],[DEVOLUCIÓN]]</f>
        <v>5</v>
      </c>
      <c r="AD532" s="38">
        <f>+_xlfn.XLOOKUP(DETALLE_GD_1[[#This Row],[CODIGO]],PRODUCTOS[CODIGO],PRODUCTOS[DESC CORTA],"",0)</f>
        <v>0</v>
      </c>
      <c r="AE532"/>
      <c r="AH532"/>
    </row>
    <row r="533" spans="1:34" hidden="1" x14ac:dyDescent="0.25">
      <c r="A533" s="1">
        <v>46105</v>
      </c>
      <c r="B533" s="1">
        <v>46104</v>
      </c>
      <c r="C533" s="80" t="s">
        <v>169</v>
      </c>
      <c r="D533" s="38">
        <v>3</v>
      </c>
      <c r="E533" s="80" t="s">
        <v>169</v>
      </c>
      <c r="F533">
        <v>617016</v>
      </c>
      <c r="G533" s="80" t="s">
        <v>133</v>
      </c>
      <c r="H533" s="80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"/>
      <c r="V533">
        <v>5886</v>
      </c>
      <c r="W533" s="2">
        <v>6579000000</v>
      </c>
      <c r="X533" s="6">
        <v>14287.56637</v>
      </c>
      <c r="Y533" s="38">
        <v>10010</v>
      </c>
      <c r="Z533" s="81">
        <f>+((DETALLE_GD_1[[#This Row],[VALOR X UN (GD)]]-DETALLE_GD_1[[#This Row],[VALOR PPTO]])/DETALLE_GD_1[[#This Row],[VALOR PPTO]])</f>
        <v>2.4800234525592015E-3</v>
      </c>
      <c r="AA533" s="2">
        <f>+DETALLE_GD_1[[#This Row],[VALOR PPTO]]*DETALLE_GD_1[[#This Row],[CANTIDAD RECIBIDA]]</f>
        <v>14287.566500000001</v>
      </c>
      <c r="AB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3" s="3">
        <f>+DETALLE_GD_1[[#This Row],[CANTIDAD SOLICITADA]]-DETALLE_GD_1[[#This Row],[DEVOLUCIÓN]]</f>
        <v>5</v>
      </c>
      <c r="AD533" s="38" t="str">
        <f>+_xlfn.XLOOKUP(DETALLE_GD_1[[#This Row],[CODIGO]],PRODUCTOS[CODIGO],PRODUCTOS[DESC CORTA],"",0)</f>
        <v>RODILLO CHIPORRO</v>
      </c>
      <c r="AE533"/>
      <c r="AH533"/>
    </row>
    <row r="534" spans="1:34" hidden="1" x14ac:dyDescent="0.25">
      <c r="A534" s="1">
        <v>46105</v>
      </c>
      <c r="B534" s="1">
        <v>46104</v>
      </c>
      <c r="C534" s="80" t="s">
        <v>169</v>
      </c>
      <c r="D534" s="38">
        <v>3</v>
      </c>
      <c r="E534" s="80" t="s">
        <v>169</v>
      </c>
      <c r="F534">
        <v>602255</v>
      </c>
      <c r="G534" s="80" t="s">
        <v>203</v>
      </c>
      <c r="H534" s="80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"/>
      <c r="V534">
        <v>5886</v>
      </c>
      <c r="W534" s="2">
        <v>6579000000</v>
      </c>
      <c r="X534" s="6">
        <v>95779</v>
      </c>
      <c r="Y534" s="38">
        <v>10010</v>
      </c>
      <c r="Z534" s="81">
        <f>+((DETALLE_GD_1[[#This Row],[VALOR X UN (GD)]]-DETALLE_GD_1[[#This Row],[VALOR PPTO]])/DETALLE_GD_1[[#This Row],[VALOR PPTO]])</f>
        <v>1.0440702032804685E-5</v>
      </c>
      <c r="AA534" s="2">
        <f>+DETALLE_GD_1[[#This Row],[VALOR PPTO]]*DETALLE_GD_1[[#This Row],[CANTIDAD RECIBIDA]]</f>
        <v>95779</v>
      </c>
      <c r="AB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4" s="3">
        <f>+DETALLE_GD_1[[#This Row],[CANTIDAD SOLICITADA]]-DETALLE_GD_1[[#This Row],[DEVOLUCIÓN]]</f>
        <v>2</v>
      </c>
      <c r="AD534" s="38">
        <f>+_xlfn.XLOOKUP(DETALLE_GD_1[[#This Row],[CODIGO]],PRODUCTOS[CODIGO],PRODUCTOS[DESC CORTA],"",0)</f>
        <v>0</v>
      </c>
      <c r="AE534"/>
      <c r="AH534"/>
    </row>
    <row r="535" spans="1:34" hidden="1" x14ac:dyDescent="0.25">
      <c r="A535" s="1">
        <v>46105</v>
      </c>
      <c r="B535" s="1">
        <v>46104</v>
      </c>
      <c r="C535" s="80" t="s">
        <v>169</v>
      </c>
      <c r="D535" s="38">
        <v>3</v>
      </c>
      <c r="E535" s="80" t="s">
        <v>169</v>
      </c>
      <c r="F535">
        <v>602254</v>
      </c>
      <c r="G535" s="80" t="s">
        <v>214</v>
      </c>
      <c r="H535" s="80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"/>
      <c r="V535">
        <v>5886</v>
      </c>
      <c r="W535" s="2">
        <v>6579000000</v>
      </c>
      <c r="X535" s="6">
        <v>92120</v>
      </c>
      <c r="Y535" s="38">
        <v>10010</v>
      </c>
      <c r="Z535" s="81">
        <f>+((DETALLE_GD_1[[#This Row],[VALOR X UN (GD)]]-DETALLE_GD_1[[#This Row],[VALOR PPTO]])/DETALLE_GD_1[[#This Row],[VALOR PPTO]])</f>
        <v>0</v>
      </c>
      <c r="AA535" s="2">
        <f>+DETALLE_GD_1[[#This Row],[VALOR PPTO]]*DETALLE_GD_1[[#This Row],[CANTIDAD RECIBIDA]]</f>
        <v>92120</v>
      </c>
      <c r="AB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5" s="3">
        <f>+DETALLE_GD_1[[#This Row],[CANTIDAD SOLICITADA]]-DETALLE_GD_1[[#This Row],[DEVOLUCIÓN]]</f>
        <v>2</v>
      </c>
      <c r="AD535" s="38">
        <f>+_xlfn.XLOOKUP(DETALLE_GD_1[[#This Row],[CODIGO]],PRODUCTOS[CODIGO],PRODUCTOS[DESC CORTA],"",0)</f>
        <v>0</v>
      </c>
      <c r="AE535"/>
      <c r="AH535"/>
    </row>
    <row r="536" spans="1:34" hidden="1" x14ac:dyDescent="0.25">
      <c r="A536" s="1">
        <v>46105</v>
      </c>
      <c r="B536" s="1">
        <v>46104</v>
      </c>
      <c r="C536" s="80" t="s">
        <v>169</v>
      </c>
      <c r="D536" s="38">
        <v>3</v>
      </c>
      <c r="E536" s="80" t="s">
        <v>169</v>
      </c>
      <c r="F536">
        <v>907031</v>
      </c>
      <c r="G536" s="80" t="s">
        <v>256</v>
      </c>
      <c r="H536" s="80" t="s">
        <v>746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"/>
      <c r="V536">
        <v>5886</v>
      </c>
      <c r="W536" s="2">
        <v>6579000000</v>
      </c>
      <c r="X536" s="6">
        <v>937615.00000200036</v>
      </c>
      <c r="Y536" s="38">
        <v>10010</v>
      </c>
      <c r="Z536" s="81">
        <f>+((DETALLE_GD_1[[#This Row],[VALOR X UN (GD)]]-DETALLE_GD_1[[#This Row],[VALOR PPTO]])/DETALLE_GD_1[[#This Row],[VALOR PPTO]])</f>
        <v>-8.6613375407472489E-3</v>
      </c>
      <c r="AA536" s="2">
        <f>+DETALLE_GD_1[[#This Row],[VALOR PPTO]]*DETALLE_GD_1[[#This Row],[CANTIDAD RECIBIDA]]</f>
        <v>937615.00020000001</v>
      </c>
      <c r="AB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6" s="3">
        <f>+DETALLE_GD_1[[#This Row],[CANTIDAD SOLICITADA]]-DETALLE_GD_1[[#This Row],[DEVOLUCIÓN]]</f>
        <v>6</v>
      </c>
      <c r="AD536" s="38" t="str">
        <f>+_xlfn.XLOOKUP(DETALLE_GD_1[[#This Row],[CODIGO]],PRODUCTOS[CODIGO],PRODUCTOS[DESC CORTA],"",0)</f>
        <v>MEMBRANA PVC</v>
      </c>
      <c r="AE536"/>
      <c r="AH536"/>
    </row>
    <row r="537" spans="1:34" hidden="1" x14ac:dyDescent="0.25">
      <c r="A537" s="1">
        <v>46105</v>
      </c>
      <c r="B537" s="1">
        <v>46105</v>
      </c>
      <c r="C537" s="80" t="s">
        <v>169</v>
      </c>
      <c r="D537" s="38">
        <v>3</v>
      </c>
      <c r="E537" s="80" t="s">
        <v>169</v>
      </c>
      <c r="F537" t="s">
        <v>166</v>
      </c>
      <c r="G537" s="80" t="s">
        <v>167</v>
      </c>
      <c r="H537" s="80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">
        <v>1088092</v>
      </c>
      <c r="V537">
        <v>5886</v>
      </c>
      <c r="W537" s="2">
        <v>6579000000</v>
      </c>
      <c r="X537" s="6">
        <v>950591.03336</v>
      </c>
      <c r="Y537" s="38">
        <v>10010</v>
      </c>
      <c r="Z537" s="81">
        <f>+((DETALLE_GD_1[[#This Row],[VALOR X UN (GD)]]-DETALLE_GD_1[[#This Row],[VALOR PPTO]])/DETALLE_GD_1[[#This Row],[VALOR PPTO]])</f>
        <v>9.337976586339182E-2</v>
      </c>
      <c r="AA537" s="2">
        <f>+DETALLE_GD_1[[#This Row],[VALOR PPTO]]*DETALLE_GD_1[[#This Row],[CANTIDAD RECIBIDA]]</f>
        <v>950591.03200000001</v>
      </c>
      <c r="AB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7" s="3">
        <f>+DETALLE_GD_1[[#This Row],[CANTIDAD SOLICITADA]]-DETALLE_GD_1[[#This Row],[DEVOLUCIÓN]]</f>
        <v>80</v>
      </c>
      <c r="AD537" s="38" t="str">
        <f>+_xlfn.XLOOKUP(DETALLE_GD_1[[#This Row],[CODIGO]],PRODUCTOS[CODIGO],PRODUCTOS[DESC CORTA],"",0)</f>
        <v>PISO TARKET</v>
      </c>
      <c r="AE537"/>
      <c r="AH537"/>
    </row>
    <row r="538" spans="1:34" hidden="1" x14ac:dyDescent="0.25">
      <c r="A538" s="1">
        <v>46105</v>
      </c>
      <c r="B538" s="1">
        <v>46105</v>
      </c>
      <c r="C538" s="80" t="s">
        <v>169</v>
      </c>
      <c r="D538" s="38">
        <v>3</v>
      </c>
      <c r="E538" s="80" t="s">
        <v>169</v>
      </c>
      <c r="F538">
        <v>407423</v>
      </c>
      <c r="G538" s="80" t="s">
        <v>106</v>
      </c>
      <c r="H538" s="80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"/>
      <c r="V538">
        <v>5886</v>
      </c>
      <c r="W538" s="2">
        <v>6579000000</v>
      </c>
      <c r="X538" s="6">
        <v>959764.51785405388</v>
      </c>
      <c r="Y538" s="38">
        <v>10010</v>
      </c>
      <c r="Z538" s="81">
        <f>+((DETALLE_GD_1[[#This Row],[VALOR X UN (GD)]]-DETALLE_GD_1[[#This Row],[VALOR PPTO]])/DETALLE_GD_1[[#This Row],[VALOR PPTO]])</f>
        <v>-0.96822970634983885</v>
      </c>
      <c r="AA538" s="2">
        <f>+DETALLE_GD_1[[#This Row],[VALOR PPTO]]*DETALLE_GD_1[[#This Row],[CANTIDAD RECIBIDA]]</f>
        <v>959764.5</v>
      </c>
      <c r="AB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8" s="3">
        <f>+DETALLE_GD_1[[#This Row],[CANTIDAD SOLICITADA]]-DETALLE_GD_1[[#This Row],[DEVOLUCIÓN]]</f>
        <v>9000</v>
      </c>
      <c r="AD538" s="38" t="str">
        <f>+_xlfn.XLOOKUP(DETALLE_GD_1[[#This Row],[CODIGO]],PRODUCTOS[CODIGO],PRODUCTOS[DESC CORTA],"",0)</f>
        <v>TORNILLO CRS 6X1 5/8</v>
      </c>
      <c r="AE538"/>
      <c r="AH538"/>
    </row>
    <row r="539" spans="1:34" hidden="1" x14ac:dyDescent="0.25">
      <c r="A539" s="1">
        <v>46105</v>
      </c>
      <c r="B539" s="1">
        <v>46105</v>
      </c>
      <c r="C539" s="80" t="s">
        <v>169</v>
      </c>
      <c r="D539" s="38">
        <v>3</v>
      </c>
      <c r="E539" s="80" t="s">
        <v>169</v>
      </c>
      <c r="F539">
        <v>407049</v>
      </c>
      <c r="G539" s="80" t="s">
        <v>232</v>
      </c>
      <c r="H539" s="80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"/>
      <c r="V539">
        <v>5886</v>
      </c>
      <c r="W539" s="2">
        <v>6579000000</v>
      </c>
      <c r="X539" s="6">
        <v>8101.081000000001</v>
      </c>
      <c r="Y539" s="38">
        <v>10010</v>
      </c>
      <c r="Z539" s="81">
        <f>+((DETALLE_GD_1[[#This Row],[VALOR X UN (GD)]]-DETALLE_GD_1[[#This Row],[VALOR PPTO]])/DETALLE_GD_1[[#This Row],[VALOR PPTO]])</f>
        <v>-1.2344002666275806E-5</v>
      </c>
      <c r="AA539" s="2">
        <f>+DETALLE_GD_1[[#This Row],[VALOR PPTO]]*DETALLE_GD_1[[#This Row],[CANTIDAD RECIBIDA]]</f>
        <v>8101.1</v>
      </c>
      <c r="AB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9" s="3">
        <f>+DETALLE_GD_1[[#This Row],[CANTIDAD SOLICITADA]]-DETALLE_GD_1[[#This Row],[DEVOLUCIÓN]]</f>
        <v>500</v>
      </c>
      <c r="AD539" s="38">
        <f>+_xlfn.XLOOKUP(DETALLE_GD_1[[#This Row],[CODIGO]],PRODUCTOS[CODIGO],PRODUCTOS[DESC CORTA],"",0)</f>
        <v>0</v>
      </c>
      <c r="AE539"/>
      <c r="AH539"/>
    </row>
    <row r="540" spans="1:34" hidden="1" x14ac:dyDescent="0.25">
      <c r="A540" s="1">
        <v>46105</v>
      </c>
      <c r="B540" s="1">
        <v>46105</v>
      </c>
      <c r="C540" s="80" t="s">
        <v>169</v>
      </c>
      <c r="D540" s="38">
        <v>3</v>
      </c>
      <c r="E540" s="80" t="s">
        <v>169</v>
      </c>
      <c r="F540">
        <v>407170</v>
      </c>
      <c r="G540" s="80" t="s">
        <v>107</v>
      </c>
      <c r="H540" s="8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"/>
      <c r="V540">
        <v>5886</v>
      </c>
      <c r="W540" s="2">
        <v>6579000000</v>
      </c>
      <c r="X540" s="6">
        <v>2440.1080000000002</v>
      </c>
      <c r="Y540" s="38">
        <v>10010</v>
      </c>
      <c r="Z540" s="81">
        <f>+((DETALLE_GD_1[[#This Row],[VALOR X UN (GD)]]-DETALLE_GD_1[[#This Row],[VALOR PPTO]])/DETALLE_GD_1[[#This Row],[VALOR PPTO]])</f>
        <v>-4.0981926970292619E-5</v>
      </c>
      <c r="AA540" s="2">
        <f>+DETALLE_GD_1[[#This Row],[VALOR PPTO]]*DETALLE_GD_1[[#This Row],[CANTIDAD RECIBIDA]]</f>
        <v>2440.1000000000004</v>
      </c>
      <c r="AB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0" s="3">
        <f>+DETALLE_GD_1[[#This Row],[CANTIDAD SOLICITADA]]-DETALLE_GD_1[[#This Row],[DEVOLUCIÓN]]</f>
        <v>500</v>
      </c>
      <c r="AD540" s="38" t="str">
        <f>+_xlfn.XLOOKUP(DETALLE_GD_1[[#This Row],[CODIGO]],PRODUCTOS[CODIGO],PRODUCTOS[DESC CORTA],"",0)</f>
        <v>TORNILLO CRS 6X2 1/4</v>
      </c>
      <c r="AE540"/>
      <c r="AH540"/>
    </row>
    <row r="541" spans="1:34" hidden="1" x14ac:dyDescent="0.25">
      <c r="A541" s="1">
        <v>46105</v>
      </c>
      <c r="B541" s="1">
        <v>46105</v>
      </c>
      <c r="C541" s="80" t="s">
        <v>169</v>
      </c>
      <c r="D541" s="38">
        <v>3</v>
      </c>
      <c r="E541" s="80" t="s">
        <v>169</v>
      </c>
      <c r="F541">
        <v>1802174</v>
      </c>
      <c r="G541" s="80" t="s">
        <v>268</v>
      </c>
      <c r="H541" s="80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"/>
      <c r="V541">
        <v>5886</v>
      </c>
      <c r="W541" s="2">
        <v>6579000000</v>
      </c>
      <c r="X541" s="6">
        <v>7709</v>
      </c>
      <c r="Y541" s="38">
        <v>10010</v>
      </c>
      <c r="Z541" s="81">
        <f>+((DETALLE_GD_1[[#This Row],[VALOR X UN (GD)]]-DETALLE_GD_1[[#This Row],[VALOR PPTO]])/DETALLE_GD_1[[#This Row],[VALOR PPTO]])</f>
        <v>-9.0802957582046962E-4</v>
      </c>
      <c r="AA541" s="2">
        <f>+DETALLE_GD_1[[#This Row],[VALOR PPTO]]*DETALLE_GD_1[[#This Row],[CANTIDAD RECIBIDA]]</f>
        <v>7709</v>
      </c>
      <c r="AB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1" s="3">
        <f>+DETALLE_GD_1[[#This Row],[CANTIDAD SOLICITADA]]-DETALLE_GD_1[[#This Row],[DEVOLUCIÓN]]</f>
        <v>1</v>
      </c>
      <c r="AD541" s="38" t="str">
        <f>+_xlfn.XLOOKUP(DETALLE_GD_1[[#This Row],[CODIGO]],PRODUCTOS[CODIGO],PRODUCTOS[DESC CORTA],"",0)</f>
        <v>PEDESTAL DS THEOS</v>
      </c>
      <c r="AE541"/>
      <c r="AH541"/>
    </row>
    <row r="542" spans="1:34" hidden="1" x14ac:dyDescent="0.25">
      <c r="A542" s="1">
        <v>46106</v>
      </c>
      <c r="B542" s="1">
        <v>46106</v>
      </c>
      <c r="C542" s="80" t="s">
        <v>169</v>
      </c>
      <c r="D542" s="38">
        <v>3</v>
      </c>
      <c r="E542" s="80" t="s">
        <v>169</v>
      </c>
      <c r="F542">
        <v>2302118</v>
      </c>
      <c r="G542" s="80" t="s">
        <v>228</v>
      </c>
      <c r="H542" s="80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">
        <v>404380</v>
      </c>
      <c r="V542">
        <v>5886</v>
      </c>
      <c r="W542" s="2">
        <v>6579000000</v>
      </c>
      <c r="X542" s="6">
        <v>506250</v>
      </c>
      <c r="Y542" s="38">
        <v>10010</v>
      </c>
      <c r="Z542" s="81">
        <f>+((DETALLE_GD_1[[#This Row],[VALOR X UN (GD)]]-DETALLE_GD_1[[#This Row],[VALOR PPTO]])/DETALLE_GD_1[[#This Row],[VALOR PPTO]])</f>
        <v>-0.2012246913580247</v>
      </c>
      <c r="AA542" s="2">
        <f>+DETALLE_GD_1[[#This Row],[VALOR PPTO]]*DETALLE_GD_1[[#This Row],[CANTIDAD RECIBIDA]]</f>
        <v>506250</v>
      </c>
      <c r="AB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2" s="3">
        <f>+DETALLE_GD_1[[#This Row],[CANTIDAD SOLICITADA]]-DETALLE_GD_1[[#This Row],[DEVOLUCIÓN]]</f>
        <v>5</v>
      </c>
      <c r="AD542" s="38">
        <f>+_xlfn.XLOOKUP(DETALLE_GD_1[[#This Row],[CODIGO]],PRODUCTOS[CODIGO],PRODUCTOS[DESC CORTA],"",0)</f>
        <v>0</v>
      </c>
      <c r="AE542"/>
      <c r="AH542"/>
    </row>
    <row r="543" spans="1:34" hidden="1" x14ac:dyDescent="0.25">
      <c r="A543" s="1">
        <v>46107</v>
      </c>
      <c r="B543" s="1">
        <v>46107</v>
      </c>
      <c r="C543" s="80" t="s">
        <v>169</v>
      </c>
      <c r="D543" s="38">
        <v>3</v>
      </c>
      <c r="E543" s="80" t="s">
        <v>169</v>
      </c>
      <c r="F543">
        <v>410045</v>
      </c>
      <c r="G543" s="80" t="s">
        <v>110</v>
      </c>
      <c r="H543" s="80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">
        <v>2133483</v>
      </c>
      <c r="V543">
        <v>5886</v>
      </c>
      <c r="W543" s="2">
        <v>6579000000</v>
      </c>
      <c r="X543" s="6">
        <v>170752.63150399996</v>
      </c>
      <c r="Y543" s="38">
        <v>10010</v>
      </c>
      <c r="Z543" s="81">
        <f>+((DETALLE_GD_1[[#This Row],[VALOR X UN (GD)]]-DETALLE_GD_1[[#This Row],[VALOR PPTO]])/DETALLE_GD_1[[#This Row],[VALOR PPTO]])</f>
        <v>-5.7320705845140721E-2</v>
      </c>
      <c r="AA543" s="2">
        <f>+DETALLE_GD_1[[#This Row],[VALOR PPTO]]*DETALLE_GD_1[[#This Row],[CANTIDAD RECIBIDA]]</f>
        <v>170752.6496</v>
      </c>
      <c r="AB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3" s="3">
        <f>+DETALLE_GD_1[[#This Row],[CANTIDAD SOLICITADA]]-DETALLE_GD_1[[#This Row],[DEVOLUCIÓN]]</f>
        <v>464</v>
      </c>
      <c r="AD543" s="38" t="str">
        <f>+_xlfn.XLOOKUP(DETALLE_GD_1[[#This Row],[CODIGO]],PRODUCTOS[CODIGO],PRODUCTOS[DESC CORTA],"",0)</f>
        <v>CONECTOR DENTADO</v>
      </c>
      <c r="AE543"/>
      <c r="AH543"/>
    </row>
    <row r="544" spans="1:34" hidden="1" x14ac:dyDescent="0.25">
      <c r="A544" s="1">
        <v>46107</v>
      </c>
      <c r="B544" s="1">
        <v>46107</v>
      </c>
      <c r="C544" s="80" t="s">
        <v>169</v>
      </c>
      <c r="D544" s="38">
        <v>3</v>
      </c>
      <c r="E544" s="80" t="s">
        <v>169</v>
      </c>
      <c r="F544">
        <v>701043</v>
      </c>
      <c r="G544" s="80" t="s">
        <v>197</v>
      </c>
      <c r="H544" s="80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"/>
      <c r="V544">
        <v>5886</v>
      </c>
      <c r="W544" s="2">
        <v>6579000000</v>
      </c>
      <c r="X544" s="6">
        <v>1771709.0217599999</v>
      </c>
      <c r="Y544" s="38">
        <v>10010</v>
      </c>
      <c r="Z544" s="81">
        <f>+((DETALLE_GD_1[[#This Row],[VALOR X UN (GD)]]-DETALLE_GD_1[[#This Row],[VALOR PPTO]])/DETALLE_GD_1[[#This Row],[VALOR PPTO]])</f>
        <v>1.2734018788855073E-2</v>
      </c>
      <c r="AA544" s="2">
        <f>+DETALLE_GD_1[[#This Row],[VALOR PPTO]]*DETALLE_GD_1[[#This Row],[CANTIDAD RECIBIDA]]</f>
        <v>1771709.024</v>
      </c>
      <c r="AB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4" s="3">
        <f>+DETALLE_GD_1[[#This Row],[CANTIDAD SOLICITADA]]-DETALLE_GD_1[[#This Row],[DEVOLUCIÓN]]</f>
        <v>80</v>
      </c>
      <c r="AD544" s="38" t="str">
        <f>+_xlfn.XLOOKUP(DETALLE_GD_1[[#This Row],[CODIGO]],PRODUCTOS[CODIGO],PRODUCTOS[DESC CORTA],"",0)</f>
        <v>VOLCANITA EMPAPELADA CIELO</v>
      </c>
      <c r="AE544"/>
      <c r="AH544"/>
    </row>
    <row r="545" spans="1:34" hidden="1" x14ac:dyDescent="0.25">
      <c r="A545" s="1">
        <v>46107</v>
      </c>
      <c r="B545" s="1">
        <v>46107</v>
      </c>
      <c r="C545" s="80" t="s">
        <v>169</v>
      </c>
      <c r="D545" s="38">
        <v>3</v>
      </c>
      <c r="E545" s="80" t="s">
        <v>169</v>
      </c>
      <c r="F545">
        <v>5309018</v>
      </c>
      <c r="G545" s="80" t="s">
        <v>112</v>
      </c>
      <c r="H545" s="80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"/>
      <c r="V545">
        <v>5886</v>
      </c>
      <c r="W545" s="2">
        <v>6579000000</v>
      </c>
      <c r="X545" s="6">
        <v>139999.8464000001</v>
      </c>
      <c r="Y545" s="38">
        <v>10010</v>
      </c>
      <c r="Z545" s="81">
        <f>+((DETALLE_GD_1[[#This Row],[VALOR X UN (GD)]]-DETALLE_GD_1[[#This Row],[VALOR PPTO]])/DETALLE_GD_1[[#This Row],[VALOR PPTO]])</f>
        <v>1.1428584490190236E-6</v>
      </c>
      <c r="AA545" s="2">
        <f>+DETALLE_GD_1[[#This Row],[VALOR PPTO]]*DETALLE_GD_1[[#This Row],[CANTIDAD RECIBIDA]]</f>
        <v>139999.84</v>
      </c>
      <c r="AB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5" s="3">
        <f>+DETALLE_GD_1[[#This Row],[CANTIDAD SOLICITADA]]-DETALLE_GD_1[[#This Row],[DEVOLUCIÓN]]</f>
        <v>200</v>
      </c>
      <c r="AD545" s="38">
        <f>+_xlfn.XLOOKUP(DETALLE_GD_1[[#This Row],[CODIGO]],PRODUCTOS[CODIGO],PRODUCTOS[DESC CORTA],"",0)</f>
        <v>0</v>
      </c>
      <c r="AE545"/>
      <c r="AH545"/>
    </row>
    <row r="546" spans="1:34" hidden="1" x14ac:dyDescent="0.25">
      <c r="A546" s="1">
        <v>46107</v>
      </c>
      <c r="B546" s="1">
        <v>46107</v>
      </c>
      <c r="C546" s="80" t="s">
        <v>169</v>
      </c>
      <c r="D546" s="38">
        <v>3</v>
      </c>
      <c r="E546" s="80" t="s">
        <v>169</v>
      </c>
      <c r="F546">
        <v>2302044</v>
      </c>
      <c r="G546" s="80" t="s">
        <v>441</v>
      </c>
      <c r="H546" s="80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"/>
      <c r="V546">
        <v>5886</v>
      </c>
      <c r="W546" s="2">
        <v>6579000000</v>
      </c>
      <c r="X546" s="6" t="s">
        <v>355</v>
      </c>
      <c r="Y546" s="38">
        <v>10010</v>
      </c>
      <c r="Z546" s="81" t="e">
        <f>+((DETALLE_GD_1[[#This Row],[VALOR X UN (GD)]]-DETALLE_GD_1[[#This Row],[VALOR PPTO]])/DETALLE_GD_1[[#This Row],[VALOR PPTO]])</f>
        <v>#DIV/0!</v>
      </c>
      <c r="AA546" s="2">
        <f>+DETALLE_GD_1[[#This Row],[VALOR PPTO]]*DETALLE_GD_1[[#This Row],[CANTIDAD RECIBIDA]]</f>
        <v>0</v>
      </c>
      <c r="AB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6" s="3">
        <f>+DETALLE_GD_1[[#This Row],[CANTIDAD SOLICITADA]]-DETALLE_GD_1[[#This Row],[DEVOLUCIÓN]]</f>
        <v>1</v>
      </c>
      <c r="AD546" s="38" t="str">
        <f>+_xlfn.XLOOKUP(DETALLE_GD_1[[#This Row],[CODIGO]],PRODUCTOS[CODIGO],PRODUCTOS[DESC CORTA],"",0)</f>
        <v/>
      </c>
      <c r="AE546"/>
      <c r="AH546"/>
    </row>
    <row r="547" spans="1:34" hidden="1" x14ac:dyDescent="0.25">
      <c r="A547" s="1">
        <v>46107</v>
      </c>
      <c r="B547" s="1">
        <v>46107</v>
      </c>
      <c r="C547" s="80" t="s">
        <v>169</v>
      </c>
      <c r="D547" s="38">
        <v>3</v>
      </c>
      <c r="E547" s="80" t="s">
        <v>169</v>
      </c>
      <c r="F547">
        <v>2302045</v>
      </c>
      <c r="G547" s="80" t="s">
        <v>443</v>
      </c>
      <c r="H547" s="80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"/>
      <c r="V547">
        <v>5886</v>
      </c>
      <c r="W547" s="2">
        <v>6579000000</v>
      </c>
      <c r="X547" s="6" t="s">
        <v>355</v>
      </c>
      <c r="Y547" s="38">
        <v>10010</v>
      </c>
      <c r="Z547" s="81" t="e">
        <f>+((DETALLE_GD_1[[#This Row],[VALOR X UN (GD)]]-DETALLE_GD_1[[#This Row],[VALOR PPTO]])/DETALLE_GD_1[[#This Row],[VALOR PPTO]])</f>
        <v>#DIV/0!</v>
      </c>
      <c r="AA547" s="2">
        <f>+DETALLE_GD_1[[#This Row],[VALOR PPTO]]*DETALLE_GD_1[[#This Row],[CANTIDAD RECIBIDA]]</f>
        <v>0</v>
      </c>
      <c r="AB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7" s="3">
        <f>+DETALLE_GD_1[[#This Row],[CANTIDAD SOLICITADA]]-DETALLE_GD_1[[#This Row],[DEVOLUCIÓN]]</f>
        <v>1</v>
      </c>
      <c r="AD547" s="38" t="str">
        <f>+_xlfn.XLOOKUP(DETALLE_GD_1[[#This Row],[CODIGO]],PRODUCTOS[CODIGO],PRODUCTOS[DESC CORTA],"",0)</f>
        <v/>
      </c>
      <c r="AE547"/>
      <c r="AH547"/>
    </row>
    <row r="548" spans="1:34" hidden="1" x14ac:dyDescent="0.25">
      <c r="A548" s="1">
        <v>46107</v>
      </c>
      <c r="B548" s="1">
        <v>46107</v>
      </c>
      <c r="C548" s="80" t="s">
        <v>169</v>
      </c>
      <c r="D548" s="38">
        <v>3</v>
      </c>
      <c r="E548" s="80" t="s">
        <v>169</v>
      </c>
      <c r="F548">
        <v>304002</v>
      </c>
      <c r="G548" s="80" t="s">
        <v>37</v>
      </c>
      <c r="H548" s="80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">
        <v>2464990</v>
      </c>
      <c r="V548">
        <v>5886</v>
      </c>
      <c r="W548" s="2">
        <v>6579000000</v>
      </c>
      <c r="X548" s="6">
        <v>1529748.5150160005</v>
      </c>
      <c r="Y548" s="38">
        <v>10010</v>
      </c>
      <c r="Z548" s="81">
        <f>+((DETALLE_GD_1[[#This Row],[VALOR X UN (GD)]]-DETALLE_GD_1[[#This Row],[VALOR PPTO]])/DETALLE_GD_1[[#This Row],[VALOR PPTO]])</f>
        <v>1.3618238389790495E-2</v>
      </c>
      <c r="AA548" s="2">
        <f>+DETALLE_GD_1[[#This Row],[VALOR PPTO]]*DETALLE_GD_1[[#This Row],[CANTIDAD RECIBIDA]]</f>
        <v>1529748.5183999999</v>
      </c>
      <c r="AB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8" s="3">
        <f>+DETALLE_GD_1[[#This Row],[CANTIDAD SOLICITADA]]-DETALLE_GD_1[[#This Row],[DEVOLUCIÓN]]</f>
        <v>72</v>
      </c>
      <c r="AD548" s="38" t="str">
        <f>+_xlfn.XLOOKUP(DETALLE_GD_1[[#This Row],[CODIGO]],PRODUCTOS[CODIGO],PRODUCTOS[DESC CORTA],"",0)</f>
        <v>SMARTPANEL</v>
      </c>
      <c r="AE548"/>
      <c r="AH548"/>
    </row>
    <row r="549" spans="1:34" hidden="1" x14ac:dyDescent="0.25">
      <c r="A549" s="1">
        <v>46107</v>
      </c>
      <c r="B549" s="1">
        <v>46107</v>
      </c>
      <c r="C549" s="80" t="s">
        <v>169</v>
      </c>
      <c r="D549" s="38">
        <v>3</v>
      </c>
      <c r="E549" s="80" t="s">
        <v>169</v>
      </c>
      <c r="F549">
        <v>1902003</v>
      </c>
      <c r="G549" s="80" t="s">
        <v>155</v>
      </c>
      <c r="H549" s="80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"/>
      <c r="V549">
        <v>5886</v>
      </c>
      <c r="W549" s="2">
        <v>6579000000</v>
      </c>
      <c r="X549" s="6">
        <v>904223.85275999969</v>
      </c>
      <c r="Y549" s="38">
        <v>10010</v>
      </c>
      <c r="Z549" s="81">
        <f>+((DETALLE_GD_1[[#This Row],[VALOR X UN (GD)]]-DETALLE_GD_1[[#This Row],[VALOR PPTO]])/DETALLE_GD_1[[#This Row],[VALOR PPTO]])</f>
        <v>-8.9417017403104051E-5</v>
      </c>
      <c r="AA549" s="2">
        <f>+DETALLE_GD_1[[#This Row],[VALOR PPTO]]*DETALLE_GD_1[[#This Row],[CANTIDAD RECIBIDA]]</f>
        <v>904223.853</v>
      </c>
      <c r="AB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9" s="3">
        <f>+DETALLE_GD_1[[#This Row],[CANTIDAD SOLICITADA]]-DETALLE_GD_1[[#This Row],[DEVOLUCIÓN]]</f>
        <v>6</v>
      </c>
      <c r="AD549" s="38">
        <f>+_xlfn.XLOOKUP(DETALLE_GD_1[[#This Row],[CODIGO]],PRODUCTOS[CODIGO],PRODUCTOS[DESC CORTA],"",0)</f>
        <v>0</v>
      </c>
      <c r="AE549"/>
      <c r="AH549"/>
    </row>
    <row r="550" spans="1:34" hidden="1" x14ac:dyDescent="0.25">
      <c r="A550" s="1">
        <v>46107</v>
      </c>
      <c r="B550" s="1">
        <v>46107</v>
      </c>
      <c r="C550" s="80" t="s">
        <v>169</v>
      </c>
      <c r="D550" s="38">
        <v>3</v>
      </c>
      <c r="E550" s="80" t="s">
        <v>169</v>
      </c>
      <c r="F550">
        <v>407423</v>
      </c>
      <c r="G550" s="80" t="s">
        <v>106</v>
      </c>
      <c r="H550" s="8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"/>
      <c r="V550">
        <v>5886</v>
      </c>
      <c r="W550" s="2">
        <v>6579000000</v>
      </c>
      <c r="X550" s="6">
        <v>106640.50198378378</v>
      </c>
      <c r="Y550" s="38">
        <v>10010</v>
      </c>
      <c r="Z550" s="81">
        <f>+((DETALLE_GD_1[[#This Row],[VALOR X UN (GD)]]-DETALLE_GD_1[[#This Row],[VALOR PPTO]])/DETALLE_GD_1[[#This Row],[VALOR PPTO]])</f>
        <v>-0.96822970634983885</v>
      </c>
      <c r="AA550" s="2">
        <f>+DETALLE_GD_1[[#This Row],[VALOR PPTO]]*DETALLE_GD_1[[#This Row],[CANTIDAD RECIBIDA]]</f>
        <v>106640.5</v>
      </c>
      <c r="AB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0" s="3">
        <f>+DETALLE_GD_1[[#This Row],[CANTIDAD SOLICITADA]]-DETALLE_GD_1[[#This Row],[DEVOLUCIÓN]]</f>
        <v>1000</v>
      </c>
      <c r="AD550" s="38" t="str">
        <f>+_xlfn.XLOOKUP(DETALLE_GD_1[[#This Row],[CODIGO]],PRODUCTOS[CODIGO],PRODUCTOS[DESC CORTA],"",0)</f>
        <v>TORNILLO CRS 6X1 5/8</v>
      </c>
      <c r="AE550"/>
      <c r="AH550"/>
    </row>
    <row r="551" spans="1:34" hidden="1" x14ac:dyDescent="0.25">
      <c r="A551" s="1">
        <v>46107</v>
      </c>
      <c r="B551" s="1">
        <v>46107</v>
      </c>
      <c r="C551" s="80" t="s">
        <v>169</v>
      </c>
      <c r="D551" s="38">
        <v>3</v>
      </c>
      <c r="E551" s="80" t="s">
        <v>169</v>
      </c>
      <c r="F551">
        <v>407185</v>
      </c>
      <c r="G551" s="80" t="s">
        <v>43</v>
      </c>
      <c r="H551" s="80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"/>
      <c r="V551">
        <v>5886</v>
      </c>
      <c r="W551" s="2">
        <v>6579000000</v>
      </c>
      <c r="X551" s="6">
        <v>6878.3200000000006</v>
      </c>
      <c r="Y551" s="38">
        <v>10010</v>
      </c>
      <c r="Z551" s="81">
        <f>+((DETALLE_GD_1[[#This Row],[VALOR X UN (GD)]]-DETALLE_GD_1[[#This Row],[VALOR PPTO]])/DETALLE_GD_1[[#This Row],[VALOR PPTO]])</f>
        <v>-4.3615428230840323E-5</v>
      </c>
      <c r="AA551" s="2">
        <f>+DETALLE_GD_1[[#This Row],[VALOR PPTO]]*DETALLE_GD_1[[#This Row],[CANTIDAD RECIBIDA]]</f>
        <v>6878.3</v>
      </c>
      <c r="AB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1" s="3">
        <f>+DETALLE_GD_1[[#This Row],[CANTIDAD SOLICITADA]]-DETALLE_GD_1[[#This Row],[DEVOLUCIÓN]]</f>
        <v>1000</v>
      </c>
      <c r="AD551" s="38">
        <f>+_xlfn.XLOOKUP(DETALLE_GD_1[[#This Row],[CODIGO]],PRODUCTOS[CODIGO],PRODUCTOS[DESC CORTA],"",0)</f>
        <v>0</v>
      </c>
      <c r="AE551"/>
      <c r="AH551"/>
    </row>
    <row r="552" spans="1:34" hidden="1" x14ac:dyDescent="0.25">
      <c r="A552" s="1">
        <v>46108</v>
      </c>
      <c r="B552" s="1">
        <v>46108</v>
      </c>
      <c r="C552" s="80" t="s">
        <v>169</v>
      </c>
      <c r="D552" s="38">
        <v>3</v>
      </c>
      <c r="E552" s="80" t="s">
        <v>169</v>
      </c>
      <c r="F552">
        <v>1901229</v>
      </c>
      <c r="G552" s="80" t="s">
        <v>125</v>
      </c>
      <c r="H552" s="80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">
        <v>12666906</v>
      </c>
      <c r="V552">
        <v>5886</v>
      </c>
      <c r="W552" s="2">
        <v>6579000000</v>
      </c>
      <c r="X552" s="6">
        <v>94811.586850000007</v>
      </c>
      <c r="Y552" s="38">
        <v>10010</v>
      </c>
      <c r="Z552" s="81">
        <f>+((DETALLE_GD_1[[#This Row],[VALOR X UN (GD)]]-DETALLE_GD_1[[#This Row],[VALOR PPTO]])/DETALLE_GD_1[[#This Row],[VALOR PPTO]])</f>
        <v>-2.0656758348683237E-4</v>
      </c>
      <c r="AA552" s="2">
        <f>+DETALLE_GD_1[[#This Row],[VALOR PPTO]]*DETALLE_GD_1[[#This Row],[CANTIDAD RECIBIDA]]</f>
        <v>94811.585000000006</v>
      </c>
      <c r="AB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2" s="3">
        <f>+DETALLE_GD_1[[#This Row],[CANTIDAD SOLICITADA]]-DETALLE_GD_1[[#This Row],[DEVOLUCIÓN]]</f>
        <v>50</v>
      </c>
      <c r="AD552" s="38" t="str">
        <f>+_xlfn.XLOOKUP(DETALLE_GD_1[[#This Row],[CODIGO]],PRODUCTOS[CODIGO],PRODUCTOS[DESC CORTA],"",0)</f>
        <v>POLIETILENO</v>
      </c>
      <c r="AE552"/>
      <c r="AH552"/>
    </row>
    <row r="553" spans="1:34" hidden="1" x14ac:dyDescent="0.25">
      <c r="A553" s="1">
        <v>46108</v>
      </c>
      <c r="B553" s="1">
        <v>46108</v>
      </c>
      <c r="C553" s="80" t="s">
        <v>169</v>
      </c>
      <c r="D553" s="38">
        <v>3</v>
      </c>
      <c r="E553" s="80" t="s">
        <v>169</v>
      </c>
      <c r="F553">
        <v>1901466</v>
      </c>
      <c r="G553" s="80" t="s">
        <v>398</v>
      </c>
      <c r="H553" s="80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"/>
      <c r="V553">
        <v>5886</v>
      </c>
      <c r="W553" s="2">
        <v>6579000000</v>
      </c>
      <c r="X553" s="6">
        <v>570454.86033000005</v>
      </c>
      <c r="Y553" s="38">
        <v>10010</v>
      </c>
      <c r="Z553" s="81">
        <f>+((DETALLE_GD_1[[#This Row],[VALOR X UN (GD)]]-DETALLE_GD_1[[#This Row],[VALOR PPTO]])/DETALLE_GD_1[[#This Row],[VALOR PPTO]])</f>
        <v>-6.758618130535847E-2</v>
      </c>
      <c r="AA553" s="2">
        <f>+DETALLE_GD_1[[#This Row],[VALOR PPTO]]*DETALLE_GD_1[[#This Row],[CANTIDAD RECIBIDA]]</f>
        <v>570454.86599999992</v>
      </c>
      <c r="AB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3" s="3">
        <f>+DETALLE_GD_1[[#This Row],[CANTIDAD SOLICITADA]]-DETALLE_GD_1[[#This Row],[DEVOLUCIÓN]]</f>
        <v>270</v>
      </c>
      <c r="AD553" s="38" t="str">
        <f>+_xlfn.XLOOKUP(DETALLE_GD_1[[#This Row],[CODIGO]],PRODUCTOS[CODIGO],PRODUCTOS[DESC CORTA],"",0)</f>
        <v>AISLAN DENSIDAD 14 KG/M3 (13.5 M2 X BOLSA) SKU 4000147</v>
      </c>
      <c r="AE553"/>
      <c r="AH553"/>
    </row>
    <row r="554" spans="1:34" hidden="1" x14ac:dyDescent="0.25">
      <c r="A554" s="1">
        <v>46108</v>
      </c>
      <c r="B554" s="1">
        <v>46108</v>
      </c>
      <c r="C554" s="80" t="s">
        <v>169</v>
      </c>
      <c r="D554" s="38">
        <v>3</v>
      </c>
      <c r="E554" s="80" t="s">
        <v>169</v>
      </c>
      <c r="F554">
        <v>407011</v>
      </c>
      <c r="G554" s="80" t="s">
        <v>30</v>
      </c>
      <c r="H554" s="80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"/>
      <c r="V554">
        <v>5886</v>
      </c>
      <c r="W554" s="2">
        <v>6579000000</v>
      </c>
      <c r="X554" s="6">
        <v>709762.85999999987</v>
      </c>
      <c r="Y554" s="38">
        <v>10010</v>
      </c>
      <c r="Z554" s="81">
        <f>+((DETALLE_GD_1[[#This Row],[VALOR X UN (GD)]]-DETALLE_GD_1[[#This Row],[VALOR PPTO]])/DETALLE_GD_1[[#This Row],[VALOR PPTO]])</f>
        <v>2.1133821040261184E-7</v>
      </c>
      <c r="AA554" s="2">
        <f>+DETALLE_GD_1[[#This Row],[VALOR PPTO]]*DETALLE_GD_1[[#This Row],[CANTIDAD RECIBIDA]]</f>
        <v>709762.8</v>
      </c>
      <c r="AB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4" s="3">
        <f>+DETALLE_GD_1[[#This Row],[CANTIDAD SOLICITADA]]-DETALLE_GD_1[[#This Row],[DEVOLUCIÓN]]</f>
        <v>1500</v>
      </c>
      <c r="AD554" s="38" t="str">
        <f>+_xlfn.XLOOKUP(DETALLE_GD_1[[#This Row],[CODIGO]],PRODUCTOS[CODIGO],PRODUCTOS[DESC CORTA],"",0)</f>
        <v>TORNILLO SIMPSON 6"</v>
      </c>
      <c r="AE554"/>
      <c r="AH554"/>
    </row>
    <row r="555" spans="1:34" hidden="1" x14ac:dyDescent="0.25">
      <c r="A555" s="1">
        <v>46108</v>
      </c>
      <c r="B555" s="1">
        <v>46108</v>
      </c>
      <c r="C555" s="80" t="s">
        <v>169</v>
      </c>
      <c r="D555" s="38">
        <v>3</v>
      </c>
      <c r="E555" s="80" t="s">
        <v>169</v>
      </c>
      <c r="F555">
        <v>701040</v>
      </c>
      <c r="G555" s="80" t="s">
        <v>19</v>
      </c>
      <c r="H555" s="80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"/>
      <c r="V555">
        <v>5886</v>
      </c>
      <c r="W555" s="2">
        <v>6579000000</v>
      </c>
      <c r="X555" s="6">
        <v>626858.07631999976</v>
      </c>
      <c r="Y555" s="38">
        <v>10010</v>
      </c>
      <c r="Z555" s="81">
        <f>+((DETALLE_GD_1[[#This Row],[VALOR X UN (GD)]]-DETALLE_GD_1[[#This Row],[VALOR PPTO]])/DETALLE_GD_1[[#This Row],[VALOR PPTO]])</f>
        <v>1.6973411270378866E-2</v>
      </c>
      <c r="AA555" s="2">
        <f>+DETALLE_GD_1[[#This Row],[VALOR PPTO]]*DETALLE_GD_1[[#This Row],[CANTIDAD RECIBIDA]]</f>
        <v>626858.07999999996</v>
      </c>
      <c r="AB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5" s="3">
        <f>+DETALLE_GD_1[[#This Row],[CANTIDAD SOLICITADA]]-DETALLE_GD_1[[#This Row],[DEVOLUCIÓN]]</f>
        <v>80</v>
      </c>
      <c r="AD555" s="38" t="str">
        <f>+_xlfn.XLOOKUP(DETALLE_GD_1[[#This Row],[CODIGO]],PRODUCTOS[CODIGO],PRODUCTOS[DESC CORTA],"",0)</f>
        <v>VOLCANITA RF</v>
      </c>
      <c r="AE555"/>
      <c r="AH555"/>
    </row>
    <row r="556" spans="1:34" hidden="1" x14ac:dyDescent="0.25">
      <c r="A556" s="1">
        <v>46108</v>
      </c>
      <c r="B556" s="1">
        <v>46108</v>
      </c>
      <c r="C556" s="80" t="s">
        <v>169</v>
      </c>
      <c r="D556" s="38">
        <v>3</v>
      </c>
      <c r="E556" s="80" t="s">
        <v>169</v>
      </c>
      <c r="F556">
        <v>701096</v>
      </c>
      <c r="G556" s="80" t="s">
        <v>204</v>
      </c>
      <c r="H556" s="80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"/>
      <c r="V556">
        <v>5886</v>
      </c>
      <c r="W556" s="2">
        <v>6579000000</v>
      </c>
      <c r="X556" s="6">
        <v>1121391.9979500002</v>
      </c>
      <c r="Y556" s="38">
        <v>10010</v>
      </c>
      <c r="Z556" s="81">
        <f>+((DETALLE_GD_1[[#This Row],[VALOR X UN (GD)]]-DETALLE_GD_1[[#This Row],[VALOR PPTO]])/DETALLE_GD_1[[#This Row],[VALOR PPTO]])</f>
        <v>3.9256565981616254E-2</v>
      </c>
      <c r="AA556" s="2">
        <f>+DETALLE_GD_1[[#This Row],[VALOR PPTO]]*DETALLE_GD_1[[#This Row],[CANTIDAD RECIBIDA]]</f>
        <v>1121391.9990000001</v>
      </c>
      <c r="AB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6" s="3">
        <f>+DETALLE_GD_1[[#This Row],[CANTIDAD SOLICITADA]]-DETALLE_GD_1[[#This Row],[DEVOLUCIÓN]]</f>
        <v>70</v>
      </c>
      <c r="AD556" s="38" t="str">
        <f>+_xlfn.XLOOKUP(DETALLE_GD_1[[#This Row],[CODIGO]],PRODUCTOS[CODIGO],PRODUCTOS[DESC CORTA],"",0)</f>
        <v>VOCANITA EMPAPELADA MURO</v>
      </c>
      <c r="AE556"/>
      <c r="AH556"/>
    </row>
    <row r="557" spans="1:34" hidden="1" x14ac:dyDescent="0.25">
      <c r="A557" s="1">
        <v>46108</v>
      </c>
      <c r="B557" s="1">
        <v>46108</v>
      </c>
      <c r="C557" s="80" t="s">
        <v>169</v>
      </c>
      <c r="D557" s="38">
        <v>3</v>
      </c>
      <c r="E557" s="80" t="s">
        <v>169</v>
      </c>
      <c r="F557">
        <v>1901038</v>
      </c>
      <c r="G557" s="80" t="s">
        <v>39</v>
      </c>
      <c r="H557" s="80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"/>
      <c r="V557">
        <v>5886</v>
      </c>
      <c r="W557" s="2">
        <v>6579000000</v>
      </c>
      <c r="X557" s="6">
        <v>453321.13050000009</v>
      </c>
      <c r="Y557" s="38">
        <v>10010</v>
      </c>
      <c r="Z557" s="81">
        <f>+((DETALLE_GD_1[[#This Row],[VALOR X UN (GD)]]-DETALLE_GD_1[[#This Row],[VALOR PPTO]])/DETALLE_GD_1[[#This Row],[VALOR PPTO]])</f>
        <v>6.7620643634268493E-2</v>
      </c>
      <c r="AA557" s="2">
        <f>+DETALLE_GD_1[[#This Row],[VALOR PPTO]]*DETALLE_GD_1[[#This Row],[CANTIDAD RECIBIDA]]</f>
        <v>453321.13320000004</v>
      </c>
      <c r="AB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7" s="3">
        <f>+DETALLE_GD_1[[#This Row],[CANTIDAD SOLICITADA]]-DETALLE_GD_1[[#This Row],[DEVOLUCIÓN]]</f>
        <v>108</v>
      </c>
      <c r="AD557" s="38" t="str">
        <f>+_xlfn.XLOOKUP(DETALLE_GD_1[[#This Row],[CODIGO]],PRODUCTOS[CODIGO],PRODUCTOS[DESC CORTA],"",0)</f>
        <v>AISLAN ROCA 90MM</v>
      </c>
      <c r="AE557"/>
      <c r="AH557"/>
    </row>
    <row r="558" spans="1:34" hidden="1" x14ac:dyDescent="0.25">
      <c r="A558" s="1">
        <v>46108</v>
      </c>
      <c r="B558" s="1">
        <v>46108</v>
      </c>
      <c r="C558" s="80" t="s">
        <v>169</v>
      </c>
      <c r="D558" s="38">
        <v>3</v>
      </c>
      <c r="E558" s="80" t="s">
        <v>169</v>
      </c>
      <c r="F558">
        <v>1901008</v>
      </c>
      <c r="G558" s="80" t="s">
        <v>278</v>
      </c>
      <c r="H558" s="80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"/>
      <c r="V558">
        <v>5886</v>
      </c>
      <c r="W558" s="2">
        <v>6579000000</v>
      </c>
      <c r="X558" s="6">
        <v>570454.86033000005</v>
      </c>
      <c r="Y558" s="38">
        <v>10010</v>
      </c>
      <c r="Z558" s="81">
        <f>+((DETALLE_GD_1[[#This Row],[VALOR X UN (GD)]]-DETALLE_GD_1[[#This Row],[VALOR PPTO]])/DETALLE_GD_1[[#This Row],[VALOR PPTO]])</f>
        <v>-2.5056941139318816E-2</v>
      </c>
      <c r="AA558" s="2">
        <f>+DETALLE_GD_1[[#This Row],[VALOR PPTO]]*DETALLE_GD_1[[#This Row],[CANTIDAD RECIBIDA]]</f>
        <v>570454.86599999992</v>
      </c>
      <c r="AB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8" s="3">
        <f>+DETALLE_GD_1[[#This Row],[CANTIDAD SOLICITADA]]-DETALLE_GD_1[[#This Row],[DEVOLUCIÓN]]</f>
        <v>270</v>
      </c>
      <c r="AD558" s="38" t="str">
        <f>+_xlfn.XLOOKUP(DETALLE_GD_1[[#This Row],[CODIGO]],PRODUCTOS[CODIGO],PRODUCTOS[DESC CORTA],"",0)</f>
        <v>AISLAN GLASS 90MM</v>
      </c>
      <c r="AE558"/>
      <c r="AH558"/>
    </row>
    <row r="559" spans="1:34" hidden="1" x14ac:dyDescent="0.25">
      <c r="A559" s="1">
        <v>46108</v>
      </c>
      <c r="B559" s="1">
        <v>46108</v>
      </c>
      <c r="C559" s="80" t="s">
        <v>169</v>
      </c>
      <c r="D559" s="38">
        <v>3</v>
      </c>
      <c r="E559" s="80" t="s">
        <v>169</v>
      </c>
      <c r="F559">
        <v>1901086</v>
      </c>
      <c r="G559" s="80" t="s">
        <v>279</v>
      </c>
      <c r="H559" s="80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"/>
      <c r="V559">
        <v>5886</v>
      </c>
      <c r="W559" s="2">
        <v>6579000000</v>
      </c>
      <c r="X559" s="6">
        <v>601277.10064200009</v>
      </c>
      <c r="Y559" s="38">
        <v>10010</v>
      </c>
      <c r="Z559" s="81">
        <f>+((DETALLE_GD_1[[#This Row],[VALOR X UN (GD)]]-DETALLE_GD_1[[#This Row],[VALOR PPTO]])/DETALLE_GD_1[[#This Row],[VALOR PPTO]])</f>
        <v>-1.59678326279298E-2</v>
      </c>
      <c r="AA559" s="2">
        <f>+DETALLE_GD_1[[#This Row],[VALOR PPTO]]*DETALLE_GD_1[[#This Row],[CANTIDAD RECIBIDA]]</f>
        <v>601277.09400000004</v>
      </c>
      <c r="AB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9" s="3">
        <f>+DETALLE_GD_1[[#This Row],[CANTIDAD SOLICITADA]]-DETALLE_GD_1[[#This Row],[DEVOLUCIÓN]]</f>
        <v>162</v>
      </c>
      <c r="AD559" s="38" t="str">
        <f>+_xlfn.XLOOKUP(DETALLE_GD_1[[#This Row],[CODIGO]],PRODUCTOS[CODIGO],PRODUCTOS[DESC CORTA],"",0)</f>
        <v>AISLAN GLASS 140MM</v>
      </c>
      <c r="AE559"/>
      <c r="AH559"/>
    </row>
    <row r="560" spans="1:34" hidden="1" x14ac:dyDescent="0.25">
      <c r="A560" s="1">
        <v>46108</v>
      </c>
      <c r="B560" s="1">
        <v>46108</v>
      </c>
      <c r="C560" s="80" t="s">
        <v>169</v>
      </c>
      <c r="D560" s="38">
        <v>3</v>
      </c>
      <c r="E560" s="80" t="s">
        <v>169</v>
      </c>
      <c r="F560">
        <v>2302119</v>
      </c>
      <c r="G560" s="80" t="s">
        <v>74</v>
      </c>
      <c r="H560" s="8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"/>
      <c r="V560">
        <v>5886</v>
      </c>
      <c r="W560" s="2">
        <v>6579000000</v>
      </c>
      <c r="X560" s="6">
        <v>88104</v>
      </c>
      <c r="Y560" s="38">
        <v>10010</v>
      </c>
      <c r="Z560" s="81">
        <f>+((DETALLE_GD_1[[#This Row],[VALOR X UN (GD)]]-DETALLE_GD_1[[#This Row],[VALOR PPTO]])/DETALLE_GD_1[[#This Row],[VALOR PPTO]])</f>
        <v>3.609370743666576E-3</v>
      </c>
      <c r="AA560" s="2">
        <f>+DETALLE_GD_1[[#This Row],[VALOR PPTO]]*DETALLE_GD_1[[#This Row],[CANTIDAD RECIBIDA]]</f>
        <v>88104</v>
      </c>
      <c r="AB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0" s="3">
        <f>+DETALLE_GD_1[[#This Row],[CANTIDAD SOLICITADA]]-DETALLE_GD_1[[#This Row],[DEVOLUCIÓN]]</f>
        <v>24</v>
      </c>
      <c r="AD560" s="38" t="str">
        <f>+_xlfn.XLOOKUP(DETALLE_GD_1[[#This Row],[CODIGO]],PRODUCTOS[CODIGO],PRODUCTOS[DESC CORTA],"",0)</f>
        <v>SELLO</v>
      </c>
      <c r="AE560"/>
      <c r="AH560"/>
    </row>
    <row r="561" spans="1:34" hidden="1" x14ac:dyDescent="0.25">
      <c r="A561" s="1">
        <v>46108</v>
      </c>
      <c r="B561" s="1">
        <v>46108</v>
      </c>
      <c r="C561" s="80" t="s">
        <v>169</v>
      </c>
      <c r="D561" s="38">
        <v>3</v>
      </c>
      <c r="E561" s="80" t="s">
        <v>169</v>
      </c>
      <c r="F561">
        <v>412302</v>
      </c>
      <c r="G561" s="80" t="s">
        <v>165</v>
      </c>
      <c r="H561" s="80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"/>
      <c r="V561">
        <v>5886</v>
      </c>
      <c r="W561" s="2">
        <v>6579000000</v>
      </c>
      <c r="X561" s="6">
        <v>75879.338671999998</v>
      </c>
      <c r="Y561" s="38">
        <v>10010</v>
      </c>
      <c r="Z561" s="81">
        <f>+((DETALLE_GD_1[[#This Row],[VALOR X UN (GD)]]-DETALLE_GD_1[[#This Row],[VALOR PPTO]])/DETALLE_GD_1[[#This Row],[VALOR PPTO]])</f>
        <v>-4.4702550599197269E-6</v>
      </c>
      <c r="AA561" s="2">
        <f>+DETALLE_GD_1[[#This Row],[VALOR PPTO]]*DETALLE_GD_1[[#This Row],[CANTIDAD RECIBIDA]]</f>
        <v>75879.339200000002</v>
      </c>
      <c r="AB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1" s="3">
        <f>+DETALLE_GD_1[[#This Row],[CANTIDAD SOLICITADA]]-DETALLE_GD_1[[#This Row],[DEVOLUCIÓN]]</f>
        <v>16</v>
      </c>
      <c r="AD561" s="38">
        <f>+_xlfn.XLOOKUP(DETALLE_GD_1[[#This Row],[CODIGO]],PRODUCTOS[CODIGO],PRODUCTOS[DESC CORTA],"",0)</f>
        <v>0</v>
      </c>
      <c r="AE561"/>
      <c r="AH561"/>
    </row>
    <row r="562" spans="1:34" hidden="1" x14ac:dyDescent="0.25">
      <c r="A562" s="1">
        <v>46108</v>
      </c>
      <c r="B562" s="1">
        <v>46108</v>
      </c>
      <c r="C562" s="80" t="s">
        <v>169</v>
      </c>
      <c r="D562" s="38">
        <v>3</v>
      </c>
      <c r="E562" s="80" t="s">
        <v>169</v>
      </c>
      <c r="F562">
        <v>404745</v>
      </c>
      <c r="G562" s="80" t="s">
        <v>444</v>
      </c>
      <c r="H562" s="80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"/>
      <c r="V562">
        <v>5886</v>
      </c>
      <c r="W562" s="2">
        <v>6579000000</v>
      </c>
      <c r="X562" s="6" t="s">
        <v>355</v>
      </c>
      <c r="Y562" s="38">
        <v>10010</v>
      </c>
      <c r="Z562" s="81" t="e">
        <f>+((DETALLE_GD_1[[#This Row],[VALOR X UN (GD)]]-DETALLE_GD_1[[#This Row],[VALOR PPTO]])/DETALLE_GD_1[[#This Row],[VALOR PPTO]])</f>
        <v>#DIV/0!</v>
      </c>
      <c r="AA562" s="2">
        <f>+DETALLE_GD_1[[#This Row],[VALOR PPTO]]*DETALLE_GD_1[[#This Row],[CANTIDAD RECIBIDA]]</f>
        <v>0</v>
      </c>
      <c r="AB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2" s="3">
        <f>+DETALLE_GD_1[[#This Row],[CANTIDAD SOLICITADA]]-DETALLE_GD_1[[#This Row],[DEVOLUCIÓN]]</f>
        <v>10</v>
      </c>
      <c r="AD562" s="38" t="str">
        <f>+_xlfn.XLOOKUP(DETALLE_GD_1[[#This Row],[CODIGO]],PRODUCTOS[CODIGO],PRODUCTOS[DESC CORTA],"",0)</f>
        <v/>
      </c>
      <c r="AE562"/>
      <c r="AH562"/>
    </row>
    <row r="563" spans="1:34" hidden="1" x14ac:dyDescent="0.25">
      <c r="A563" s="1">
        <v>46108</v>
      </c>
      <c r="B563" s="1">
        <v>46108</v>
      </c>
      <c r="C563" s="80" t="s">
        <v>169</v>
      </c>
      <c r="D563" s="38">
        <v>3</v>
      </c>
      <c r="E563" s="80" t="s">
        <v>169</v>
      </c>
      <c r="F563">
        <v>412313</v>
      </c>
      <c r="G563" s="80" t="s">
        <v>253</v>
      </c>
      <c r="H563" s="80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"/>
      <c r="V563">
        <v>5886</v>
      </c>
      <c r="W563" s="2">
        <v>6579000000</v>
      </c>
      <c r="X563" s="6">
        <v>47448.134769999997</v>
      </c>
      <c r="Y563" s="38">
        <v>10010</v>
      </c>
      <c r="Z563" s="81">
        <f>+((DETALLE_GD_1[[#This Row],[VALOR X UN (GD)]]-DETALLE_GD_1[[#This Row],[VALOR PPTO]])/DETALLE_GD_1[[#This Row],[VALOR PPTO]])</f>
        <v>-2.8409968182735337E-6</v>
      </c>
      <c r="AA563" s="2">
        <f>+DETALLE_GD_1[[#This Row],[VALOR PPTO]]*DETALLE_GD_1[[#This Row],[CANTIDAD RECIBIDA]]</f>
        <v>47448.1348</v>
      </c>
      <c r="AB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3" s="3">
        <f>+DETALLE_GD_1[[#This Row],[CANTIDAD SOLICITADA]]-DETALLE_GD_1[[#This Row],[DEVOLUCIÓN]]</f>
        <v>2</v>
      </c>
      <c r="AD563" s="38">
        <f>+_xlfn.XLOOKUP(DETALLE_GD_1[[#This Row],[CODIGO]],PRODUCTOS[CODIGO],PRODUCTOS[DESC CORTA],"",0)</f>
        <v>0</v>
      </c>
      <c r="AE563"/>
      <c r="AH563"/>
    </row>
    <row r="564" spans="1:34" hidden="1" x14ac:dyDescent="0.25">
      <c r="A564" s="1">
        <v>46108</v>
      </c>
      <c r="B564" s="1">
        <v>46108</v>
      </c>
      <c r="C564" s="80" t="s">
        <v>169</v>
      </c>
      <c r="D564" s="38">
        <v>3</v>
      </c>
      <c r="E564" s="80" t="s">
        <v>169</v>
      </c>
      <c r="F564">
        <v>407185</v>
      </c>
      <c r="G564" s="80" t="s">
        <v>43</v>
      </c>
      <c r="H564" s="80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"/>
      <c r="V564">
        <v>5886</v>
      </c>
      <c r="W564" s="2">
        <v>6579000000</v>
      </c>
      <c r="X564" s="6">
        <v>27513.279999999999</v>
      </c>
      <c r="Y564" s="38">
        <v>10010</v>
      </c>
      <c r="Z564" s="81">
        <f>+((DETALLE_GD_1[[#This Row],[VALOR X UN (GD)]]-DETALLE_GD_1[[#This Row],[VALOR PPTO]])/DETALLE_GD_1[[#This Row],[VALOR PPTO]])</f>
        <v>0</v>
      </c>
      <c r="AA564" s="2">
        <f>+DETALLE_GD_1[[#This Row],[VALOR PPTO]]*DETALLE_GD_1[[#This Row],[CANTIDAD RECIBIDA]]</f>
        <v>27513.200000000001</v>
      </c>
      <c r="AB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4" s="3">
        <f>+DETALLE_GD_1[[#This Row],[CANTIDAD SOLICITADA]]-DETALLE_GD_1[[#This Row],[DEVOLUCIÓN]]</f>
        <v>4000</v>
      </c>
      <c r="AD564" s="38">
        <f>+_xlfn.XLOOKUP(DETALLE_GD_1[[#This Row],[CODIGO]],PRODUCTOS[CODIGO],PRODUCTOS[DESC CORTA],"",0)</f>
        <v>0</v>
      </c>
      <c r="AE564"/>
      <c r="AH564"/>
    </row>
    <row r="565" spans="1:34" hidden="1" x14ac:dyDescent="0.25">
      <c r="A565" s="1">
        <v>46108</v>
      </c>
      <c r="B565" s="1">
        <v>46108</v>
      </c>
      <c r="C565" s="80" t="s">
        <v>169</v>
      </c>
      <c r="D565" s="38">
        <v>3</v>
      </c>
      <c r="E565" s="80" t="s">
        <v>169</v>
      </c>
      <c r="F565">
        <v>412280</v>
      </c>
      <c r="G565" s="80" t="s">
        <v>40</v>
      </c>
      <c r="H565" s="80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"/>
      <c r="V565">
        <v>5886</v>
      </c>
      <c r="W565" s="2">
        <v>6579000000</v>
      </c>
      <c r="X565" s="6">
        <v>2400175.2055799998</v>
      </c>
      <c r="Y565" s="38">
        <v>10010</v>
      </c>
      <c r="Z565" s="81">
        <f>+((DETALLE_GD_1[[#This Row],[VALOR X UN (GD)]]-DETALLE_GD_1[[#This Row],[VALOR PPTO]])/DETALLE_GD_1[[#This Row],[VALOR PPTO]])</f>
        <v>-1.5325633690426626E-2</v>
      </c>
      <c r="AA565" s="2">
        <f>+DETALLE_GD_1[[#This Row],[VALOR PPTO]]*DETALLE_GD_1[[#This Row],[CANTIDAD RECIBIDA]]</f>
        <v>2400175.2060000002</v>
      </c>
      <c r="AB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5" s="3">
        <f>+DETALLE_GD_1[[#This Row],[CANTIDAD SOLICITADA]]-DETALLE_GD_1[[#This Row],[DEVOLUCIÓN]]</f>
        <v>60</v>
      </c>
      <c r="AD565" s="38" t="str">
        <f>+_xlfn.XLOOKUP(DETALLE_GD_1[[#This Row],[CODIGO]],PRODUCTOS[CODIGO],PRODUCTOS[DESC CORTA],"",0)</f>
        <v>PB2</v>
      </c>
      <c r="AE565"/>
      <c r="AH565"/>
    </row>
    <row r="566" spans="1:34" hidden="1" x14ac:dyDescent="0.25">
      <c r="A566" s="1">
        <v>46108</v>
      </c>
      <c r="B566" s="1">
        <v>46108</v>
      </c>
      <c r="C566" s="80" t="s">
        <v>169</v>
      </c>
      <c r="D566" s="38">
        <v>3</v>
      </c>
      <c r="E566" s="80" t="s">
        <v>169</v>
      </c>
      <c r="F566">
        <v>412260</v>
      </c>
      <c r="G566" s="80" t="s">
        <v>41</v>
      </c>
      <c r="H566" s="80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"/>
      <c r="V566">
        <v>5886</v>
      </c>
      <c r="W566" s="2">
        <v>6579000000</v>
      </c>
      <c r="X566" s="6">
        <v>5254046.5486799991</v>
      </c>
      <c r="Y566" s="38">
        <v>10010</v>
      </c>
      <c r="Z566" s="81">
        <f>+((DETALLE_GD_1[[#This Row],[VALOR X UN (GD)]]-DETALLE_GD_1[[#This Row],[VALOR PPTO]])/DETALLE_GD_1[[#This Row],[VALOR PPTO]])</f>
        <v>-9.3704061301094922E-3</v>
      </c>
      <c r="AA566" s="2">
        <f>+DETALLE_GD_1[[#This Row],[VALOR PPTO]]*DETALLE_GD_1[[#This Row],[CANTIDAD RECIBIDA]]</f>
        <v>5254046.5500000007</v>
      </c>
      <c r="AB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6" s="3">
        <f>+DETALLE_GD_1[[#This Row],[CANTIDAD SOLICITADA]]-DETALLE_GD_1[[#This Row],[DEVOLUCIÓN]]</f>
        <v>60</v>
      </c>
      <c r="AD566" s="38" t="str">
        <f>+_xlfn.XLOOKUP(DETALLE_GD_1[[#This Row],[CODIGO]],PRODUCTOS[CODIGO],PRODUCTOS[DESC CORTA],"",0)</f>
        <v>PB1</v>
      </c>
      <c r="AE566"/>
      <c r="AH566"/>
    </row>
    <row r="567" spans="1:34" hidden="1" x14ac:dyDescent="0.25">
      <c r="A567" s="1">
        <v>46108</v>
      </c>
      <c r="B567" s="1">
        <v>46108</v>
      </c>
      <c r="C567" s="80" t="s">
        <v>169</v>
      </c>
      <c r="D567" s="38">
        <v>3</v>
      </c>
      <c r="E567" s="80" t="s">
        <v>169</v>
      </c>
      <c r="F567">
        <v>304049</v>
      </c>
      <c r="G567" s="80" t="s">
        <v>318</v>
      </c>
      <c r="H567" s="80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">
        <v>973780</v>
      </c>
      <c r="V567">
        <v>5886</v>
      </c>
      <c r="W567" s="2">
        <v>6579000000</v>
      </c>
      <c r="X567" s="6">
        <v>973829.99999999953</v>
      </c>
      <c r="Y567" s="38">
        <v>10010</v>
      </c>
      <c r="Z567" s="81">
        <f>+((DETALLE_GD_1[[#This Row],[VALOR X UN (GD)]]-DETALLE_GD_1[[#This Row],[VALOR PPTO]])/DETALLE_GD_1[[#This Row],[VALOR PPTO]])</f>
        <v>-5.1341609931960842E-5</v>
      </c>
      <c r="AA567" s="2">
        <f>+DETALLE_GD_1[[#This Row],[VALOR PPTO]]*DETALLE_GD_1[[#This Row],[CANTIDAD RECIBIDA]]</f>
        <v>973830</v>
      </c>
      <c r="AB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7" s="3">
        <f>+DETALLE_GD_1[[#This Row],[CANTIDAD SOLICITADA]]-DETALLE_GD_1[[#This Row],[DEVOLUCIÓN]]</f>
        <v>65</v>
      </c>
      <c r="AD567" s="38" t="str">
        <f>+_xlfn.XLOOKUP(DETALLE_GD_1[[#This Row],[CODIGO]],PRODUCTOS[CODIGO],PRODUCTOS[DESC CORTA],"",0)</f>
        <v>TERCIADO FENOLICO</v>
      </c>
      <c r="AE567"/>
      <c r="AH567"/>
    </row>
    <row r="568" spans="1:34" hidden="1" x14ac:dyDescent="0.25">
      <c r="A568" s="1">
        <v>46108</v>
      </c>
      <c r="B568" s="1">
        <v>46108</v>
      </c>
      <c r="C568" s="80" t="s">
        <v>169</v>
      </c>
      <c r="D568" s="38">
        <v>3</v>
      </c>
      <c r="E568" s="80" t="s">
        <v>169</v>
      </c>
      <c r="F568">
        <v>412630</v>
      </c>
      <c r="G568" s="80" t="s">
        <v>284</v>
      </c>
      <c r="H568" s="80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">
        <v>959579</v>
      </c>
      <c r="V568">
        <v>5886</v>
      </c>
      <c r="W568" s="2">
        <v>6579000000</v>
      </c>
      <c r="X568" s="6">
        <v>889200</v>
      </c>
      <c r="Y568" s="38">
        <v>10010</v>
      </c>
      <c r="Z568" s="81">
        <f>+((DETALLE_GD_1[[#This Row],[VALOR X UN (GD)]]-DETALLE_GD_1[[#This Row],[VALOR PPTO]])/DETALLE_GD_1[[#This Row],[VALOR PPTO]])</f>
        <v>1.417004048582996E-2</v>
      </c>
      <c r="AA568" s="2">
        <f>+DETALLE_GD_1[[#This Row],[VALOR PPTO]]*DETALLE_GD_1[[#This Row],[CANTIDAD RECIBIDA]]</f>
        <v>889200</v>
      </c>
      <c r="AB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8" s="3">
        <f>+DETALLE_GD_1[[#This Row],[CANTIDAD SOLICITADA]]-DETALLE_GD_1[[#This Row],[DEVOLUCIÓN]]</f>
        <v>6</v>
      </c>
      <c r="AD568" s="38">
        <f>+_xlfn.XLOOKUP(DETALLE_GD_1[[#This Row],[CODIGO]],PRODUCTOS[CODIGO],PRODUCTOS[DESC CORTA],"",0)</f>
        <v>0</v>
      </c>
      <c r="AE568"/>
      <c r="AH568"/>
    </row>
    <row r="569" spans="1:34" hidden="1" x14ac:dyDescent="0.25">
      <c r="A569" s="1">
        <v>46108</v>
      </c>
      <c r="B569" s="1">
        <v>46108</v>
      </c>
      <c r="C569" s="80" t="s">
        <v>169</v>
      </c>
      <c r="D569" s="38">
        <v>3</v>
      </c>
      <c r="E569" s="80" t="s">
        <v>169</v>
      </c>
      <c r="F569">
        <v>608013</v>
      </c>
      <c r="G569" s="80" t="s">
        <v>328</v>
      </c>
      <c r="H569" s="80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"/>
      <c r="V569">
        <v>5886</v>
      </c>
      <c r="W569" s="2">
        <v>6579000000</v>
      </c>
      <c r="X569" s="6">
        <v>25413</v>
      </c>
      <c r="Y569" s="38">
        <v>10010</v>
      </c>
      <c r="Z569" s="81">
        <f>+((DETALLE_GD_1[[#This Row],[VALOR X UN (GD)]]-DETALLE_GD_1[[#This Row],[VALOR PPTO]])/DETALLE_GD_1[[#This Row],[VALOR PPTO]])</f>
        <v>7.8703813009062005E-5</v>
      </c>
      <c r="AA569" s="2">
        <f>+DETALLE_GD_1[[#This Row],[VALOR PPTO]]*DETALLE_GD_1[[#This Row],[CANTIDAD RECIBIDA]]</f>
        <v>25413</v>
      </c>
      <c r="AB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9" s="3">
        <f>+DETALLE_GD_1[[#This Row],[CANTIDAD SOLICITADA]]-DETALLE_GD_1[[#This Row],[DEVOLUCIÓN]]</f>
        <v>3</v>
      </c>
      <c r="AD569" s="38" t="str">
        <f>+_xlfn.XLOOKUP(DETALLE_GD_1[[#This Row],[CODIGO]],PRODUCTOS[CODIGO],PRODUCTOS[DESC CORTA],"",0)</f>
        <v>PASTA RETAPE</v>
      </c>
      <c r="AE569"/>
      <c r="AH569"/>
    </row>
    <row r="570" spans="1:34" hidden="1" x14ac:dyDescent="0.25">
      <c r="A570" s="1">
        <v>46108</v>
      </c>
      <c r="B570" s="1">
        <v>46108</v>
      </c>
      <c r="C570" s="80" t="s">
        <v>169</v>
      </c>
      <c r="D570" s="38">
        <v>3</v>
      </c>
      <c r="E570" s="80" t="s">
        <v>169</v>
      </c>
      <c r="F570">
        <v>408014</v>
      </c>
      <c r="G570" s="80" t="s">
        <v>108</v>
      </c>
      <c r="H570" s="8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"/>
      <c r="V570">
        <v>5886</v>
      </c>
      <c r="W570" s="2">
        <v>6579000000</v>
      </c>
      <c r="X570" s="6">
        <v>32364.213524000013</v>
      </c>
      <c r="Y570" s="38">
        <v>10010</v>
      </c>
      <c r="Z570" s="81">
        <f>+((DETALLE_GD_1[[#This Row],[VALOR X UN (GD)]]-DETALLE_GD_1[[#This Row],[VALOR PPTO]])/DETALLE_GD_1[[#This Row],[VALOR PPTO]])</f>
        <v>-6.5998822847693946E-6</v>
      </c>
      <c r="AA570" s="2">
        <f>+DETALLE_GD_1[[#This Row],[VALOR PPTO]]*DETALLE_GD_1[[#This Row],[CANTIDAD RECIBIDA]]</f>
        <v>32364.213599999999</v>
      </c>
      <c r="AB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0" s="3">
        <f>+DETALLE_GD_1[[#This Row],[CANTIDAD SOLICITADA]]-DETALLE_GD_1[[#This Row],[DEVOLUCIÓN]]</f>
        <v>2</v>
      </c>
      <c r="AD570" s="38" t="str">
        <f>+_xlfn.XLOOKUP(DETALLE_GD_1[[#This Row],[CODIGO]],PRODUCTOS[CODIGO],PRODUCTOS[DESC CORTA],"",0)</f>
        <v>GRAPA T40</v>
      </c>
      <c r="AE570"/>
      <c r="AH570"/>
    </row>
    <row r="571" spans="1:34" hidden="1" x14ac:dyDescent="0.25">
      <c r="A571" s="1">
        <v>46108</v>
      </c>
      <c r="B571" s="1">
        <v>46108</v>
      </c>
      <c r="C571" s="80" t="s">
        <v>169</v>
      </c>
      <c r="D571" s="38">
        <v>3</v>
      </c>
      <c r="E571" s="80" t="s">
        <v>169</v>
      </c>
      <c r="F571">
        <v>408042</v>
      </c>
      <c r="G571" s="80" t="s">
        <v>144</v>
      </c>
      <c r="H571" s="80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">
        <v>350000</v>
      </c>
      <c r="V571">
        <v>5886</v>
      </c>
      <c r="W571" s="2">
        <v>6579000000</v>
      </c>
      <c r="X571" s="6">
        <v>350000.00000000029</v>
      </c>
      <c r="Y571" s="38">
        <v>10010</v>
      </c>
      <c r="Z571" s="81">
        <f>+((DETALLE_GD_1[[#This Row],[VALOR X UN (GD)]]-DETALLE_GD_1[[#This Row],[VALOR PPTO]])/DETALLE_GD_1[[#This Row],[VALOR PPTO]])</f>
        <v>0</v>
      </c>
      <c r="AA571" s="2">
        <f>+DETALLE_GD_1[[#This Row],[VALOR PPTO]]*DETALLE_GD_1[[#This Row],[CANTIDAD RECIBIDA]]</f>
        <v>350000</v>
      </c>
      <c r="AB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1" s="3">
        <f>+DETALLE_GD_1[[#This Row],[CANTIDAD SOLICITADA]]-DETALLE_GD_1[[#This Row],[DEVOLUCIÓN]]</f>
        <v>10</v>
      </c>
      <c r="AD571" s="38" t="str">
        <f>+_xlfn.XLOOKUP(DETALLE_GD_1[[#This Row],[CODIGO]],PRODUCTOS[CODIGO],PRODUCTOS[DESC CORTA],"",0)</f>
        <v>CLAVO HELICOIDAL PROFIX</v>
      </c>
      <c r="AE571"/>
      <c r="AH571"/>
    </row>
    <row r="572" spans="1:34" hidden="1" x14ac:dyDescent="0.25">
      <c r="A572" s="1">
        <v>46108</v>
      </c>
      <c r="B572" s="1">
        <v>46108</v>
      </c>
      <c r="C572" s="80" t="s">
        <v>169</v>
      </c>
      <c r="D572" s="38">
        <v>3</v>
      </c>
      <c r="E572" s="80" t="s">
        <v>169</v>
      </c>
      <c r="F572">
        <v>408017</v>
      </c>
      <c r="G572" s="80" t="s">
        <v>445</v>
      </c>
      <c r="H572" s="80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">
        <v>34600</v>
      </c>
      <c r="V572">
        <v>5886</v>
      </c>
      <c r="W572" s="2">
        <v>6579000000</v>
      </c>
      <c r="X572" s="6" t="s">
        <v>355</v>
      </c>
      <c r="Y572" s="38">
        <v>10010</v>
      </c>
      <c r="Z572" s="81" t="e">
        <f>+((DETALLE_GD_1[[#This Row],[VALOR X UN (GD)]]-DETALLE_GD_1[[#This Row],[VALOR PPTO]])/DETALLE_GD_1[[#This Row],[VALOR PPTO]])</f>
        <v>#DIV/0!</v>
      </c>
      <c r="AA572" s="2">
        <f>+DETALLE_GD_1[[#This Row],[VALOR PPTO]]*DETALLE_GD_1[[#This Row],[CANTIDAD RECIBIDA]]</f>
        <v>0</v>
      </c>
      <c r="AB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2" s="3">
        <f>+DETALLE_GD_1[[#This Row],[CANTIDAD SOLICITADA]]-DETALLE_GD_1[[#This Row],[DEVOLUCIÓN]]</f>
        <v>2</v>
      </c>
      <c r="AD572" s="38" t="str">
        <f>+_xlfn.XLOOKUP(DETALLE_GD_1[[#This Row],[CODIGO]],PRODUCTOS[CODIGO],PRODUCTOS[DESC CORTA],"",0)</f>
        <v/>
      </c>
      <c r="AE572"/>
      <c r="AH572"/>
    </row>
    <row r="573" spans="1:34" hidden="1" x14ac:dyDescent="0.25">
      <c r="A573" s="1">
        <v>46111</v>
      </c>
      <c r="B573" s="1">
        <v>46111</v>
      </c>
      <c r="C573" s="80" t="s">
        <v>169</v>
      </c>
      <c r="D573" s="38">
        <v>3</v>
      </c>
      <c r="E573" s="80" t="s">
        <v>169</v>
      </c>
      <c r="F573">
        <v>701096</v>
      </c>
      <c r="G573" s="80" t="s">
        <v>204</v>
      </c>
      <c r="H573" s="80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">
        <v>9934725</v>
      </c>
      <c r="V573">
        <v>5886</v>
      </c>
      <c r="W573" s="2">
        <v>6579000000</v>
      </c>
      <c r="X573" s="6">
        <v>3364175.9938500007</v>
      </c>
      <c r="Y573" s="38">
        <v>10010</v>
      </c>
      <c r="Z573" s="81">
        <f>+((DETALLE_GD_1[[#This Row],[VALOR X UN (GD)]]-DETALLE_GD_1[[#This Row],[VALOR PPTO]])/DETALLE_GD_1[[#This Row],[VALOR PPTO]])</f>
        <v>3.9256865609222133E-2</v>
      </c>
      <c r="AA573" s="2">
        <f>+DETALLE_GD_1[[#This Row],[VALOR PPTO]]*DETALLE_GD_1[[#This Row],[CANTIDAD RECIBIDA]]</f>
        <v>3364175.997</v>
      </c>
      <c r="AB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3" s="3">
        <f>+DETALLE_GD_1[[#This Row],[CANTIDAD SOLICITADA]]-DETALLE_GD_1[[#This Row],[DEVOLUCIÓN]]</f>
        <v>210</v>
      </c>
      <c r="AD573" s="38" t="str">
        <f>+_xlfn.XLOOKUP(DETALLE_GD_1[[#This Row],[CODIGO]],PRODUCTOS[CODIGO],PRODUCTOS[DESC CORTA],"",0)</f>
        <v>VOCANITA EMPAPELADA MURO</v>
      </c>
      <c r="AE573"/>
      <c r="AH573"/>
    </row>
    <row r="574" spans="1:34" hidden="1" x14ac:dyDescent="0.25">
      <c r="A574" s="1">
        <v>46111</v>
      </c>
      <c r="B574" s="1">
        <v>46111</v>
      </c>
      <c r="C574" s="80" t="s">
        <v>169</v>
      </c>
      <c r="D574" s="38">
        <v>3</v>
      </c>
      <c r="E574" s="80" t="s">
        <v>169</v>
      </c>
      <c r="F574">
        <v>302046</v>
      </c>
      <c r="G574" s="80" t="s">
        <v>115</v>
      </c>
      <c r="H574" s="80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"/>
      <c r="V574">
        <v>5886</v>
      </c>
      <c r="W574" s="2">
        <v>6579000000</v>
      </c>
      <c r="X574" s="6">
        <v>1706308.5424560003</v>
      </c>
      <c r="Y574" s="38">
        <v>10010</v>
      </c>
      <c r="Z574" s="81">
        <f>+((DETALLE_GD_1[[#This Row],[VALOR X UN (GD)]]-DETALLE_GD_1[[#This Row],[VALOR PPTO]])/DETALLE_GD_1[[#This Row],[VALOR PPTO]])</f>
        <v>-3.3789560550217482E-3</v>
      </c>
      <c r="AA574" s="2">
        <f>+DETALLE_GD_1[[#This Row],[VALOR PPTO]]*DETALLE_GD_1[[#This Row],[CANTIDAD RECIBIDA]]</f>
        <v>1706308.548</v>
      </c>
      <c r="AB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4" s="3">
        <f>+DETALLE_GD_1[[#This Row],[CANTIDAD SOLICITADA]]-DETALLE_GD_1[[#This Row],[DEVOLUCIÓN]]</f>
        <v>168</v>
      </c>
      <c r="AD574" s="38" t="str">
        <f>+_xlfn.XLOOKUP(DETALLE_GD_1[[#This Row],[CODIGO]],PRODUCTOS[CODIGO],PRODUCTOS[DESC CORTA],"",0)</f>
        <v>PINO 2X6X400</v>
      </c>
      <c r="AE574"/>
      <c r="AH574"/>
    </row>
    <row r="575" spans="1:34" hidden="1" x14ac:dyDescent="0.25">
      <c r="A575" s="1">
        <v>46111</v>
      </c>
      <c r="B575" s="1">
        <v>46111</v>
      </c>
      <c r="C575" s="80" t="s">
        <v>169</v>
      </c>
      <c r="D575" s="38">
        <v>3</v>
      </c>
      <c r="E575" s="80" t="s">
        <v>169</v>
      </c>
      <c r="F575">
        <v>1902013</v>
      </c>
      <c r="G575" s="80" t="s">
        <v>338</v>
      </c>
      <c r="H575" s="80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"/>
      <c r="V575">
        <v>5886</v>
      </c>
      <c r="W575" s="2">
        <v>6579000000</v>
      </c>
      <c r="X575" s="6">
        <v>446685</v>
      </c>
      <c r="Y575" s="38">
        <v>10010</v>
      </c>
      <c r="Z575" s="81">
        <f>+((DETALLE_GD_1[[#This Row],[VALOR X UN (GD)]]-DETALLE_GD_1[[#This Row],[VALOR PPTO]])/DETALLE_GD_1[[#This Row],[VALOR PPTO]])</f>
        <v>0.31267000235064979</v>
      </c>
      <c r="AA575" s="2">
        <f>+DETALLE_GD_1[[#This Row],[VALOR PPTO]]*DETALLE_GD_1[[#This Row],[CANTIDAD RECIBIDA]]</f>
        <v>446685</v>
      </c>
      <c r="AB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5" s="3">
        <f>+DETALLE_GD_1[[#This Row],[CANTIDAD SOLICITADA]]-DETALLE_GD_1[[#This Row],[DEVOLUCIÓN]]</f>
        <v>15</v>
      </c>
      <c r="AD575" s="38">
        <f>+_xlfn.XLOOKUP(DETALLE_GD_1[[#This Row],[CODIGO]],PRODUCTOS[CODIGO],PRODUCTOS[DESC CORTA],"",0)</f>
        <v>0</v>
      </c>
      <c r="AE575"/>
      <c r="AH575"/>
    </row>
    <row r="576" spans="1:34" hidden="1" x14ac:dyDescent="0.25">
      <c r="A576" s="1">
        <v>46111</v>
      </c>
      <c r="B576" s="1">
        <v>46111</v>
      </c>
      <c r="C576" s="80" t="s">
        <v>169</v>
      </c>
      <c r="D576" s="38">
        <v>3</v>
      </c>
      <c r="E576" s="80" t="s">
        <v>169</v>
      </c>
      <c r="F576" t="s">
        <v>386</v>
      </c>
      <c r="G576" s="80" t="s">
        <v>83</v>
      </c>
      <c r="H576" s="80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"/>
      <c r="V576">
        <v>5886</v>
      </c>
      <c r="W576" s="2">
        <v>6579000000</v>
      </c>
      <c r="X576" s="6">
        <v>73879.636363999962</v>
      </c>
      <c r="Y576" s="38">
        <v>10010</v>
      </c>
      <c r="Z576" s="81">
        <f>+((DETALLE_GD_1[[#This Row],[VALOR X UN (GD)]]-DETALLE_GD_1[[#This Row],[VALOR PPTO]])/DETALLE_GD_1[[#This Row],[VALOR PPTO]])</f>
        <v>4.92151853628979E-6</v>
      </c>
      <c r="AA576" s="2">
        <f>+DETALLE_GD_1[[#This Row],[VALOR PPTO]]*DETALLE_GD_1[[#This Row],[CANTIDAD RECIBIDA]]</f>
        <v>73879.636400000003</v>
      </c>
      <c r="AB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6" s="3">
        <f>+DETALLE_GD_1[[#This Row],[CANTIDAD SOLICITADA]]-DETALLE_GD_1[[#This Row],[DEVOLUCIÓN]]</f>
        <v>2</v>
      </c>
      <c r="AD576" s="38" t="str">
        <f>+_xlfn.XLOOKUP(DETALLE_GD_1[[#This Row],[CODIGO]],PRODUCTOS[CODIGO],PRODUCTOS[DESC CORTA],"",0)</f>
        <v>CLAVO R20</v>
      </c>
      <c r="AE576"/>
      <c r="AH576"/>
    </row>
    <row r="577" spans="1:34" hidden="1" x14ac:dyDescent="0.25">
      <c r="A577" s="1">
        <v>46111</v>
      </c>
      <c r="B577" s="1">
        <v>46111</v>
      </c>
      <c r="C577" s="80" t="s">
        <v>169</v>
      </c>
      <c r="D577" s="38">
        <v>3</v>
      </c>
      <c r="E577" s="80" t="s">
        <v>169</v>
      </c>
      <c r="F577" t="s">
        <v>231</v>
      </c>
      <c r="G577" s="80" t="s">
        <v>180</v>
      </c>
      <c r="H577" s="80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"/>
      <c r="V577">
        <v>5886</v>
      </c>
      <c r="W577" s="2">
        <v>6579000000</v>
      </c>
      <c r="X577" s="6">
        <v>335149.81132199999</v>
      </c>
      <c r="Y577" s="38">
        <v>10010</v>
      </c>
      <c r="Z577" s="81">
        <f>+((DETALLE_GD_1[[#This Row],[VALOR X UN (GD)]]-DETALLE_GD_1[[#This Row],[VALOR PPTO]])/DETALLE_GD_1[[#This Row],[VALOR PPTO]])</f>
        <v>2.6800517543122803E-2</v>
      </c>
      <c r="AA577" s="2">
        <f>+DETALLE_GD_1[[#This Row],[VALOR PPTO]]*DETALLE_GD_1[[#This Row],[CANTIDAD RECIBIDA]]</f>
        <v>335149.81140000001</v>
      </c>
      <c r="AB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7" s="3">
        <f>+DETALLE_GD_1[[#This Row],[CANTIDAD SOLICITADA]]-DETALLE_GD_1[[#This Row],[DEVOLUCIÓN]]</f>
        <v>6</v>
      </c>
      <c r="AD577" s="38">
        <f>+_xlfn.XLOOKUP(DETALLE_GD_1[[#This Row],[CODIGO]],PRODUCTOS[CODIGO],PRODUCTOS[DESC CORTA],"",0)</f>
        <v>0</v>
      </c>
      <c r="AE577"/>
      <c r="AH577"/>
    </row>
    <row r="578" spans="1:34" hidden="1" x14ac:dyDescent="0.25">
      <c r="A578" s="1">
        <v>46111</v>
      </c>
      <c r="B578" s="1">
        <v>46111</v>
      </c>
      <c r="C578" s="80" t="s">
        <v>169</v>
      </c>
      <c r="D578" s="38">
        <v>3</v>
      </c>
      <c r="E578" s="80" t="s">
        <v>169</v>
      </c>
      <c r="F578">
        <v>1805340</v>
      </c>
      <c r="G578" s="80" t="s">
        <v>298</v>
      </c>
      <c r="H578" s="80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"/>
      <c r="V578">
        <v>5886</v>
      </c>
      <c r="W578" s="2">
        <v>6579000000</v>
      </c>
      <c r="X578" s="6">
        <v>194000</v>
      </c>
      <c r="Y578" s="38">
        <v>10010</v>
      </c>
      <c r="Z578" s="81">
        <f>+((DETALLE_GD_1[[#This Row],[VALOR X UN (GD)]]-DETALLE_GD_1[[#This Row],[VALOR PPTO]])/DETALLE_GD_1[[#This Row],[VALOR PPTO]])</f>
        <v>0</v>
      </c>
      <c r="AA578" s="2">
        <f>+DETALLE_GD_1[[#This Row],[VALOR PPTO]]*DETALLE_GD_1[[#This Row],[CANTIDAD RECIBIDA]]</f>
        <v>194000</v>
      </c>
      <c r="AB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8" s="3">
        <f>+DETALLE_GD_1[[#This Row],[CANTIDAD SOLICITADA]]-DETALLE_GD_1[[#This Row],[DEVOLUCIÓN]]</f>
        <v>10</v>
      </c>
      <c r="AD578" s="38" t="str">
        <f>+_xlfn.XLOOKUP(DETALLE_GD_1[[#This Row],[CODIGO]],PRODUCTOS[CODIGO],PRODUCTOS[DESC CORTA],"",0)</f>
        <v>EXTRT</v>
      </c>
      <c r="AE578"/>
      <c r="AH578"/>
    </row>
    <row r="579" spans="1:34" hidden="1" x14ac:dyDescent="0.25">
      <c r="A579" s="1">
        <v>46111</v>
      </c>
      <c r="B579" s="1">
        <v>46111</v>
      </c>
      <c r="C579" s="80" t="s">
        <v>169</v>
      </c>
      <c r="D579" s="38">
        <v>3</v>
      </c>
      <c r="E579" s="80" t="s">
        <v>169</v>
      </c>
      <c r="F579">
        <v>2302098</v>
      </c>
      <c r="G579" s="80" t="s">
        <v>24</v>
      </c>
      <c r="H579" s="80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"/>
      <c r="V579">
        <v>5886</v>
      </c>
      <c r="W579" s="2">
        <v>6579000000</v>
      </c>
      <c r="X579" s="6">
        <v>169703.99999999997</v>
      </c>
      <c r="Y579" s="38">
        <v>10010</v>
      </c>
      <c r="Z579" s="81">
        <f>+((DETALLE_GD_1[[#This Row],[VALOR X UN (GD)]]-DETALLE_GD_1[[#This Row],[VALOR PPTO]])/DETALLE_GD_1[[#This Row],[VALOR PPTO]])</f>
        <v>0</v>
      </c>
      <c r="AA579" s="2">
        <f>+DETALLE_GD_1[[#This Row],[VALOR PPTO]]*DETALLE_GD_1[[#This Row],[CANTIDAD RECIBIDA]]</f>
        <v>169704</v>
      </c>
      <c r="AB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9" s="3">
        <f>+DETALLE_GD_1[[#This Row],[CANTIDAD SOLICITADA]]-DETALLE_GD_1[[#This Row],[DEVOLUCIÓN]]</f>
        <v>8</v>
      </c>
      <c r="AD579" s="38" t="str">
        <f>+_xlfn.XLOOKUP(DETALLE_GD_1[[#This Row],[CODIGO]],PRODUCTOS[CODIGO],PRODUCTOS[DESC CORTA],"",0)</f>
        <v>COLA FRIA</v>
      </c>
      <c r="AE579"/>
      <c r="AH579"/>
    </row>
    <row r="580" spans="1:34" hidden="1" x14ac:dyDescent="0.25">
      <c r="A580" s="1">
        <v>46111</v>
      </c>
      <c r="B580" s="1">
        <v>46111</v>
      </c>
      <c r="C580" s="80" t="s">
        <v>169</v>
      </c>
      <c r="D580" s="38">
        <v>3</v>
      </c>
      <c r="E580" s="80" t="s">
        <v>169</v>
      </c>
      <c r="F580">
        <v>304049</v>
      </c>
      <c r="G580" s="80" t="s">
        <v>318</v>
      </c>
      <c r="H580" s="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"/>
      <c r="V580">
        <v>5886</v>
      </c>
      <c r="W580" s="2">
        <v>6579000000</v>
      </c>
      <c r="X580" s="6">
        <v>973829.99999999953</v>
      </c>
      <c r="Y580" s="38">
        <v>10010</v>
      </c>
      <c r="Z580" s="81">
        <f>+((DETALLE_GD_1[[#This Row],[VALOR X UN (GD)]]-DETALLE_GD_1[[#This Row],[VALOR PPTO]])/DETALLE_GD_1[[#This Row],[VALOR PPTO]])</f>
        <v>-5.1341609931960842E-5</v>
      </c>
      <c r="AA580" s="2">
        <f>+DETALLE_GD_1[[#This Row],[VALOR PPTO]]*DETALLE_GD_1[[#This Row],[CANTIDAD RECIBIDA]]</f>
        <v>973830</v>
      </c>
      <c r="AB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0" s="3">
        <f>+DETALLE_GD_1[[#This Row],[CANTIDAD SOLICITADA]]-DETALLE_GD_1[[#This Row],[DEVOLUCIÓN]]</f>
        <v>65</v>
      </c>
      <c r="AD580" s="38" t="str">
        <f>+_xlfn.XLOOKUP(DETALLE_GD_1[[#This Row],[CODIGO]],PRODUCTOS[CODIGO],PRODUCTOS[DESC CORTA],"",0)</f>
        <v>TERCIADO FENOLICO</v>
      </c>
      <c r="AE580"/>
      <c r="AH580"/>
    </row>
    <row r="581" spans="1:34" hidden="1" x14ac:dyDescent="0.25">
      <c r="A581" s="1">
        <v>46111</v>
      </c>
      <c r="B581" s="1">
        <v>46111</v>
      </c>
      <c r="C581" s="80" t="s">
        <v>169</v>
      </c>
      <c r="D581" s="38">
        <v>3</v>
      </c>
      <c r="E581" s="80" t="s">
        <v>169</v>
      </c>
      <c r="F581">
        <v>408014</v>
      </c>
      <c r="G581" s="80" t="s">
        <v>108</v>
      </c>
      <c r="H581" s="80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"/>
      <c r="V581">
        <v>5886</v>
      </c>
      <c r="W581" s="2">
        <v>6579000000</v>
      </c>
      <c r="X581" s="6">
        <v>32364.213524000013</v>
      </c>
      <c r="Y581" s="38">
        <v>10010</v>
      </c>
      <c r="Z581" s="81">
        <f>+((DETALLE_GD_1[[#This Row],[VALOR X UN (GD)]]-DETALLE_GD_1[[#This Row],[VALOR PPTO]])/DETALLE_GD_1[[#This Row],[VALOR PPTO]])</f>
        <v>-6.5998822847693946E-6</v>
      </c>
      <c r="AA581" s="2">
        <f>+DETALLE_GD_1[[#This Row],[VALOR PPTO]]*DETALLE_GD_1[[#This Row],[CANTIDAD RECIBIDA]]</f>
        <v>32364.213599999999</v>
      </c>
      <c r="AB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1" s="3">
        <f>+DETALLE_GD_1[[#This Row],[CANTIDAD SOLICITADA]]-DETALLE_GD_1[[#This Row],[DEVOLUCIÓN]]</f>
        <v>2</v>
      </c>
      <c r="AD581" s="38" t="str">
        <f>+_xlfn.XLOOKUP(DETALLE_GD_1[[#This Row],[CODIGO]],PRODUCTOS[CODIGO],PRODUCTOS[DESC CORTA],"",0)</f>
        <v>GRAPA T40</v>
      </c>
      <c r="AE581"/>
      <c r="AH581"/>
    </row>
    <row r="582" spans="1:34" hidden="1" x14ac:dyDescent="0.25">
      <c r="A582" s="1">
        <v>46111</v>
      </c>
      <c r="B582" s="1">
        <v>46111</v>
      </c>
      <c r="C582" s="80" t="s">
        <v>169</v>
      </c>
      <c r="D582" s="38">
        <v>3</v>
      </c>
      <c r="E582" s="80" t="s">
        <v>169</v>
      </c>
      <c r="F582">
        <v>704046</v>
      </c>
      <c r="G582" s="80" t="s">
        <v>255</v>
      </c>
      <c r="H582" s="80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"/>
      <c r="V582">
        <v>5886</v>
      </c>
      <c r="W582" s="2">
        <v>6579000000</v>
      </c>
      <c r="X582" s="6">
        <v>90760.621969999993</v>
      </c>
      <c r="Y582" s="38">
        <v>10010</v>
      </c>
      <c r="Z582" s="81">
        <f>+((DETALLE_GD_1[[#This Row],[VALOR X UN (GD)]]-DETALLE_GD_1[[#This Row],[VALOR PPTO]])/DETALLE_GD_1[[#This Row],[VALOR PPTO]])</f>
        <v>4.1648017793510843E-6</v>
      </c>
      <c r="AA582" s="2">
        <f>+DETALLE_GD_1[[#This Row],[VALOR PPTO]]*DETALLE_GD_1[[#This Row],[CANTIDAD RECIBIDA]]</f>
        <v>90760.622000000003</v>
      </c>
      <c r="AB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2" s="3">
        <f>+DETALLE_GD_1[[#This Row],[CANTIDAD SOLICITADA]]-DETALLE_GD_1[[#This Row],[DEVOLUCIÓN]]</f>
        <v>10</v>
      </c>
      <c r="AD582" s="38">
        <f>+_xlfn.XLOOKUP(DETALLE_GD_1[[#This Row],[CODIGO]],PRODUCTOS[CODIGO],PRODUCTOS[DESC CORTA],"",0)</f>
        <v>0</v>
      </c>
      <c r="AE582"/>
      <c r="AH582"/>
    </row>
    <row r="583" spans="1:34" hidden="1" x14ac:dyDescent="0.25">
      <c r="A583" s="1">
        <v>46111</v>
      </c>
      <c r="B583" s="1">
        <v>46111</v>
      </c>
      <c r="C583" s="80" t="s">
        <v>169</v>
      </c>
      <c r="D583" s="38">
        <v>3</v>
      </c>
      <c r="E583" s="80" t="s">
        <v>169</v>
      </c>
      <c r="F583">
        <v>410045</v>
      </c>
      <c r="G583" s="80" t="s">
        <v>110</v>
      </c>
      <c r="H583" s="80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"/>
      <c r="V583">
        <v>5886</v>
      </c>
      <c r="W583" s="2">
        <v>6579000000</v>
      </c>
      <c r="X583" s="6">
        <v>256128.94725599996</v>
      </c>
      <c r="Y583" s="38">
        <v>10010</v>
      </c>
      <c r="Z583" s="81">
        <f>+((DETALLE_GD_1[[#This Row],[VALOR X UN (GD)]]-DETALLE_GD_1[[#This Row],[VALOR PPTO]])/DETALLE_GD_1[[#This Row],[VALOR PPTO]])</f>
        <v>-5.7322608011817253E-2</v>
      </c>
      <c r="AA583" s="2">
        <f>+DETALLE_GD_1[[#This Row],[VALOR PPTO]]*DETALLE_GD_1[[#This Row],[CANTIDAD RECIBIDA]]</f>
        <v>256128.97440000001</v>
      </c>
      <c r="AB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3" s="3">
        <f>+DETALLE_GD_1[[#This Row],[CANTIDAD SOLICITADA]]-DETALLE_GD_1[[#This Row],[DEVOLUCIÓN]]</f>
        <v>696</v>
      </c>
      <c r="AD583" s="38" t="str">
        <f>+_xlfn.XLOOKUP(DETALLE_GD_1[[#This Row],[CODIGO]],PRODUCTOS[CODIGO],PRODUCTOS[DESC CORTA],"",0)</f>
        <v>CONECTOR DENTADO</v>
      </c>
      <c r="AE583"/>
      <c r="AH583"/>
    </row>
    <row r="584" spans="1:34" hidden="1" x14ac:dyDescent="0.25">
      <c r="A584" s="1">
        <v>46111</v>
      </c>
      <c r="B584" s="1">
        <v>46111</v>
      </c>
      <c r="C584" s="80" t="s">
        <v>169</v>
      </c>
      <c r="D584" s="38">
        <v>3</v>
      </c>
      <c r="E584" s="80" t="s">
        <v>169</v>
      </c>
      <c r="F584">
        <v>410126</v>
      </c>
      <c r="G584" s="80" t="s">
        <v>159</v>
      </c>
      <c r="H584" s="80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"/>
      <c r="V584">
        <v>5886</v>
      </c>
      <c r="W584" s="2">
        <v>6579000000</v>
      </c>
      <c r="X584" s="6">
        <v>259675.38458400001</v>
      </c>
      <c r="Y584" s="38">
        <v>10010</v>
      </c>
      <c r="Z584" s="81">
        <f>+((DETALLE_GD_1[[#This Row],[VALOR X UN (GD)]]-DETALLE_GD_1[[#This Row],[VALOR PPTO]])/DETALLE_GD_1[[#This Row],[VALOR PPTO]])</f>
        <v>2.3342373758768891E-4</v>
      </c>
      <c r="AA584" s="2">
        <f>+DETALLE_GD_1[[#This Row],[VALOR PPTO]]*DETALLE_GD_1[[#This Row],[CANTIDAD RECIBIDA]]</f>
        <v>259675.38960000002</v>
      </c>
      <c r="AB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4" s="3">
        <f>+DETALLE_GD_1[[#This Row],[CANTIDAD SOLICITADA]]-DETALLE_GD_1[[#This Row],[DEVOLUCIÓN]]</f>
        <v>264</v>
      </c>
      <c r="AD584" s="38">
        <f>+_xlfn.XLOOKUP(DETALLE_GD_1[[#This Row],[CODIGO]],PRODUCTOS[CODIGO],PRODUCTOS[DESC CORTA],"",0)</f>
        <v>0</v>
      </c>
      <c r="AE584"/>
      <c r="AH584"/>
    </row>
    <row r="585" spans="1:34" hidden="1" x14ac:dyDescent="0.25">
      <c r="A585" s="1">
        <v>46111</v>
      </c>
      <c r="B585" s="1">
        <v>46111</v>
      </c>
      <c r="C585" s="80" t="s">
        <v>169</v>
      </c>
      <c r="D585" s="38">
        <v>3</v>
      </c>
      <c r="E585" s="80" t="s">
        <v>169</v>
      </c>
      <c r="F585">
        <v>701084</v>
      </c>
      <c r="G585" s="80" t="s">
        <v>38</v>
      </c>
      <c r="H585" s="80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"/>
      <c r="V585">
        <v>5886</v>
      </c>
      <c r="W585" s="2">
        <v>6579000000</v>
      </c>
      <c r="X585" s="6">
        <v>763658.3333399999</v>
      </c>
      <c r="Y585" s="38">
        <v>10010</v>
      </c>
      <c r="Z585" s="81">
        <f>+((DETALLE_GD_1[[#This Row],[VALOR X UN (GD)]]-DETALLE_GD_1[[#This Row],[VALOR PPTO]])/DETALLE_GD_1[[#This Row],[VALOR PPTO]])</f>
        <v>2.4280054540726018E-2</v>
      </c>
      <c r="AA585" s="2">
        <f>+DETALLE_GD_1[[#This Row],[VALOR PPTO]]*DETALLE_GD_1[[#This Row],[CANTIDAD RECIBIDA]]</f>
        <v>763658.33400000003</v>
      </c>
      <c r="AB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5" s="3">
        <f>+DETALLE_GD_1[[#This Row],[CANTIDAD SOLICITADA]]-DETALLE_GD_1[[#This Row],[DEVOLUCIÓN]]</f>
        <v>20</v>
      </c>
      <c r="AD585" s="38" t="str">
        <f>+_xlfn.XLOOKUP(DETALLE_GD_1[[#This Row],[CODIGO]],PRODUCTOS[CODIGO],PRODUCTOS[DESC CORTA],"",0)</f>
        <v>FIBROCEMENTO BALCON</v>
      </c>
      <c r="AE585"/>
      <c r="AH585"/>
    </row>
    <row r="586" spans="1:34" hidden="1" x14ac:dyDescent="0.25">
      <c r="A586" s="1">
        <v>46111</v>
      </c>
      <c r="B586" s="1">
        <v>46111</v>
      </c>
      <c r="C586" s="80" t="s">
        <v>169</v>
      </c>
      <c r="D586" s="38">
        <v>3</v>
      </c>
      <c r="E586" s="80" t="s">
        <v>169</v>
      </c>
      <c r="F586">
        <v>407049</v>
      </c>
      <c r="G586" s="80" t="s">
        <v>232</v>
      </c>
      <c r="H586" s="80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"/>
      <c r="V586">
        <v>5886</v>
      </c>
      <c r="W586" s="2">
        <v>6579000000</v>
      </c>
      <c r="X586" s="6">
        <v>2511.33511</v>
      </c>
      <c r="Y586" s="38">
        <v>10010</v>
      </c>
      <c r="Z586" s="81">
        <f>+((DETALLE_GD_1[[#This Row],[VALOR X UN (GD)]]-DETALLE_GD_1[[#This Row],[VALOR PPTO]])/DETALLE_GD_1[[#This Row],[VALOR PPTO]])</f>
        <v>-1.357840293294724E-4</v>
      </c>
      <c r="AA586" s="2">
        <f>+DETALLE_GD_1[[#This Row],[VALOR PPTO]]*DETALLE_GD_1[[#This Row],[CANTIDAD RECIBIDA]]</f>
        <v>2511.3410000000003</v>
      </c>
      <c r="AB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6" s="3">
        <f>+DETALLE_GD_1[[#This Row],[CANTIDAD SOLICITADA]]-DETALLE_GD_1[[#This Row],[DEVOLUCIÓN]]</f>
        <v>155</v>
      </c>
      <c r="AD586" s="38">
        <f>+_xlfn.XLOOKUP(DETALLE_GD_1[[#This Row],[CODIGO]],PRODUCTOS[CODIGO],PRODUCTOS[DESC CORTA],"",0)</f>
        <v>0</v>
      </c>
      <c r="AE586"/>
      <c r="AH586"/>
    </row>
    <row r="587" spans="1:34" hidden="1" x14ac:dyDescent="0.25">
      <c r="A587" s="1">
        <v>46111</v>
      </c>
      <c r="B587" s="1">
        <v>46111</v>
      </c>
      <c r="C587" s="80" t="s">
        <v>169</v>
      </c>
      <c r="D587" s="38">
        <v>3</v>
      </c>
      <c r="E587" s="80" t="s">
        <v>169</v>
      </c>
      <c r="F587">
        <v>407423</v>
      </c>
      <c r="G587" s="80" t="s">
        <v>106</v>
      </c>
      <c r="H587" s="80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"/>
      <c r="V587">
        <v>5886</v>
      </c>
      <c r="W587" s="2">
        <v>6579000000</v>
      </c>
      <c r="X587" s="6">
        <v>959764.51785405388</v>
      </c>
      <c r="Y587" s="38">
        <v>10010</v>
      </c>
      <c r="Z587" s="81">
        <f>+((DETALLE_GD_1[[#This Row],[VALOR X UN (GD)]]-DETALLE_GD_1[[#This Row],[VALOR PPTO]])/DETALLE_GD_1[[#This Row],[VALOR PPTO]])</f>
        <v>-0.96822970634983885</v>
      </c>
      <c r="AA587" s="2">
        <f>+DETALLE_GD_1[[#This Row],[VALOR PPTO]]*DETALLE_GD_1[[#This Row],[CANTIDAD RECIBIDA]]</f>
        <v>959764.5</v>
      </c>
      <c r="AB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7" s="3">
        <f>+DETALLE_GD_1[[#This Row],[CANTIDAD SOLICITADA]]-DETALLE_GD_1[[#This Row],[DEVOLUCIÓN]]</f>
        <v>9000</v>
      </c>
      <c r="AD587" s="38" t="str">
        <f>+_xlfn.XLOOKUP(DETALLE_GD_1[[#This Row],[CODIGO]],PRODUCTOS[CODIGO],PRODUCTOS[DESC CORTA],"",0)</f>
        <v>TORNILLO CRS 6X1 5/8</v>
      </c>
      <c r="AE587"/>
      <c r="AH587"/>
    </row>
    <row r="588" spans="1:34" hidden="1" x14ac:dyDescent="0.25">
      <c r="A588" s="1">
        <v>46111</v>
      </c>
      <c r="B588" s="1">
        <v>46111</v>
      </c>
      <c r="C588" s="80" t="s">
        <v>169</v>
      </c>
      <c r="D588" s="38">
        <v>3</v>
      </c>
      <c r="E588" s="80" t="s">
        <v>169</v>
      </c>
      <c r="F588">
        <v>408088</v>
      </c>
      <c r="G588" s="80" t="s">
        <v>109</v>
      </c>
      <c r="H588" s="80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"/>
      <c r="V588">
        <v>5886</v>
      </c>
      <c r="W588" s="2">
        <v>6579000000</v>
      </c>
      <c r="X588" s="6">
        <v>35000.185429999998</v>
      </c>
      <c r="Y588" s="38">
        <v>10010</v>
      </c>
      <c r="Z588" s="81">
        <f>+((DETALLE_GD_1[[#This Row],[VALOR X UN (GD)]]-DETALLE_GD_1[[#This Row],[VALOR PPTO]])/DETALLE_GD_1[[#This Row],[VALOR PPTO]])</f>
        <v>-5.2971147976295791E-6</v>
      </c>
      <c r="AA588" s="2">
        <f>+DETALLE_GD_1[[#This Row],[VALOR PPTO]]*DETALLE_GD_1[[#This Row],[CANTIDAD RECIBIDA]]</f>
        <v>35000.185400000002</v>
      </c>
      <c r="AB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8" s="3">
        <f>+DETALLE_GD_1[[#This Row],[CANTIDAD SOLICITADA]]-DETALLE_GD_1[[#This Row],[DEVOLUCIÓN]]</f>
        <v>2</v>
      </c>
      <c r="AD588" s="38" t="str">
        <f>+_xlfn.XLOOKUP(DETALLE_GD_1[[#This Row],[CODIGO]],PRODUCTOS[CODIGO],PRODUCTOS[DESC CORTA],"",0)</f>
        <v>GRAPA T50</v>
      </c>
      <c r="AE588"/>
      <c r="AH588"/>
    </row>
    <row r="589" spans="1:34" hidden="1" x14ac:dyDescent="0.25">
      <c r="A589" s="1">
        <v>46111</v>
      </c>
      <c r="B589" s="1">
        <v>46111</v>
      </c>
      <c r="C589" s="80" t="s">
        <v>169</v>
      </c>
      <c r="D589" s="38">
        <v>3</v>
      </c>
      <c r="E589" s="80" t="s">
        <v>169</v>
      </c>
      <c r="F589" t="s">
        <v>21</v>
      </c>
      <c r="G589" s="80" t="s">
        <v>22</v>
      </c>
      <c r="H589" s="80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"/>
      <c r="V589">
        <v>5886</v>
      </c>
      <c r="W589" s="2">
        <v>6579000000</v>
      </c>
      <c r="X589" s="6">
        <v>921582.1671000002</v>
      </c>
      <c r="Y589" s="38">
        <v>10010</v>
      </c>
      <c r="Z589" s="81">
        <f>+((DETALLE_GD_1[[#This Row],[VALOR X UN (GD)]]-DETALLE_GD_1[[#This Row],[VALOR PPTO]])/DETALLE_GD_1[[#This Row],[VALOR PPTO]])</f>
        <v>-1.8229519378380471E-7</v>
      </c>
      <c r="AA589" s="2">
        <f>+DETALLE_GD_1[[#This Row],[VALOR PPTO]]*DETALLE_GD_1[[#This Row],[CANTIDAD RECIBIDA]]</f>
        <v>921582.16799999995</v>
      </c>
      <c r="AB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9" s="3">
        <f>+DETALLE_GD_1[[#This Row],[CANTIDAD SOLICITADA]]-DETALLE_GD_1[[#This Row],[DEVOLUCIÓN]]</f>
        <v>60</v>
      </c>
      <c r="AD589" s="38" t="str">
        <f>+_xlfn.XLOOKUP(DETALLE_GD_1[[#This Row],[CODIGO]],PRODUCTOS[CODIGO],PRODUCTOS[DESC CORTA],"",0)</f>
        <v>PINO 3X8X320</v>
      </c>
      <c r="AE589"/>
      <c r="AH589"/>
    </row>
    <row r="590" spans="1:34" hidden="1" x14ac:dyDescent="0.25">
      <c r="A590" s="1">
        <v>46111</v>
      </c>
      <c r="B590" s="1">
        <v>46111</v>
      </c>
      <c r="C590" s="80" t="s">
        <v>169</v>
      </c>
      <c r="D590" s="38">
        <v>3</v>
      </c>
      <c r="E590" s="80" t="s">
        <v>169</v>
      </c>
      <c r="F590">
        <v>1805340</v>
      </c>
      <c r="G590" s="80" t="s">
        <v>298</v>
      </c>
      <c r="H590" s="8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">
        <v>194000</v>
      </c>
      <c r="V590">
        <v>5886</v>
      </c>
      <c r="W590" s="2">
        <v>6579000000</v>
      </c>
      <c r="X590" s="6">
        <v>194000</v>
      </c>
      <c r="Y590" s="38">
        <v>10010</v>
      </c>
      <c r="Z590" s="81">
        <f>+((DETALLE_GD_1[[#This Row],[VALOR X UN (GD)]]-DETALLE_GD_1[[#This Row],[VALOR PPTO]])/DETALLE_GD_1[[#This Row],[VALOR PPTO]])</f>
        <v>0</v>
      </c>
      <c r="AA590" s="2">
        <f>+DETALLE_GD_1[[#This Row],[VALOR PPTO]]*DETALLE_GD_1[[#This Row],[CANTIDAD RECIBIDA]]</f>
        <v>194000</v>
      </c>
      <c r="AB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0" s="3">
        <f>+DETALLE_GD_1[[#This Row],[CANTIDAD SOLICITADA]]-DETALLE_GD_1[[#This Row],[DEVOLUCIÓN]]</f>
        <v>10</v>
      </c>
      <c r="AD590" s="38" t="str">
        <f>+_xlfn.XLOOKUP(DETALLE_GD_1[[#This Row],[CODIGO]],PRODUCTOS[CODIGO],PRODUCTOS[DESC CORTA],"",0)</f>
        <v>EXTRT</v>
      </c>
      <c r="AE590"/>
      <c r="AH590"/>
    </row>
    <row r="591" spans="1:34" hidden="1" x14ac:dyDescent="0.25">
      <c r="A591" s="1">
        <v>46111</v>
      </c>
      <c r="B591" s="1">
        <v>46111</v>
      </c>
      <c r="C591" s="80" t="s">
        <v>169</v>
      </c>
      <c r="D591" s="38">
        <v>3</v>
      </c>
      <c r="E591" s="80" t="s">
        <v>169</v>
      </c>
      <c r="F591">
        <v>1610023</v>
      </c>
      <c r="G591" s="80" t="s">
        <v>351</v>
      </c>
      <c r="H591" s="80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">
        <v>873104</v>
      </c>
      <c r="V591">
        <v>5886</v>
      </c>
      <c r="W591" s="2">
        <v>6579000000</v>
      </c>
      <c r="X591" s="6">
        <v>10545.292710000002</v>
      </c>
      <c r="Y591" s="38">
        <v>10010</v>
      </c>
      <c r="Z591" s="81">
        <f>+((DETALLE_GD_1[[#This Row],[VALOR X UN (GD)]]-DETALLE_GD_1[[#This Row],[VALOR PPTO]])/DETALLE_GD_1[[#This Row],[VALOR PPTO]])</f>
        <v>8.0197633209320524E-2</v>
      </c>
      <c r="AA591" s="2">
        <f>+DETALLE_GD_1[[#This Row],[VALOR PPTO]]*DETALLE_GD_1[[#This Row],[CANTIDAD RECIBIDA]]</f>
        <v>10545.2925</v>
      </c>
      <c r="AB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1" s="3">
        <f>+DETALLE_GD_1[[#This Row],[CANTIDAD SOLICITADA]]-DETALLE_GD_1[[#This Row],[DEVOLUCIÓN]]</f>
        <v>5</v>
      </c>
      <c r="AD591" s="38" t="str">
        <f>+_xlfn.XLOOKUP(DETALLE_GD_1[[#This Row],[CODIGO]],PRODUCTOS[CODIGO],PRODUCTOS[DESC CORTA],"",0)</f>
        <v>TRAPOS DE ASEO</v>
      </c>
      <c r="AE591"/>
      <c r="AH591"/>
    </row>
    <row r="592" spans="1:34" hidden="1" x14ac:dyDescent="0.25">
      <c r="A592" s="1">
        <v>46111</v>
      </c>
      <c r="B592" s="1">
        <v>46111</v>
      </c>
      <c r="C592" s="80" t="s">
        <v>169</v>
      </c>
      <c r="D592" s="38">
        <v>3</v>
      </c>
      <c r="E592" s="80" t="s">
        <v>169</v>
      </c>
      <c r="F592">
        <v>609008</v>
      </c>
      <c r="G592" s="80" t="s">
        <v>57</v>
      </c>
      <c r="H592" s="80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"/>
      <c r="V592">
        <v>5886</v>
      </c>
      <c r="W592" s="2">
        <v>6579000000</v>
      </c>
      <c r="X592" s="6">
        <v>10653.786550000001</v>
      </c>
      <c r="Y592" s="38">
        <v>10010</v>
      </c>
      <c r="Z592" s="81">
        <f>+((DETALLE_GD_1[[#This Row],[VALOR X UN (GD)]]-DETALLE_GD_1[[#This Row],[VALOR PPTO]])/DETALLE_GD_1[[#This Row],[VALOR PPTO]])</f>
        <v>6.750778232696876E-2</v>
      </c>
      <c r="AA592" s="2">
        <f>+DETALLE_GD_1[[#This Row],[VALOR PPTO]]*DETALLE_GD_1[[#This Row],[CANTIDAD RECIBIDA]]</f>
        <v>10653.786500000002</v>
      </c>
      <c r="AB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2" s="3">
        <f>+DETALLE_GD_1[[#This Row],[CANTIDAD SOLICITADA]]-DETALLE_GD_1[[#This Row],[DEVOLUCIÓN]]</f>
        <v>5</v>
      </c>
      <c r="AD592" s="38" t="str">
        <f>+_xlfn.XLOOKUP(DETALLE_GD_1[[#This Row],[CODIGO]],PRODUCTOS[CODIGO],PRODUCTOS[DESC CORTA],"",0)</f>
        <v>DUCO</v>
      </c>
      <c r="AE592"/>
      <c r="AH592"/>
    </row>
    <row r="593" spans="1:34" hidden="1" x14ac:dyDescent="0.25">
      <c r="A593" s="1">
        <v>46111</v>
      </c>
      <c r="B593" s="1">
        <v>46111</v>
      </c>
      <c r="C593" s="80" t="s">
        <v>169</v>
      </c>
      <c r="D593" s="38">
        <v>3</v>
      </c>
      <c r="E593" s="80" t="s">
        <v>169</v>
      </c>
      <c r="F593">
        <v>617016</v>
      </c>
      <c r="G593" s="80" t="s">
        <v>133</v>
      </c>
      <c r="H593" s="80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"/>
      <c r="V593">
        <v>5886</v>
      </c>
      <c r="W593" s="2">
        <v>6579000000</v>
      </c>
      <c r="X593" s="6">
        <v>14287.56637</v>
      </c>
      <c r="Y593" s="38">
        <v>10010</v>
      </c>
      <c r="Z593" s="81">
        <f>+((DETALLE_GD_1[[#This Row],[VALOR X UN (GD)]]-DETALLE_GD_1[[#This Row],[VALOR PPTO]])/DETALLE_GD_1[[#This Row],[VALOR PPTO]])</f>
        <v>2.4800234525592015E-3</v>
      </c>
      <c r="AA593" s="2">
        <f>+DETALLE_GD_1[[#This Row],[VALOR PPTO]]*DETALLE_GD_1[[#This Row],[CANTIDAD RECIBIDA]]</f>
        <v>14287.566500000001</v>
      </c>
      <c r="AB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3" s="3">
        <f>+DETALLE_GD_1[[#This Row],[CANTIDAD SOLICITADA]]-DETALLE_GD_1[[#This Row],[DEVOLUCIÓN]]</f>
        <v>5</v>
      </c>
      <c r="AD593" s="38" t="str">
        <f>+_xlfn.XLOOKUP(DETALLE_GD_1[[#This Row],[CODIGO]],PRODUCTOS[CODIGO],PRODUCTOS[DESC CORTA],"",0)</f>
        <v>RODILLO CHIPORRO</v>
      </c>
      <c r="AE593"/>
      <c r="AH593"/>
    </row>
    <row r="594" spans="1:34" hidden="1" x14ac:dyDescent="0.25">
      <c r="A594" s="1">
        <v>46111</v>
      </c>
      <c r="B594" s="1">
        <v>46111</v>
      </c>
      <c r="C594" s="80" t="s">
        <v>169</v>
      </c>
      <c r="D594" s="38">
        <v>3</v>
      </c>
      <c r="E594" s="80" t="s">
        <v>169</v>
      </c>
      <c r="F594">
        <v>617057</v>
      </c>
      <c r="G594" s="80" t="s">
        <v>134</v>
      </c>
      <c r="H594" s="80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"/>
      <c r="V594">
        <v>5886</v>
      </c>
      <c r="W594" s="2">
        <v>6579000000</v>
      </c>
      <c r="X594" s="6">
        <v>10210.598529999999</v>
      </c>
      <c r="Y594" s="38">
        <v>10010</v>
      </c>
      <c r="Z594" s="81">
        <f>+((DETALLE_GD_1[[#This Row],[VALOR X UN (GD)]]-DETALLE_GD_1[[#This Row],[VALOR PPTO]])/DETALLE_GD_1[[#This Row],[VALOR PPTO]])</f>
        <v>3.9321886958966856E-5</v>
      </c>
      <c r="AA594" s="2">
        <f>+DETALLE_GD_1[[#This Row],[VALOR PPTO]]*DETALLE_GD_1[[#This Row],[CANTIDAD RECIBIDA]]</f>
        <v>10210.5985</v>
      </c>
      <c r="AB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4" s="3">
        <f>+DETALLE_GD_1[[#This Row],[CANTIDAD SOLICITADA]]-DETALLE_GD_1[[#This Row],[DEVOLUCIÓN]]</f>
        <v>5</v>
      </c>
      <c r="AD594" s="38" t="str">
        <f>+_xlfn.XLOOKUP(DETALLE_GD_1[[#This Row],[CODIGO]],PRODUCTOS[CODIGO],PRODUCTOS[DESC CORTA],"",0)</f>
        <v>BROCHA 5/8 X4</v>
      </c>
      <c r="AE594"/>
      <c r="AH594"/>
    </row>
    <row r="595" spans="1:34" hidden="1" x14ac:dyDescent="0.25">
      <c r="A595" s="1">
        <v>46111</v>
      </c>
      <c r="B595" s="1">
        <v>46111</v>
      </c>
      <c r="C595" s="80" t="s">
        <v>169</v>
      </c>
      <c r="D595" s="38">
        <v>3</v>
      </c>
      <c r="E595" s="80" t="s">
        <v>169</v>
      </c>
      <c r="F595">
        <v>2304053</v>
      </c>
      <c r="G595" s="80" t="s">
        <v>213</v>
      </c>
      <c r="H595" s="80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"/>
      <c r="V595">
        <v>5886</v>
      </c>
      <c r="W595" s="2">
        <v>6579000000</v>
      </c>
      <c r="X595" s="6">
        <v>20688.000000000004</v>
      </c>
      <c r="Y595" s="38">
        <v>10010</v>
      </c>
      <c r="Z595" s="81">
        <f>+((DETALLE_GD_1[[#This Row],[VALOR X UN (GD)]]-DETALLE_GD_1[[#This Row],[VALOR PPTO]])/DETALLE_GD_1[[#This Row],[VALOR PPTO]])</f>
        <v>3.6542923433874712E-2</v>
      </c>
      <c r="AA595" s="2">
        <f>+DETALLE_GD_1[[#This Row],[VALOR PPTO]]*DETALLE_GD_1[[#This Row],[CANTIDAD RECIBIDA]]</f>
        <v>20688</v>
      </c>
      <c r="AB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5" s="3">
        <f>+DETALLE_GD_1[[#This Row],[CANTIDAD SOLICITADA]]-DETALLE_GD_1[[#This Row],[DEVOLUCIÓN]]</f>
        <v>24</v>
      </c>
      <c r="AD595" s="38">
        <f>+_xlfn.XLOOKUP(DETALLE_GD_1[[#This Row],[CODIGO]],PRODUCTOS[CODIGO],PRODUCTOS[DESC CORTA],"",0)</f>
        <v>0</v>
      </c>
      <c r="AE595"/>
      <c r="AH595"/>
    </row>
    <row r="596" spans="1:34" hidden="1" x14ac:dyDescent="0.25">
      <c r="A596" s="1">
        <v>46111</v>
      </c>
      <c r="B596" s="1">
        <v>46111</v>
      </c>
      <c r="C596" s="80" t="s">
        <v>169</v>
      </c>
      <c r="D596" s="38">
        <v>3</v>
      </c>
      <c r="E596" s="80" t="s">
        <v>169</v>
      </c>
      <c r="F596">
        <v>907031</v>
      </c>
      <c r="G596" s="80" t="s">
        <v>256</v>
      </c>
      <c r="H596" s="80" t="s">
        <v>746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"/>
      <c r="V596">
        <v>5886</v>
      </c>
      <c r="W596" s="2">
        <v>6579000000</v>
      </c>
      <c r="X596" s="6">
        <v>625076.66666800017</v>
      </c>
      <c r="Y596" s="38">
        <v>10010</v>
      </c>
      <c r="Z596" s="81">
        <f>+((DETALLE_GD_1[[#This Row],[VALOR X UN (GD)]]-DETALLE_GD_1[[#This Row],[VALOR PPTO]])/DETALLE_GD_1[[#This Row],[VALOR PPTO]])</f>
        <v>-8.6608044861354056E-3</v>
      </c>
      <c r="AA596" s="2">
        <f>+DETALLE_GD_1[[#This Row],[VALOR PPTO]]*DETALLE_GD_1[[#This Row],[CANTIDAD RECIBIDA]]</f>
        <v>625076.66680000001</v>
      </c>
      <c r="AB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6" s="3">
        <f>+DETALLE_GD_1[[#This Row],[CANTIDAD SOLICITADA]]-DETALLE_GD_1[[#This Row],[DEVOLUCIÓN]]</f>
        <v>4</v>
      </c>
      <c r="AD596" s="38" t="str">
        <f>+_xlfn.XLOOKUP(DETALLE_GD_1[[#This Row],[CODIGO]],PRODUCTOS[CODIGO],PRODUCTOS[DESC CORTA],"",0)</f>
        <v>MEMBRANA PVC</v>
      </c>
      <c r="AE596"/>
      <c r="AH596"/>
    </row>
    <row r="597" spans="1:34" hidden="1" x14ac:dyDescent="0.25">
      <c r="A597" s="1">
        <v>46111</v>
      </c>
      <c r="B597" s="1">
        <v>46111</v>
      </c>
      <c r="C597" s="80" t="s">
        <v>169</v>
      </c>
      <c r="D597" s="38">
        <v>3</v>
      </c>
      <c r="E597" s="80" t="s">
        <v>169</v>
      </c>
      <c r="F597">
        <v>704021</v>
      </c>
      <c r="G597" s="80" t="s">
        <v>329</v>
      </c>
      <c r="H597" s="80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"/>
      <c r="V597">
        <v>5886</v>
      </c>
      <c r="W597" s="2">
        <v>6579000000</v>
      </c>
      <c r="X597" s="6">
        <v>29220</v>
      </c>
      <c r="Y597" s="38">
        <v>10010</v>
      </c>
      <c r="Z597" s="81">
        <f>+((DETALLE_GD_1[[#This Row],[VALOR X UN (GD)]]-DETALLE_GD_1[[#This Row],[VALOR PPTO]])/DETALLE_GD_1[[#This Row],[VALOR PPTO]])</f>
        <v>0</v>
      </c>
      <c r="AA597" s="2">
        <f>+DETALLE_GD_1[[#This Row],[VALOR PPTO]]*DETALLE_GD_1[[#This Row],[CANTIDAD RECIBIDA]]</f>
        <v>29220</v>
      </c>
      <c r="AB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7" s="3">
        <f>+DETALLE_GD_1[[#This Row],[CANTIDAD SOLICITADA]]-DETALLE_GD_1[[#This Row],[DEVOLUCIÓN]]</f>
        <v>60</v>
      </c>
      <c r="AD597" s="38" t="str">
        <f>+_xlfn.XLOOKUP(DETALLE_GD_1[[#This Row],[CODIGO]],PRODUCTOS[CODIGO],PRODUCTOS[DESC CORTA],"",0)</f>
        <v>ESQUINERO PILASTRA PVC</v>
      </c>
      <c r="AE597"/>
      <c r="AH597"/>
    </row>
    <row r="598" spans="1:34" hidden="1" x14ac:dyDescent="0.25">
      <c r="A598" s="1">
        <v>46111</v>
      </c>
      <c r="B598" s="1">
        <v>46111</v>
      </c>
      <c r="C598" s="80" t="s">
        <v>169</v>
      </c>
      <c r="D598" s="38">
        <v>3</v>
      </c>
      <c r="E598" s="80" t="s">
        <v>169</v>
      </c>
      <c r="F598">
        <v>307033</v>
      </c>
      <c r="G598" s="80" t="s">
        <v>248</v>
      </c>
      <c r="H598" s="80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"/>
      <c r="V598">
        <v>5886</v>
      </c>
      <c r="W598" s="2">
        <v>6579000000</v>
      </c>
      <c r="X598" s="6">
        <v>141679.01579999999</v>
      </c>
      <c r="Y598" s="38">
        <v>10010</v>
      </c>
      <c r="Z598" s="81">
        <f>+((DETALLE_GD_1[[#This Row],[VALOR X UN (GD)]]-DETALLE_GD_1[[#This Row],[VALOR PPTO]])/DETALLE_GD_1[[#This Row],[VALOR PPTO]])</f>
        <v>3.0343238028994024E-4</v>
      </c>
      <c r="AA598" s="2">
        <f>+DETALLE_GD_1[[#This Row],[VALOR PPTO]]*DETALLE_GD_1[[#This Row],[CANTIDAD RECIBIDA]]</f>
        <v>141679.01250000001</v>
      </c>
      <c r="AB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8" s="3">
        <f>+DETALLE_GD_1[[#This Row],[CANTIDAD SOLICITADA]]-DETALLE_GD_1[[#This Row],[DEVOLUCIÓN]]</f>
        <v>75</v>
      </c>
      <c r="AD598" s="38">
        <f>+_xlfn.XLOOKUP(DETALLE_GD_1[[#This Row],[CODIGO]],PRODUCTOS[CODIGO],PRODUCTOS[DESC CORTA],"",0)</f>
        <v>0</v>
      </c>
      <c r="AE598"/>
      <c r="AH598"/>
    </row>
    <row r="599" spans="1:34" hidden="1" x14ac:dyDescent="0.25">
      <c r="A599" s="1">
        <v>46111</v>
      </c>
      <c r="B599" s="1">
        <v>46111</v>
      </c>
      <c r="C599" s="80" t="s">
        <v>169</v>
      </c>
      <c r="D599" s="38">
        <v>3</v>
      </c>
      <c r="E599" s="80" t="s">
        <v>169</v>
      </c>
      <c r="F599">
        <v>407185</v>
      </c>
      <c r="G599" s="80" t="s">
        <v>43</v>
      </c>
      <c r="H599" s="80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"/>
      <c r="V599">
        <v>5886</v>
      </c>
      <c r="W599" s="2">
        <v>6579000000</v>
      </c>
      <c r="X599" s="6">
        <v>13756.64</v>
      </c>
      <c r="Y599" s="38">
        <v>10010</v>
      </c>
      <c r="Z599" s="81">
        <f>+((DETALLE_GD_1[[#This Row],[VALOR X UN (GD)]]-DETALLE_GD_1[[#This Row],[VALOR PPTO]])/DETALLE_GD_1[[#This Row],[VALOR PPTO]])</f>
        <v>2.9076952153807463E-5</v>
      </c>
      <c r="AA599" s="2">
        <f>+DETALLE_GD_1[[#This Row],[VALOR PPTO]]*DETALLE_GD_1[[#This Row],[CANTIDAD RECIBIDA]]</f>
        <v>13756.6</v>
      </c>
      <c r="AB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9" s="3">
        <f>+DETALLE_GD_1[[#This Row],[CANTIDAD SOLICITADA]]-DETALLE_GD_1[[#This Row],[DEVOLUCIÓN]]</f>
        <v>2000</v>
      </c>
      <c r="AD599" s="38">
        <f>+_xlfn.XLOOKUP(DETALLE_GD_1[[#This Row],[CODIGO]],PRODUCTOS[CODIGO],PRODUCTOS[DESC CORTA],"",0)</f>
        <v>0</v>
      </c>
      <c r="AE599"/>
      <c r="AH599"/>
    </row>
    <row r="600" spans="1:34" hidden="1" x14ac:dyDescent="0.25">
      <c r="A600" s="1">
        <v>46112</v>
      </c>
      <c r="B600" s="1">
        <v>46112</v>
      </c>
      <c r="C600" s="80" t="s">
        <v>169</v>
      </c>
      <c r="D600" s="38">
        <v>3</v>
      </c>
      <c r="E600" s="80" t="s">
        <v>169</v>
      </c>
      <c r="F600">
        <v>302048</v>
      </c>
      <c r="G600" s="80" t="s">
        <v>126</v>
      </c>
      <c r="H600" s="8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">
        <v>2893944</v>
      </c>
      <c r="V600">
        <v>5886</v>
      </c>
      <c r="W600" s="2">
        <v>6579000000</v>
      </c>
      <c r="X600" s="6">
        <v>1480755.0557880001</v>
      </c>
      <c r="Y600" s="38">
        <v>10010</v>
      </c>
      <c r="Z600" s="81">
        <f>+((DETALLE_GD_1[[#This Row],[VALOR X UN (GD)]]-DETALLE_GD_1[[#This Row],[VALOR PPTO]])/DETALLE_GD_1[[#This Row],[VALOR PPTO]])</f>
        <v>5.7213656929864035E-3</v>
      </c>
      <c r="AA600" s="2">
        <f>+DETALLE_GD_1[[#This Row],[VALOR PPTO]]*DETALLE_GD_1[[#This Row],[CANTIDAD RECIBIDA]]</f>
        <v>1480755.06</v>
      </c>
      <c r="AB6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0" s="3">
        <f>+DETALLE_GD_1[[#This Row],[CANTIDAD SOLICITADA]]-DETALLE_GD_1[[#This Row],[DEVOLUCIÓN]]</f>
        <v>108</v>
      </c>
      <c r="AD600" s="38" t="str">
        <f>+_xlfn.XLOOKUP(DETALLE_GD_1[[#This Row],[CODIGO]],PRODUCTOS[CODIGO],PRODUCTOS[DESC CORTA],"",0)</f>
        <v>PINO 2X8X4</v>
      </c>
      <c r="AE600"/>
      <c r="AH600"/>
    </row>
    <row r="601" spans="1:34" hidden="1" x14ac:dyDescent="0.25">
      <c r="A601" s="1">
        <v>46112</v>
      </c>
      <c r="B601" s="1">
        <v>46112</v>
      </c>
      <c r="C601" s="80" t="s">
        <v>169</v>
      </c>
      <c r="D601" s="38">
        <v>3</v>
      </c>
      <c r="E601" s="80" t="s">
        <v>169</v>
      </c>
      <c r="F601">
        <v>302028</v>
      </c>
      <c r="G601" s="80" t="s">
        <v>246</v>
      </c>
      <c r="H601" s="80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"/>
      <c r="V601">
        <v>5886</v>
      </c>
      <c r="W601" s="2">
        <v>6579000000</v>
      </c>
      <c r="X601" s="6">
        <v>614856.30324000015</v>
      </c>
      <c r="Y601" s="38">
        <v>10010</v>
      </c>
      <c r="Z601" s="81">
        <f>+((DETALLE_GD_1[[#This Row],[VALOR X UN (GD)]]-DETALLE_GD_1[[#This Row],[VALOR PPTO]])/DETALLE_GD_1[[#This Row],[VALOR PPTO]])</f>
        <v>-3.2866703976197398E-2</v>
      </c>
      <c r="AA601" s="2">
        <f>+DETALLE_GD_1[[#This Row],[VALOR PPTO]]*DETALLE_GD_1[[#This Row],[CANTIDAD RECIBIDA]]</f>
        <v>614856.29999999993</v>
      </c>
      <c r="AB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1" s="3">
        <f>+DETALLE_GD_1[[#This Row],[CANTIDAD SOLICITADA]]-DETALLE_GD_1[[#This Row],[DEVOLUCIÓN]]</f>
        <v>120</v>
      </c>
      <c r="AD601" s="38" t="str">
        <f>+_xlfn.XLOOKUP(DETALLE_GD_1[[#This Row],[CODIGO]],PRODUCTOS[CODIGO],PRODUCTOS[DESC CORTA],"",0)</f>
        <v>PINO 2X4X320</v>
      </c>
      <c r="AE601"/>
      <c r="AH601"/>
    </row>
    <row r="602" spans="1:34" hidden="1" x14ac:dyDescent="0.25">
      <c r="A602" s="1">
        <v>46112</v>
      </c>
      <c r="B602" s="1">
        <v>46112</v>
      </c>
      <c r="C602" s="80" t="s">
        <v>169</v>
      </c>
      <c r="D602" s="38">
        <v>3</v>
      </c>
      <c r="E602" s="80" t="s">
        <v>169</v>
      </c>
      <c r="F602">
        <v>412301</v>
      </c>
      <c r="G602" s="80" t="s">
        <v>327</v>
      </c>
      <c r="H602" s="80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"/>
      <c r="V602">
        <v>5886</v>
      </c>
      <c r="W602" s="2">
        <v>6579000000</v>
      </c>
      <c r="X602" s="6">
        <v>777519.54</v>
      </c>
      <c r="Y602" s="38">
        <v>10010</v>
      </c>
      <c r="Z602" s="81">
        <f>+((DETALLE_GD_1[[#This Row],[VALOR X UN (GD)]]-DETALLE_GD_1[[#This Row],[VALOR PPTO]])/DETALLE_GD_1[[#This Row],[VALOR PPTO]])</f>
        <v>5.1445648445811355E-7</v>
      </c>
      <c r="AA602" s="2">
        <f>+DETALLE_GD_1[[#This Row],[VALOR PPTO]]*DETALLE_GD_1[[#This Row],[CANTIDAD RECIBIDA]]</f>
        <v>777519.6</v>
      </c>
      <c r="AB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2" s="3">
        <f>+DETALLE_GD_1[[#This Row],[CANTIDAD SOLICITADA]]-DETALLE_GD_1[[#This Row],[DEVOLUCIÓN]]</f>
        <v>2000</v>
      </c>
      <c r="AD602" s="38">
        <f>+_xlfn.XLOOKUP(DETALLE_GD_1[[#This Row],[CODIGO]],PRODUCTOS[CODIGO],PRODUCTOS[DESC CORTA],"",0)</f>
        <v>0</v>
      </c>
      <c r="AE602"/>
      <c r="AH602"/>
    </row>
    <row r="603" spans="1:34" hidden="1" x14ac:dyDescent="0.25">
      <c r="A603" s="1">
        <v>46112</v>
      </c>
      <c r="B603" s="1">
        <v>46112</v>
      </c>
      <c r="C603" s="80" t="s">
        <v>169</v>
      </c>
      <c r="D603" s="38">
        <v>3</v>
      </c>
      <c r="E603" s="80" t="s">
        <v>169</v>
      </c>
      <c r="F603" t="s">
        <v>452</v>
      </c>
      <c r="G603" s="80" t="s">
        <v>453</v>
      </c>
      <c r="H603" s="80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"/>
      <c r="V603">
        <v>5886</v>
      </c>
      <c r="W603" s="2">
        <v>6579000000</v>
      </c>
      <c r="X603" s="6" t="s">
        <v>355</v>
      </c>
      <c r="Y603" s="38">
        <v>10010</v>
      </c>
      <c r="Z603" s="81" t="e">
        <f>+((DETALLE_GD_1[[#This Row],[VALOR X UN (GD)]]-DETALLE_GD_1[[#This Row],[VALOR PPTO]])/DETALLE_GD_1[[#This Row],[VALOR PPTO]])</f>
        <v>#DIV/0!</v>
      </c>
      <c r="AA603" s="2">
        <f>+DETALLE_GD_1[[#This Row],[VALOR PPTO]]*DETALLE_GD_1[[#This Row],[CANTIDAD RECIBIDA]]</f>
        <v>0</v>
      </c>
      <c r="AB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3" s="3">
        <f>+DETALLE_GD_1[[#This Row],[CANTIDAD SOLICITADA]]-DETALLE_GD_1[[#This Row],[DEVOLUCIÓN]]</f>
        <v>1</v>
      </c>
      <c r="AD603" s="38" t="str">
        <f>+_xlfn.XLOOKUP(DETALLE_GD_1[[#This Row],[CODIGO]],PRODUCTOS[CODIGO],PRODUCTOS[DESC CORTA],"",0)</f>
        <v/>
      </c>
      <c r="AE603"/>
      <c r="AH603"/>
    </row>
    <row r="604" spans="1:34" hidden="1" x14ac:dyDescent="0.25">
      <c r="A604" s="1">
        <v>46112</v>
      </c>
      <c r="B604" s="1">
        <v>46112</v>
      </c>
      <c r="C604" s="80" t="s">
        <v>169</v>
      </c>
      <c r="D604" s="38">
        <v>3</v>
      </c>
      <c r="E604" s="80" t="s">
        <v>169</v>
      </c>
      <c r="F604">
        <v>701183</v>
      </c>
      <c r="G604" s="80" t="s">
        <v>136</v>
      </c>
      <c r="H604" s="80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"/>
      <c r="V604">
        <v>5886</v>
      </c>
      <c r="W604" s="2">
        <v>6579000000</v>
      </c>
      <c r="X604" s="6">
        <v>996.5</v>
      </c>
      <c r="Y604" s="38">
        <v>10010</v>
      </c>
      <c r="Z604" s="81">
        <f>+((DETALLE_GD_1[[#This Row],[VALOR X UN (GD)]]-DETALLE_GD_1[[#This Row],[VALOR PPTO]])/DETALLE_GD_1[[#This Row],[VALOR PPTO]])</f>
        <v>-5.0175614651279475E-4</v>
      </c>
      <c r="AA604" s="2">
        <f>+DETALLE_GD_1[[#This Row],[VALOR PPTO]]*DETALLE_GD_1[[#This Row],[CANTIDAD RECIBIDA]]</f>
        <v>996.5</v>
      </c>
      <c r="AB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4" s="3">
        <f>+DETALLE_GD_1[[#This Row],[CANTIDAD SOLICITADA]]-DETALLE_GD_1[[#This Row],[DEVOLUCIÓN]]</f>
        <v>1</v>
      </c>
      <c r="AD604" s="38" t="str">
        <f>+_xlfn.XLOOKUP(DETALLE_GD_1[[#This Row],[CODIGO]],PRODUCTOS[CODIGO],PRODUCTOS[DESC CORTA],"",0)</f>
        <v>MOLDURA PVC INTERIOR</v>
      </c>
      <c r="AE604"/>
      <c r="AH604"/>
    </row>
    <row r="605" spans="1:34" hidden="1" x14ac:dyDescent="0.25">
      <c r="A605" s="1">
        <v>46112</v>
      </c>
      <c r="B605" s="1">
        <v>46112</v>
      </c>
      <c r="C605" s="80" t="s">
        <v>169</v>
      </c>
      <c r="D605" s="38">
        <v>3</v>
      </c>
      <c r="E605" s="80" t="s">
        <v>169</v>
      </c>
      <c r="F605">
        <v>602254</v>
      </c>
      <c r="G605" s="80" t="s">
        <v>214</v>
      </c>
      <c r="H605" s="80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">
        <v>894529</v>
      </c>
      <c r="V605">
        <v>5886</v>
      </c>
      <c r="W605" s="2">
        <v>6579000000</v>
      </c>
      <c r="X605" s="6">
        <v>46060</v>
      </c>
      <c r="Y605" s="38">
        <v>10010</v>
      </c>
      <c r="Z605" s="81">
        <f>+((DETALLE_GD_1[[#This Row],[VALOR X UN (GD)]]-DETALLE_GD_1[[#This Row],[VALOR PPTO]])/DETALLE_GD_1[[#This Row],[VALOR PPTO]])</f>
        <v>0</v>
      </c>
      <c r="AA605" s="2">
        <f>+DETALLE_GD_1[[#This Row],[VALOR PPTO]]*DETALLE_GD_1[[#This Row],[CANTIDAD RECIBIDA]]</f>
        <v>46060</v>
      </c>
      <c r="AB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5" s="3">
        <f>+DETALLE_GD_1[[#This Row],[CANTIDAD SOLICITADA]]-DETALLE_GD_1[[#This Row],[DEVOLUCIÓN]]</f>
        <v>1</v>
      </c>
      <c r="AD605" s="38">
        <f>+_xlfn.XLOOKUP(DETALLE_GD_1[[#This Row],[CODIGO]],PRODUCTOS[CODIGO],PRODUCTOS[DESC CORTA],"",0)</f>
        <v>0</v>
      </c>
      <c r="AE605"/>
      <c r="AH605"/>
    </row>
    <row r="606" spans="1:34" hidden="1" x14ac:dyDescent="0.25">
      <c r="A606" s="1">
        <v>46112</v>
      </c>
      <c r="B606" s="1">
        <v>46112</v>
      </c>
      <c r="C606" s="80" t="s">
        <v>169</v>
      </c>
      <c r="D606" s="38">
        <v>3</v>
      </c>
      <c r="E606" s="80" t="s">
        <v>169</v>
      </c>
      <c r="F606">
        <v>602255</v>
      </c>
      <c r="G606" s="80" t="s">
        <v>203</v>
      </c>
      <c r="H606" s="80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"/>
      <c r="V606">
        <v>5886</v>
      </c>
      <c r="W606" s="2">
        <v>6579000000</v>
      </c>
      <c r="X606" s="6">
        <v>47889.5</v>
      </c>
      <c r="Y606" s="38">
        <v>10010</v>
      </c>
      <c r="Z606" s="81">
        <f>+((DETALLE_GD_1[[#This Row],[VALOR X UN (GD)]]-DETALLE_GD_1[[#This Row],[VALOR PPTO]])/DETALLE_GD_1[[#This Row],[VALOR PPTO]])</f>
        <v>1.0440702032804685E-5</v>
      </c>
      <c r="AA606" s="2">
        <f>+DETALLE_GD_1[[#This Row],[VALOR PPTO]]*DETALLE_GD_1[[#This Row],[CANTIDAD RECIBIDA]]</f>
        <v>47889.5</v>
      </c>
      <c r="AB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6" s="3">
        <f>+DETALLE_GD_1[[#This Row],[CANTIDAD SOLICITADA]]-DETALLE_GD_1[[#This Row],[DEVOLUCIÓN]]</f>
        <v>1</v>
      </c>
      <c r="AD606" s="38">
        <f>+_xlfn.XLOOKUP(DETALLE_GD_1[[#This Row],[CODIGO]],PRODUCTOS[CODIGO],PRODUCTOS[DESC CORTA],"",0)</f>
        <v>0</v>
      </c>
      <c r="AE606"/>
      <c r="AH606"/>
    </row>
    <row r="607" spans="1:34" hidden="1" x14ac:dyDescent="0.25">
      <c r="A607" s="1">
        <v>46112</v>
      </c>
      <c r="B607" s="1">
        <v>46112</v>
      </c>
      <c r="C607" s="80" t="s">
        <v>169</v>
      </c>
      <c r="D607" s="38">
        <v>3</v>
      </c>
      <c r="E607" s="80" t="s">
        <v>169</v>
      </c>
      <c r="F607">
        <v>1405040</v>
      </c>
      <c r="G607" s="80" t="s">
        <v>451</v>
      </c>
      <c r="H607" s="80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"/>
      <c r="V607">
        <v>5886</v>
      </c>
      <c r="W607" s="2">
        <v>6579000000</v>
      </c>
      <c r="X607" s="6">
        <v>90816</v>
      </c>
      <c r="Y607" s="38">
        <v>10010</v>
      </c>
      <c r="Z607" s="81">
        <f>+((DETALLE_GD_1[[#This Row],[VALOR X UN (GD)]]-DETALLE_GD_1[[#This Row],[VALOR PPTO]])/DETALLE_GD_1[[#This Row],[VALOR PPTO]])</f>
        <v>0</v>
      </c>
      <c r="AA607" s="2">
        <f>+DETALLE_GD_1[[#This Row],[VALOR PPTO]]*DETALLE_GD_1[[#This Row],[CANTIDAD RECIBIDA]]</f>
        <v>90816</v>
      </c>
      <c r="AB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7" s="3">
        <f>+DETALLE_GD_1[[#This Row],[CANTIDAD SOLICITADA]]-DETALLE_GD_1[[#This Row],[DEVOLUCIÓN]]</f>
        <v>12</v>
      </c>
      <c r="AD607" s="38" t="str">
        <f>+_xlfn.XLOOKUP(DETALLE_GD_1[[#This Row],[CODIGO]],PRODUCTOS[CODIGO],PRODUCTOS[DESC CORTA],"",0)</f>
        <v>CEERRADURA BAÑO 815 TUBULAR</v>
      </c>
      <c r="AE607"/>
      <c r="AH607"/>
    </row>
    <row r="608" spans="1:34" hidden="1" x14ac:dyDescent="0.25">
      <c r="A608" s="1">
        <v>46112</v>
      </c>
      <c r="B608" s="1">
        <v>46112</v>
      </c>
      <c r="C608" s="80" t="s">
        <v>169</v>
      </c>
      <c r="D608" s="38">
        <v>3</v>
      </c>
      <c r="E608" s="80" t="s">
        <v>169</v>
      </c>
      <c r="F608">
        <v>407011</v>
      </c>
      <c r="G608" s="80" t="s">
        <v>30</v>
      </c>
      <c r="H608" s="80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"/>
      <c r="V608">
        <v>5886</v>
      </c>
      <c r="W608" s="2">
        <v>6579000000</v>
      </c>
      <c r="X608" s="6">
        <v>709762.85999999987</v>
      </c>
      <c r="Y608" s="38">
        <v>10010</v>
      </c>
      <c r="Z608" s="81">
        <f>+((DETALLE_GD_1[[#This Row],[VALOR X UN (GD)]]-DETALLE_GD_1[[#This Row],[VALOR PPTO]])/DETALLE_GD_1[[#This Row],[VALOR PPTO]])</f>
        <v>2.1133821040261184E-7</v>
      </c>
      <c r="AA608" s="2">
        <f>+DETALLE_GD_1[[#This Row],[VALOR PPTO]]*DETALLE_GD_1[[#This Row],[CANTIDAD RECIBIDA]]</f>
        <v>709762.8</v>
      </c>
      <c r="AB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8" s="3">
        <f>+DETALLE_GD_1[[#This Row],[CANTIDAD SOLICITADA]]-DETALLE_GD_1[[#This Row],[DEVOLUCIÓN]]</f>
        <v>1500</v>
      </c>
      <c r="AD608" s="38" t="str">
        <f>+_xlfn.XLOOKUP(DETALLE_GD_1[[#This Row],[CODIGO]],PRODUCTOS[CODIGO],PRODUCTOS[DESC CORTA],"",0)</f>
        <v>TORNILLO SIMPSON 6"</v>
      </c>
      <c r="AE608"/>
      <c r="AH608"/>
    </row>
    <row r="609" spans="1:34" hidden="1" x14ac:dyDescent="0.25">
      <c r="A609" s="1">
        <v>46113</v>
      </c>
      <c r="B609" s="1">
        <v>46113</v>
      </c>
      <c r="C609" s="80" t="s">
        <v>169</v>
      </c>
      <c r="D609" s="38">
        <v>4</v>
      </c>
      <c r="E609" s="80" t="s">
        <v>169</v>
      </c>
      <c r="F609">
        <v>1902014</v>
      </c>
      <c r="G609" s="80" t="s">
        <v>316</v>
      </c>
      <c r="H609" s="80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">
        <v>6292847</v>
      </c>
      <c r="V609">
        <v>5947</v>
      </c>
      <c r="W609" s="2">
        <v>6579000000</v>
      </c>
      <c r="X609" s="6">
        <v>1191160.0000000002</v>
      </c>
      <c r="Y609" s="38">
        <v>10010</v>
      </c>
      <c r="Z609" s="81">
        <f>+((DETALLE_GD_1[[#This Row],[VALOR X UN (GD)]]-DETALLE_GD_1[[#This Row],[VALOR PPTO]])/DETALLE_GD_1[[#This Row],[VALOR PPTO]])</f>
        <v>0</v>
      </c>
      <c r="AA609" s="2">
        <f>+DETALLE_GD_1[[#This Row],[VALOR PPTO]]*DETALLE_GD_1[[#This Row],[CANTIDAD RECIBIDA]]</f>
        <v>1191160</v>
      </c>
      <c r="AB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9" s="3">
        <f>+DETALLE_GD_1[[#This Row],[CANTIDAD SOLICITADA]]-DETALLE_GD_1[[#This Row],[DEVOLUCIÓN]]</f>
        <v>40</v>
      </c>
      <c r="AD609" s="38" t="str">
        <f>+_xlfn.XLOOKUP(DETALLE_GD_1[[#This Row],[CODIGO]],PRODUCTOS[CODIGO],PRODUCTOS[DESC CORTA],"",0)</f>
        <v>VOLCOGLASS</v>
      </c>
      <c r="AE609"/>
      <c r="AH609"/>
    </row>
    <row r="610" spans="1:34" hidden="1" x14ac:dyDescent="0.25">
      <c r="A610" s="1">
        <v>46113</v>
      </c>
      <c r="B610" s="1">
        <v>46113</v>
      </c>
      <c r="C610" s="80" t="s">
        <v>169</v>
      </c>
      <c r="D610" s="38">
        <v>4</v>
      </c>
      <c r="E610" s="80" t="s">
        <v>169</v>
      </c>
      <c r="F610">
        <v>412260</v>
      </c>
      <c r="G610" s="80" t="s">
        <v>41</v>
      </c>
      <c r="H610" s="8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"/>
      <c r="V610">
        <v>5947</v>
      </c>
      <c r="W610" s="2">
        <v>6579000000</v>
      </c>
      <c r="X610" s="6">
        <v>4553507.0088559994</v>
      </c>
      <c r="Y610" s="38">
        <v>10010</v>
      </c>
      <c r="Z610" s="81">
        <f>+((DETALLE_GD_1[[#This Row],[VALOR X UN (GD)]]-DETALLE_GD_1[[#This Row],[VALOR PPTO]])/DETALLE_GD_1[[#This Row],[VALOR PPTO]])</f>
        <v>-9.3703627349857183E-3</v>
      </c>
      <c r="AA610" s="2">
        <f>+DETALLE_GD_1[[#This Row],[VALOR PPTO]]*DETALLE_GD_1[[#This Row],[CANTIDAD RECIBIDA]]</f>
        <v>4553507.01</v>
      </c>
      <c r="AB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0" s="3">
        <f>+DETALLE_GD_1[[#This Row],[CANTIDAD SOLICITADA]]-DETALLE_GD_1[[#This Row],[DEVOLUCIÓN]]</f>
        <v>52</v>
      </c>
      <c r="AD610" s="38" t="str">
        <f>+_xlfn.XLOOKUP(DETALLE_GD_1[[#This Row],[CODIGO]],PRODUCTOS[CODIGO],PRODUCTOS[DESC CORTA],"",0)</f>
        <v>PB1</v>
      </c>
      <c r="AE610"/>
      <c r="AH610"/>
    </row>
    <row r="611" spans="1:34" hidden="1" x14ac:dyDescent="0.25">
      <c r="A611" s="1">
        <v>46113</v>
      </c>
      <c r="B611" s="1">
        <v>46113</v>
      </c>
      <c r="C611" s="80" t="s">
        <v>169</v>
      </c>
      <c r="D611" s="38">
        <v>4</v>
      </c>
      <c r="E611" s="80" t="s">
        <v>169</v>
      </c>
      <c r="F611">
        <v>412280</v>
      </c>
      <c r="G611" s="80" t="s">
        <v>40</v>
      </c>
      <c r="H611" s="80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"/>
      <c r="V611">
        <v>5947</v>
      </c>
      <c r="W611" s="2">
        <v>6579000000</v>
      </c>
      <c r="X611" s="6">
        <v>600043.80139499996</v>
      </c>
      <c r="Y611" s="38">
        <v>10010</v>
      </c>
      <c r="Z611" s="81">
        <f>+((DETALLE_GD_1[[#This Row],[VALOR X UN (GD)]]-DETALLE_GD_1[[#This Row],[VALOR PPTO]])/DETALLE_GD_1[[#This Row],[VALOR PPTO]])</f>
        <v>-1.5325216220902941E-2</v>
      </c>
      <c r="AA611" s="2">
        <f>+DETALLE_GD_1[[#This Row],[VALOR PPTO]]*DETALLE_GD_1[[#This Row],[CANTIDAD RECIBIDA]]</f>
        <v>600043.80150000006</v>
      </c>
      <c r="AB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1" s="3">
        <f>+DETALLE_GD_1[[#This Row],[CANTIDAD SOLICITADA]]-DETALLE_GD_1[[#This Row],[DEVOLUCIÓN]]</f>
        <v>15</v>
      </c>
      <c r="AD611" s="38" t="str">
        <f>+_xlfn.XLOOKUP(DETALLE_GD_1[[#This Row],[CODIGO]],PRODUCTOS[CODIGO],PRODUCTOS[DESC CORTA],"",0)</f>
        <v>PB2</v>
      </c>
      <c r="AE611"/>
      <c r="AH611"/>
    </row>
    <row r="612" spans="1:34" hidden="1" x14ac:dyDescent="0.25">
      <c r="A612" s="1">
        <v>46113</v>
      </c>
      <c r="B612" s="1">
        <v>46113</v>
      </c>
      <c r="C612" s="80" t="s">
        <v>169</v>
      </c>
      <c r="D612" s="38">
        <v>4</v>
      </c>
      <c r="E612" s="80" t="s">
        <v>169</v>
      </c>
      <c r="F612">
        <v>1103074</v>
      </c>
      <c r="G612" s="80" t="s">
        <v>310</v>
      </c>
      <c r="H612" s="80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">
        <v>420245</v>
      </c>
      <c r="V612">
        <v>5947</v>
      </c>
      <c r="W612" s="2">
        <v>6579000000</v>
      </c>
      <c r="X612" s="6">
        <v>9708</v>
      </c>
      <c r="Y612" s="38">
        <v>10010</v>
      </c>
      <c r="Z612" s="81">
        <f>+((DETALLE_GD_1[[#This Row],[VALOR X UN (GD)]]-DETALLE_GD_1[[#This Row],[VALOR PPTO]])/DETALLE_GD_1[[#This Row],[VALOR PPTO]])</f>
        <v>0</v>
      </c>
      <c r="AA612" s="2">
        <f>+DETALLE_GD_1[[#This Row],[VALOR PPTO]]*DETALLE_GD_1[[#This Row],[CANTIDAD RECIBIDA]]</f>
        <v>9708</v>
      </c>
      <c r="AB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2" s="3">
        <f>+DETALLE_GD_1[[#This Row],[CANTIDAD SOLICITADA]]-DETALLE_GD_1[[#This Row],[DEVOLUCIÓN]]</f>
        <v>4</v>
      </c>
      <c r="AD612" s="38" t="str">
        <f>+_xlfn.XLOOKUP(DETALLE_GD_1[[#This Row],[CODIGO]],PRODUCTOS[CODIGO],PRODUCTOS[DESC CORTA],"",0)</f>
        <v>PERFIL ESQUINERO ENCUENTRO</v>
      </c>
      <c r="AE612"/>
      <c r="AH612"/>
    </row>
    <row r="613" spans="1:34" hidden="1" x14ac:dyDescent="0.25">
      <c r="A613" s="1">
        <v>46113</v>
      </c>
      <c r="B613" s="1">
        <v>46113</v>
      </c>
      <c r="C613" s="80" t="s">
        <v>169</v>
      </c>
      <c r="D613" s="38">
        <v>4</v>
      </c>
      <c r="E613" s="80" t="s">
        <v>169</v>
      </c>
      <c r="F613">
        <v>1103076</v>
      </c>
      <c r="G613" s="80" t="s">
        <v>311</v>
      </c>
      <c r="H613" s="80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"/>
      <c r="V613">
        <v>5947</v>
      </c>
      <c r="W613" s="2">
        <v>6579000000</v>
      </c>
      <c r="X613" s="6">
        <v>12764</v>
      </c>
      <c r="Y613" s="38">
        <v>10010</v>
      </c>
      <c r="Z613" s="81">
        <f>+((DETALLE_GD_1[[#This Row],[VALOR X UN (GD)]]-DETALLE_GD_1[[#This Row],[VALOR PPTO]])/DETALLE_GD_1[[#This Row],[VALOR PPTO]])</f>
        <v>-7.8345346286430584E-5</v>
      </c>
      <c r="AA613" s="2">
        <f>+DETALLE_GD_1[[#This Row],[VALOR PPTO]]*DETALLE_GD_1[[#This Row],[CANTIDAD RECIBIDA]]</f>
        <v>12764</v>
      </c>
      <c r="AB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3" s="3">
        <f>+DETALLE_GD_1[[#This Row],[CANTIDAD SOLICITADA]]-DETALLE_GD_1[[#This Row],[DEVOLUCIÓN]]</f>
        <v>4</v>
      </c>
      <c r="AD613" s="38" t="str">
        <f>+_xlfn.XLOOKUP(DETALLE_GD_1[[#This Row],[CODIGO]],PRODUCTOS[CODIGO],PRODUCTOS[DESC CORTA],"",0)</f>
        <v>PERFIL ESQUINERO INTERIOR</v>
      </c>
      <c r="AE613"/>
      <c r="AH613"/>
    </row>
    <row r="614" spans="1:34" hidden="1" x14ac:dyDescent="0.25">
      <c r="A614" s="1">
        <v>46113</v>
      </c>
      <c r="B614" s="1">
        <v>46113</v>
      </c>
      <c r="C614" s="80" t="s">
        <v>169</v>
      </c>
      <c r="D614" s="38">
        <v>4</v>
      </c>
      <c r="E614" s="80" t="s">
        <v>169</v>
      </c>
      <c r="F614">
        <v>701183</v>
      </c>
      <c r="G614" s="80" t="s">
        <v>136</v>
      </c>
      <c r="H614" s="80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"/>
      <c r="V614">
        <v>5947</v>
      </c>
      <c r="W614" s="2">
        <v>6579000000</v>
      </c>
      <c r="X614" s="6">
        <v>996.5</v>
      </c>
      <c r="Y614" s="38">
        <v>10010</v>
      </c>
      <c r="Z614" s="81">
        <f>+((DETALLE_GD_1[[#This Row],[VALOR X UN (GD)]]-DETALLE_GD_1[[#This Row],[VALOR PPTO]])/DETALLE_GD_1[[#This Row],[VALOR PPTO]])</f>
        <v>5.0175614651279475E-4</v>
      </c>
      <c r="AA614" s="2">
        <f>+DETALLE_GD_1[[#This Row],[VALOR PPTO]]*DETALLE_GD_1[[#This Row],[CANTIDAD RECIBIDA]]</f>
        <v>996.5</v>
      </c>
      <c r="AB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4" s="3">
        <f>+DETALLE_GD_1[[#This Row],[CANTIDAD SOLICITADA]]-DETALLE_GD_1[[#This Row],[DEVOLUCIÓN]]</f>
        <v>1</v>
      </c>
      <c r="AD614" s="38" t="str">
        <f>+_xlfn.XLOOKUP(DETALLE_GD_1[[#This Row],[CODIGO]],PRODUCTOS[CODIGO],PRODUCTOS[DESC CORTA],"",0)</f>
        <v>MOLDURA PVC INTERIOR</v>
      </c>
      <c r="AE614"/>
      <c r="AH614"/>
    </row>
    <row r="615" spans="1:34" hidden="1" x14ac:dyDescent="0.25">
      <c r="A615" s="1">
        <v>46113</v>
      </c>
      <c r="B615" s="1">
        <v>46113</v>
      </c>
      <c r="C615" s="80" t="s">
        <v>169</v>
      </c>
      <c r="D615" s="38">
        <v>4</v>
      </c>
      <c r="E615" s="80" t="s">
        <v>169</v>
      </c>
      <c r="F615">
        <v>704021</v>
      </c>
      <c r="G615" s="80" t="s">
        <v>329</v>
      </c>
      <c r="H615" s="80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"/>
      <c r="V615">
        <v>5947</v>
      </c>
      <c r="W615" s="2">
        <v>6579000000</v>
      </c>
      <c r="X615" s="6">
        <v>24350</v>
      </c>
      <c r="Y615" s="38">
        <v>10010</v>
      </c>
      <c r="Z615" s="81">
        <f>+((DETALLE_GD_1[[#This Row],[VALOR X UN (GD)]]-DETALLE_GD_1[[#This Row],[VALOR PPTO]])/DETALLE_GD_1[[#This Row],[VALOR PPTO]])</f>
        <v>0</v>
      </c>
      <c r="AA615" s="2">
        <f>+DETALLE_GD_1[[#This Row],[VALOR PPTO]]*DETALLE_GD_1[[#This Row],[CANTIDAD RECIBIDA]]</f>
        <v>24350</v>
      </c>
      <c r="AB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5" s="3">
        <f>+DETALLE_GD_1[[#This Row],[CANTIDAD SOLICITADA]]-DETALLE_GD_1[[#This Row],[DEVOLUCIÓN]]</f>
        <v>50</v>
      </c>
      <c r="AD615" s="38" t="str">
        <f>+_xlfn.XLOOKUP(DETALLE_GD_1[[#This Row],[CODIGO]],PRODUCTOS[CODIGO],PRODUCTOS[DESC CORTA],"",0)</f>
        <v>ESQUINERO PILASTRA PVC</v>
      </c>
      <c r="AE615"/>
      <c r="AH615"/>
    </row>
    <row r="616" spans="1:34" hidden="1" x14ac:dyDescent="0.25">
      <c r="A616" s="1">
        <v>46113</v>
      </c>
      <c r="B616" s="1">
        <v>46113</v>
      </c>
      <c r="C616" s="80" t="s">
        <v>169</v>
      </c>
      <c r="D616" s="38">
        <v>4</v>
      </c>
      <c r="E616" s="80" t="s">
        <v>169</v>
      </c>
      <c r="F616">
        <v>307033</v>
      </c>
      <c r="G616" s="80" t="s">
        <v>248</v>
      </c>
      <c r="H616" s="80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"/>
      <c r="V616">
        <v>5947</v>
      </c>
      <c r="W616" s="2">
        <v>6579000000</v>
      </c>
      <c r="X616" s="6">
        <v>18890.53544</v>
      </c>
      <c r="Y616" s="38">
        <v>10010</v>
      </c>
      <c r="Z616" s="81">
        <f>+((DETALLE_GD_1[[#This Row],[VALOR X UN (GD)]]-DETALLE_GD_1[[#This Row],[VALOR PPTO]])/DETALLE_GD_1[[#This Row],[VALOR PPTO]])</f>
        <v>2.8929831791419546E-4</v>
      </c>
      <c r="AA616" s="2">
        <f>+DETALLE_GD_1[[#This Row],[VALOR PPTO]]*DETALLE_GD_1[[#This Row],[CANTIDAD RECIBIDA]]</f>
        <v>18890.535</v>
      </c>
      <c r="AB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6" s="3">
        <f>+DETALLE_GD_1[[#This Row],[CANTIDAD SOLICITADA]]-DETALLE_GD_1[[#This Row],[DEVOLUCIÓN]]</f>
        <v>10</v>
      </c>
      <c r="AD616" s="38">
        <f>+_xlfn.XLOOKUP(DETALLE_GD_1[[#This Row],[CODIGO]],PRODUCTOS[CODIGO],PRODUCTOS[DESC CORTA],"",0)</f>
        <v>0</v>
      </c>
      <c r="AE616"/>
      <c r="AH616"/>
    </row>
    <row r="617" spans="1:34" hidden="1" x14ac:dyDescent="0.25">
      <c r="A617" s="1">
        <v>46113</v>
      </c>
      <c r="B617" s="1">
        <v>46113</v>
      </c>
      <c r="C617" s="80" t="s">
        <v>169</v>
      </c>
      <c r="D617" s="38">
        <v>4</v>
      </c>
      <c r="E617" s="80" t="s">
        <v>169</v>
      </c>
      <c r="F617">
        <v>408034</v>
      </c>
      <c r="G617" s="80" t="s">
        <v>250</v>
      </c>
      <c r="H617" s="80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"/>
      <c r="V617">
        <v>5947</v>
      </c>
      <c r="W617" s="2">
        <v>6579000000</v>
      </c>
      <c r="X617" s="6">
        <v>1866.9503550000009</v>
      </c>
      <c r="Y617" s="38">
        <v>10010</v>
      </c>
      <c r="Z617" s="81">
        <f>+((DETALLE_GD_1[[#This Row],[VALOR X UN (GD)]]-DETALLE_GD_1[[#This Row],[VALOR PPTO]])/DETALLE_GD_1[[#This Row],[VALOR PPTO]])</f>
        <v>2.6567390328128124E-5</v>
      </c>
      <c r="AA617" s="2">
        <f>+DETALLE_GD_1[[#This Row],[VALOR PPTO]]*DETALLE_GD_1[[#This Row],[CANTIDAD RECIBIDA]]</f>
        <v>1866.9503999999999</v>
      </c>
      <c r="AB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7" s="3">
        <f>+DETALLE_GD_1[[#This Row],[CANTIDAD SOLICITADA]]-DETALLE_GD_1[[#This Row],[DEVOLUCIÓN]]</f>
        <v>1</v>
      </c>
      <c r="AD617" s="38">
        <f>+_xlfn.XLOOKUP(DETALLE_GD_1[[#This Row],[CODIGO]],PRODUCTOS[CODIGO],PRODUCTOS[DESC CORTA],"",0)</f>
        <v>0</v>
      </c>
      <c r="AE617"/>
      <c r="AH617"/>
    </row>
    <row r="618" spans="1:34" hidden="1" x14ac:dyDescent="0.25">
      <c r="A618" s="1">
        <v>46113</v>
      </c>
      <c r="B618" s="1">
        <v>46113</v>
      </c>
      <c r="C618" s="80" t="s">
        <v>169</v>
      </c>
      <c r="D618" s="38">
        <v>4</v>
      </c>
      <c r="E618" s="80" t="s">
        <v>169</v>
      </c>
      <c r="F618">
        <v>2302024</v>
      </c>
      <c r="G618" s="80" t="s">
        <v>234</v>
      </c>
      <c r="H618" s="80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"/>
      <c r="V618">
        <v>5947</v>
      </c>
      <c r="W618" s="2">
        <v>6579000000</v>
      </c>
      <c r="X618" s="6">
        <v>44584</v>
      </c>
      <c r="Y618" s="38">
        <v>10010</v>
      </c>
      <c r="Z618" s="81">
        <f>+((DETALLE_GD_1[[#This Row],[VALOR X UN (GD)]]-DETALLE_GD_1[[#This Row],[VALOR PPTO]])/DETALLE_GD_1[[#This Row],[VALOR PPTO]])</f>
        <v>-6.1703750224295709E-2</v>
      </c>
      <c r="AA618" s="2">
        <f>+DETALLE_GD_1[[#This Row],[VALOR PPTO]]*DETALLE_GD_1[[#This Row],[CANTIDAD RECIBIDA]]</f>
        <v>44584</v>
      </c>
      <c r="AB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8" s="3">
        <f>+DETALLE_GD_1[[#This Row],[CANTIDAD SOLICITADA]]-DETALLE_GD_1[[#This Row],[DEVOLUCIÓN]]</f>
        <v>2</v>
      </c>
      <c r="AD618" s="38">
        <f>+_xlfn.XLOOKUP(DETALLE_GD_1[[#This Row],[CODIGO]],PRODUCTOS[CODIGO],PRODUCTOS[DESC CORTA],"",0)</f>
        <v>0</v>
      </c>
      <c r="AE618"/>
      <c r="AH618"/>
    </row>
    <row r="619" spans="1:34" hidden="1" x14ac:dyDescent="0.25">
      <c r="A619" s="1">
        <v>46113</v>
      </c>
      <c r="B619" s="1">
        <v>46113</v>
      </c>
      <c r="C619" s="80" t="s">
        <v>169</v>
      </c>
      <c r="D619" s="38">
        <v>4</v>
      </c>
      <c r="E619" s="80" t="s">
        <v>169</v>
      </c>
      <c r="F619">
        <v>907031</v>
      </c>
      <c r="G619" s="80" t="s">
        <v>256</v>
      </c>
      <c r="H619" s="80" t="s">
        <v>746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"/>
      <c r="V619">
        <v>5947</v>
      </c>
      <c r="W619" s="2">
        <v>6579000000</v>
      </c>
      <c r="X619" s="6">
        <v>312538.33333400008</v>
      </c>
      <c r="Y619" s="38">
        <v>10010</v>
      </c>
      <c r="Z619" s="81">
        <f>+((DETALLE_GD_1[[#This Row],[VALOR X UN (GD)]]-DETALLE_GD_1[[#This Row],[VALOR PPTO]])/DETALLE_GD_1[[#This Row],[VALOR PPTO]])</f>
        <v>-8.6624042898924697E-3</v>
      </c>
      <c r="AA619" s="2">
        <f>+DETALLE_GD_1[[#This Row],[VALOR PPTO]]*DETALLE_GD_1[[#This Row],[CANTIDAD RECIBIDA]]</f>
        <v>312538.3334</v>
      </c>
      <c r="AB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9" s="3">
        <f>+DETALLE_GD_1[[#This Row],[CANTIDAD SOLICITADA]]-DETALLE_GD_1[[#This Row],[DEVOLUCIÓN]]</f>
        <v>2</v>
      </c>
      <c r="AD619" s="38" t="str">
        <f>+_xlfn.XLOOKUP(DETALLE_GD_1[[#This Row],[CODIGO]],PRODUCTOS[CODIGO],PRODUCTOS[DESC CORTA],"",0)</f>
        <v>MEMBRANA PVC</v>
      </c>
      <c r="AE619"/>
      <c r="AH619"/>
    </row>
    <row r="620" spans="1:34" hidden="1" x14ac:dyDescent="0.25">
      <c r="A620" s="1">
        <v>46113</v>
      </c>
      <c r="B620" s="1">
        <v>46113</v>
      </c>
      <c r="C620" s="80" t="s">
        <v>169</v>
      </c>
      <c r="D620" s="38">
        <v>4</v>
      </c>
      <c r="E620" s="80" t="s">
        <v>169</v>
      </c>
      <c r="F620">
        <v>304049</v>
      </c>
      <c r="G620" s="80" t="s">
        <v>318</v>
      </c>
      <c r="H620" s="8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">
        <v>5584698</v>
      </c>
      <c r="V620">
        <v>5947</v>
      </c>
      <c r="W620" s="2">
        <v>6579000000</v>
      </c>
      <c r="X620" s="6">
        <v>2921489.9999999986</v>
      </c>
      <c r="Y620" s="38">
        <v>10010</v>
      </c>
      <c r="Z620" s="81">
        <f>+((DETALLE_GD_1[[#This Row],[VALOR X UN (GD)]]-DETALLE_GD_1[[#This Row],[VALOR PPTO]])/DETALLE_GD_1[[#This Row],[VALOR PPTO]])</f>
        <v>-5.1688693098400854E-5</v>
      </c>
      <c r="AA620" s="2">
        <f>+DETALLE_GD_1[[#This Row],[VALOR PPTO]]*DETALLE_GD_1[[#This Row],[CANTIDAD RECIBIDA]]</f>
        <v>2921490</v>
      </c>
      <c r="AB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0" s="3">
        <f>+DETALLE_GD_1[[#This Row],[CANTIDAD SOLICITADA]]-DETALLE_GD_1[[#This Row],[DEVOLUCIÓN]]</f>
        <v>195</v>
      </c>
      <c r="AD620" s="38" t="str">
        <f>+_xlfn.XLOOKUP(DETALLE_GD_1[[#This Row],[CODIGO]],PRODUCTOS[CODIGO],PRODUCTOS[DESC CORTA],"",0)</f>
        <v>TERCIADO FENOLICO</v>
      </c>
      <c r="AE620"/>
      <c r="AH620"/>
    </row>
    <row r="621" spans="1:34" hidden="1" x14ac:dyDescent="0.25">
      <c r="A621" s="1">
        <v>46113</v>
      </c>
      <c r="B621" s="1">
        <v>46113</v>
      </c>
      <c r="C621" s="80" t="s">
        <v>169</v>
      </c>
      <c r="D621" s="38">
        <v>4</v>
      </c>
      <c r="E621" s="80" t="s">
        <v>169</v>
      </c>
      <c r="F621">
        <v>407423</v>
      </c>
      <c r="G621" s="80" t="s">
        <v>106</v>
      </c>
      <c r="H621" s="80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"/>
      <c r="V621">
        <v>5947</v>
      </c>
      <c r="W621" s="2">
        <v>6579000000</v>
      </c>
      <c r="X621" s="6">
        <v>959764.51785405388</v>
      </c>
      <c r="Y621" s="38">
        <v>10010</v>
      </c>
      <c r="Z621" s="81">
        <f>+((DETALLE_GD_1[[#This Row],[VALOR X UN (GD)]]-DETALLE_GD_1[[#This Row],[VALOR PPTO]])/DETALLE_GD_1[[#This Row],[VALOR PPTO]])</f>
        <v>-0.96822970634983885</v>
      </c>
      <c r="AA621" s="2">
        <f>+DETALLE_GD_1[[#This Row],[VALOR PPTO]]*DETALLE_GD_1[[#This Row],[CANTIDAD RECIBIDA]]</f>
        <v>959764.5</v>
      </c>
      <c r="AB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1" s="3">
        <f>+DETALLE_GD_1[[#This Row],[CANTIDAD SOLICITADA]]-DETALLE_GD_1[[#This Row],[DEVOLUCIÓN]]</f>
        <v>9000</v>
      </c>
      <c r="AD621" s="38" t="str">
        <f>+_xlfn.XLOOKUP(DETALLE_GD_1[[#This Row],[CODIGO]],PRODUCTOS[CODIGO],PRODUCTOS[DESC CORTA],"",0)</f>
        <v>TORNILLO CRS 6X1 5/8</v>
      </c>
      <c r="AE621"/>
      <c r="AH621"/>
    </row>
    <row r="622" spans="1:34" hidden="1" x14ac:dyDescent="0.25">
      <c r="A622" s="1">
        <v>46113</v>
      </c>
      <c r="B622" s="1">
        <v>46113</v>
      </c>
      <c r="C622" s="80" t="s">
        <v>169</v>
      </c>
      <c r="D622" s="38">
        <v>4</v>
      </c>
      <c r="E622" s="80" t="s">
        <v>169</v>
      </c>
      <c r="F622">
        <v>408042</v>
      </c>
      <c r="G622" s="80" t="s">
        <v>144</v>
      </c>
      <c r="H622" s="80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"/>
      <c r="V622">
        <v>5947</v>
      </c>
      <c r="W622" s="2">
        <v>6579000000</v>
      </c>
      <c r="X622" s="6">
        <v>70000.000000000058</v>
      </c>
      <c r="Y622" s="38">
        <v>10010</v>
      </c>
      <c r="Z622" s="81">
        <f>+((DETALLE_GD_1[[#This Row],[VALOR X UN (GD)]]-DETALLE_GD_1[[#This Row],[VALOR PPTO]])/DETALLE_GD_1[[#This Row],[VALOR PPTO]])</f>
        <v>0</v>
      </c>
      <c r="AA622" s="2">
        <f>+DETALLE_GD_1[[#This Row],[VALOR PPTO]]*DETALLE_GD_1[[#This Row],[CANTIDAD RECIBIDA]]</f>
        <v>70000</v>
      </c>
      <c r="AB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2" s="3">
        <f>+DETALLE_GD_1[[#This Row],[CANTIDAD SOLICITADA]]-DETALLE_GD_1[[#This Row],[DEVOLUCIÓN]]</f>
        <v>2</v>
      </c>
      <c r="AD622" s="38" t="str">
        <f>+_xlfn.XLOOKUP(DETALLE_GD_1[[#This Row],[CODIGO]],PRODUCTOS[CODIGO],PRODUCTOS[DESC CORTA],"",0)</f>
        <v>CLAVO HELICOIDAL PROFIX</v>
      </c>
      <c r="AE622"/>
      <c r="AH622"/>
    </row>
    <row r="623" spans="1:34" hidden="1" x14ac:dyDescent="0.25">
      <c r="A623" s="1">
        <v>46113</v>
      </c>
      <c r="B623" s="1">
        <v>46113</v>
      </c>
      <c r="C623" s="80" t="s">
        <v>169</v>
      </c>
      <c r="D623" s="38">
        <v>4</v>
      </c>
      <c r="E623" s="80" t="s">
        <v>169</v>
      </c>
      <c r="F623">
        <v>304101</v>
      </c>
      <c r="G623" s="80" t="s">
        <v>17</v>
      </c>
      <c r="H623" s="80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"/>
      <c r="V623">
        <v>5947</v>
      </c>
      <c r="W623" s="2">
        <v>6579000000</v>
      </c>
      <c r="X623" s="6">
        <v>1622474.7756000008</v>
      </c>
      <c r="Y623" s="38">
        <v>10010</v>
      </c>
      <c r="Z623" s="81">
        <f>+((DETALLE_GD_1[[#This Row],[VALOR X UN (GD)]]-DETALLE_GD_1[[#This Row],[VALOR PPTO]])/DETALLE_GD_1[[#This Row],[VALOR PPTO]])</f>
        <v>-3.6720348807590198E-3</v>
      </c>
      <c r="AA623" s="2">
        <f>+DETALLE_GD_1[[#This Row],[VALOR PPTO]]*DETALLE_GD_1[[#This Row],[CANTIDAD RECIBIDA]]</f>
        <v>1622474.784</v>
      </c>
      <c r="AB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3" s="3">
        <f>+DETALLE_GD_1[[#This Row],[CANTIDAD SOLICITADA]]-DETALLE_GD_1[[#This Row],[DEVOLUCIÓN]]</f>
        <v>168</v>
      </c>
      <c r="AD623" s="38" t="str">
        <f>+_xlfn.XLOOKUP(DETALLE_GD_1[[#This Row],[CODIGO]],PRODUCTOS[CODIGO],PRODUCTOS[DESC CORTA],"",0)</f>
        <v>OSB 9.5</v>
      </c>
      <c r="AE623"/>
      <c r="AH623"/>
    </row>
    <row r="624" spans="1:34" hidden="1" x14ac:dyDescent="0.25">
      <c r="A624" s="1">
        <v>46113</v>
      </c>
      <c r="B624" s="1">
        <v>46113</v>
      </c>
      <c r="C624" s="80" t="s">
        <v>169</v>
      </c>
      <c r="D624" s="38">
        <v>4</v>
      </c>
      <c r="E624" s="80" t="s">
        <v>169</v>
      </c>
      <c r="F624">
        <v>407011</v>
      </c>
      <c r="G624" s="80" t="s">
        <v>30</v>
      </c>
      <c r="H624" s="80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"/>
      <c r="V624">
        <v>5947</v>
      </c>
      <c r="W624" s="2">
        <v>6579000000</v>
      </c>
      <c r="X624" s="6">
        <v>946350.47999999986</v>
      </c>
      <c r="Y624" s="38">
        <v>10010</v>
      </c>
      <c r="Z624" s="81">
        <f>+((DETALLE_GD_1[[#This Row],[VALOR X UN (GD)]]-DETALLE_GD_1[[#This Row],[VALOR PPTO]])/DETALLE_GD_1[[#This Row],[VALOR PPTO]])</f>
        <v>-4.2267642092535555E-7</v>
      </c>
      <c r="AA624" s="2">
        <f>+DETALLE_GD_1[[#This Row],[VALOR PPTO]]*DETALLE_GD_1[[#This Row],[CANTIDAD RECIBIDA]]</f>
        <v>946350.4</v>
      </c>
      <c r="AB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4" s="3">
        <f>+DETALLE_GD_1[[#This Row],[CANTIDAD SOLICITADA]]-DETALLE_GD_1[[#This Row],[DEVOLUCIÓN]]</f>
        <v>2000</v>
      </c>
      <c r="AD624" s="38" t="str">
        <f>+_xlfn.XLOOKUP(DETALLE_GD_1[[#This Row],[CODIGO]],PRODUCTOS[CODIGO],PRODUCTOS[DESC CORTA],"",0)</f>
        <v>TORNILLO SIMPSON 6"</v>
      </c>
      <c r="AE624"/>
      <c r="AH624"/>
    </row>
    <row r="625" spans="1:34" hidden="1" x14ac:dyDescent="0.25">
      <c r="A625" s="1">
        <v>46114</v>
      </c>
      <c r="B625" s="1">
        <v>46114</v>
      </c>
      <c r="C625" s="80" t="s">
        <v>169</v>
      </c>
      <c r="D625" s="38">
        <v>4</v>
      </c>
      <c r="E625" s="80" t="s">
        <v>169</v>
      </c>
      <c r="F625">
        <v>106022</v>
      </c>
      <c r="G625" s="80" t="s">
        <v>245</v>
      </c>
      <c r="H625" s="80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">
        <v>2383022</v>
      </c>
      <c r="V625">
        <v>5947</v>
      </c>
      <c r="W625" s="2">
        <v>6579000000</v>
      </c>
      <c r="X625" s="6">
        <v>19003.455494999998</v>
      </c>
      <c r="Y625" s="38">
        <v>10010</v>
      </c>
      <c r="Z625" s="81">
        <f>+((DETALLE_GD_1[[#This Row],[VALOR X UN (GD)]]-DETALLE_GD_1[[#This Row],[VALOR PPTO]])/DETALLE_GD_1[[#This Row],[VALOR PPTO]])</f>
        <v>-7.6591333612961826E-5</v>
      </c>
      <c r="AA625" s="2">
        <f>+DETALLE_GD_1[[#This Row],[VALOR PPTO]]*DETALLE_GD_1[[#This Row],[CANTIDAD RECIBIDA]]</f>
        <v>19003.4555</v>
      </c>
      <c r="AB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5" s="3">
        <f>+DETALLE_GD_1[[#This Row],[CANTIDAD SOLICITADA]]-DETALLE_GD_1[[#This Row],[DEVOLUCIÓN]]</f>
        <v>5</v>
      </c>
      <c r="AD625" s="38">
        <f>+_xlfn.XLOOKUP(DETALLE_GD_1[[#This Row],[CODIGO]],PRODUCTOS[CODIGO],PRODUCTOS[DESC CORTA],"",0)</f>
        <v>0</v>
      </c>
      <c r="AE625"/>
      <c r="AH625"/>
    </row>
    <row r="626" spans="1:34" hidden="1" x14ac:dyDescent="0.25">
      <c r="A626" s="1">
        <v>46114</v>
      </c>
      <c r="B626" s="1">
        <v>46114</v>
      </c>
      <c r="C626" s="80" t="s">
        <v>169</v>
      </c>
      <c r="D626" s="38">
        <v>4</v>
      </c>
      <c r="E626" s="80" t="s">
        <v>169</v>
      </c>
      <c r="F626" t="s">
        <v>463</v>
      </c>
      <c r="G626" s="80" t="s">
        <v>453</v>
      </c>
      <c r="H626" s="80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"/>
      <c r="V626">
        <v>5947</v>
      </c>
      <c r="W626" s="2">
        <v>6579000000</v>
      </c>
      <c r="X626" s="6" t="s">
        <v>355</v>
      </c>
      <c r="Y626" s="38">
        <v>10010</v>
      </c>
      <c r="Z626" s="81" t="e">
        <f>+((DETALLE_GD_1[[#This Row],[VALOR X UN (GD)]]-DETALLE_GD_1[[#This Row],[VALOR PPTO]])/DETALLE_GD_1[[#This Row],[VALOR PPTO]])</f>
        <v>#DIV/0!</v>
      </c>
      <c r="AA626" s="2">
        <f>+DETALLE_GD_1[[#This Row],[VALOR PPTO]]*DETALLE_GD_1[[#This Row],[CANTIDAD RECIBIDA]]</f>
        <v>0</v>
      </c>
      <c r="AB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6" s="3">
        <f>+DETALLE_GD_1[[#This Row],[CANTIDAD SOLICITADA]]-DETALLE_GD_1[[#This Row],[DEVOLUCIÓN]]</f>
        <v>0</v>
      </c>
      <c r="AD626" s="38" t="str">
        <f>+_xlfn.XLOOKUP(DETALLE_GD_1[[#This Row],[CODIGO]],PRODUCTOS[CODIGO],PRODUCTOS[DESC CORTA],"",0)</f>
        <v/>
      </c>
      <c r="AE626"/>
      <c r="AH626"/>
    </row>
    <row r="627" spans="1:34" hidden="1" x14ac:dyDescent="0.25">
      <c r="A627" s="1">
        <v>46114</v>
      </c>
      <c r="B627" s="1">
        <v>46114</v>
      </c>
      <c r="C627" s="80" t="s">
        <v>169</v>
      </c>
      <c r="D627" s="38">
        <v>4</v>
      </c>
      <c r="E627" s="80" t="s">
        <v>169</v>
      </c>
      <c r="F627">
        <v>701183</v>
      </c>
      <c r="G627" s="80" t="s">
        <v>136</v>
      </c>
      <c r="H627" s="80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"/>
      <c r="V627">
        <v>5947</v>
      </c>
      <c r="W627" s="2">
        <v>6579000000</v>
      </c>
      <c r="X627" s="6">
        <v>1993</v>
      </c>
      <c r="Y627" s="38">
        <v>10010</v>
      </c>
      <c r="Z627" s="81">
        <f>+((DETALLE_GD_1[[#This Row],[VALOR X UN (GD)]]-DETALLE_GD_1[[#This Row],[VALOR PPTO]])/DETALLE_GD_1[[#This Row],[VALOR PPTO]])</f>
        <v>0</v>
      </c>
      <c r="AA627" s="2">
        <f>+DETALLE_GD_1[[#This Row],[VALOR PPTO]]*DETALLE_GD_1[[#This Row],[CANTIDAD RECIBIDA]]</f>
        <v>1993</v>
      </c>
      <c r="AB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7" s="3">
        <f>+DETALLE_GD_1[[#This Row],[CANTIDAD SOLICITADA]]-DETALLE_GD_1[[#This Row],[DEVOLUCIÓN]]</f>
        <v>2</v>
      </c>
      <c r="AD627" s="38" t="str">
        <f>+_xlfn.XLOOKUP(DETALLE_GD_1[[#This Row],[CODIGO]],PRODUCTOS[CODIGO],PRODUCTOS[DESC CORTA],"",0)</f>
        <v>MOLDURA PVC INTERIOR</v>
      </c>
      <c r="AE627"/>
      <c r="AH627"/>
    </row>
    <row r="628" spans="1:34" hidden="1" x14ac:dyDescent="0.25">
      <c r="A628" s="1">
        <v>46114</v>
      </c>
      <c r="B628" s="1">
        <v>46114</v>
      </c>
      <c r="C628" s="80" t="s">
        <v>169</v>
      </c>
      <c r="D628" s="38">
        <v>4</v>
      </c>
      <c r="E628" s="80" t="s">
        <v>169</v>
      </c>
      <c r="F628">
        <v>907031</v>
      </c>
      <c r="G628" s="80" t="s">
        <v>256</v>
      </c>
      <c r="H628" s="80" t="s">
        <v>746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"/>
      <c r="V628">
        <v>5947</v>
      </c>
      <c r="W628" s="2">
        <v>6579000000</v>
      </c>
      <c r="X628" s="6">
        <v>625076.66666800017</v>
      </c>
      <c r="Y628" s="38">
        <v>10010</v>
      </c>
      <c r="Z628" s="81">
        <f>+((DETALLE_GD_1[[#This Row],[VALOR X UN (GD)]]-DETALLE_GD_1[[#This Row],[VALOR PPTO]])/DETALLE_GD_1[[#This Row],[VALOR PPTO]])</f>
        <v>-8.6608044861354056E-3</v>
      </c>
      <c r="AA628" s="2">
        <f>+DETALLE_GD_1[[#This Row],[VALOR PPTO]]*DETALLE_GD_1[[#This Row],[CANTIDAD RECIBIDA]]</f>
        <v>625076.66680000001</v>
      </c>
      <c r="AB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8" s="3">
        <f>+DETALLE_GD_1[[#This Row],[CANTIDAD SOLICITADA]]-DETALLE_GD_1[[#This Row],[DEVOLUCIÓN]]</f>
        <v>4</v>
      </c>
      <c r="AD628" s="38" t="str">
        <f>+_xlfn.XLOOKUP(DETALLE_GD_1[[#This Row],[CODIGO]],PRODUCTOS[CODIGO],PRODUCTOS[DESC CORTA],"",0)</f>
        <v>MEMBRANA PVC</v>
      </c>
      <c r="AE628"/>
      <c r="AH628"/>
    </row>
    <row r="629" spans="1:34" hidden="1" x14ac:dyDescent="0.25">
      <c r="A629" s="1">
        <v>46114</v>
      </c>
      <c r="B629" s="1">
        <v>46114</v>
      </c>
      <c r="C629" s="80" t="s">
        <v>169</v>
      </c>
      <c r="D629" s="38">
        <v>4</v>
      </c>
      <c r="E629" s="80" t="s">
        <v>169</v>
      </c>
      <c r="F629">
        <v>407185</v>
      </c>
      <c r="G629" s="80" t="s">
        <v>43</v>
      </c>
      <c r="H629" s="80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"/>
      <c r="V629">
        <v>5947</v>
      </c>
      <c r="W629" s="2">
        <v>6579000000</v>
      </c>
      <c r="X629" s="6">
        <v>13756.64</v>
      </c>
      <c r="Y629" s="38">
        <v>10010</v>
      </c>
      <c r="Z629" s="81">
        <f>+((DETALLE_GD_1[[#This Row],[VALOR X UN (GD)]]-DETALLE_GD_1[[#This Row],[VALOR PPTO]])/DETALLE_GD_1[[#This Row],[VALOR PPTO]])</f>
        <v>2.9076952153807463E-5</v>
      </c>
      <c r="AA629" s="2">
        <f>+DETALLE_GD_1[[#This Row],[VALOR PPTO]]*DETALLE_GD_1[[#This Row],[CANTIDAD RECIBIDA]]</f>
        <v>13756.6</v>
      </c>
      <c r="AB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9" s="3">
        <f>+DETALLE_GD_1[[#This Row],[CANTIDAD SOLICITADA]]-DETALLE_GD_1[[#This Row],[DEVOLUCIÓN]]</f>
        <v>2000</v>
      </c>
      <c r="AD629" s="38">
        <f>+_xlfn.XLOOKUP(DETALLE_GD_1[[#This Row],[CODIGO]],PRODUCTOS[CODIGO],PRODUCTOS[DESC CORTA],"",0)</f>
        <v>0</v>
      </c>
      <c r="AE629"/>
      <c r="AH629"/>
    </row>
    <row r="630" spans="1:34" hidden="1" x14ac:dyDescent="0.25">
      <c r="A630" s="1">
        <v>46114</v>
      </c>
      <c r="B630" s="1">
        <v>46114</v>
      </c>
      <c r="C630" s="80" t="s">
        <v>169</v>
      </c>
      <c r="D630" s="38">
        <v>4</v>
      </c>
      <c r="E630" s="80" t="s">
        <v>169</v>
      </c>
      <c r="F630">
        <v>704079</v>
      </c>
      <c r="G630" s="80" t="s">
        <v>209</v>
      </c>
      <c r="H630" s="8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"/>
      <c r="V630">
        <v>5947</v>
      </c>
      <c r="W630" s="2">
        <v>6579000000</v>
      </c>
      <c r="X630" s="6">
        <v>7557.04882</v>
      </c>
      <c r="Y630" s="38">
        <v>10010</v>
      </c>
      <c r="Z630" s="81">
        <f>+((DETALLE_GD_1[[#This Row],[VALOR X UN (GD)]]-DETALLE_GD_1[[#This Row],[VALOR PPTO]])/DETALLE_GD_1[[#This Row],[VALOR PPTO]])</f>
        <v>-6.4840124761753799E-6</v>
      </c>
      <c r="AA630" s="2">
        <f>+DETALLE_GD_1[[#This Row],[VALOR PPTO]]*DETALLE_GD_1[[#This Row],[CANTIDAD RECIBIDA]]</f>
        <v>7557.0489999999991</v>
      </c>
      <c r="AB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0" s="3">
        <f>+DETALLE_GD_1[[#This Row],[CANTIDAD SOLICITADA]]-DETALLE_GD_1[[#This Row],[DEVOLUCIÓN]]</f>
        <v>10</v>
      </c>
      <c r="AD630" s="38">
        <f>+_xlfn.XLOOKUP(DETALLE_GD_1[[#This Row],[CODIGO]],PRODUCTOS[CODIGO],PRODUCTOS[DESC CORTA],"",0)</f>
        <v>0</v>
      </c>
      <c r="AE630"/>
      <c r="AH630"/>
    </row>
    <row r="631" spans="1:34" hidden="1" x14ac:dyDescent="0.25">
      <c r="A631" s="1">
        <v>46114</v>
      </c>
      <c r="B631" s="1">
        <v>46114</v>
      </c>
      <c r="C631" s="80" t="s">
        <v>169</v>
      </c>
      <c r="D631" s="38">
        <v>4</v>
      </c>
      <c r="E631" s="80" t="s">
        <v>169</v>
      </c>
      <c r="F631">
        <v>602255</v>
      </c>
      <c r="G631" s="80" t="s">
        <v>203</v>
      </c>
      <c r="H631" s="80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"/>
      <c r="V631">
        <v>5947</v>
      </c>
      <c r="W631" s="2">
        <v>6579000000</v>
      </c>
      <c r="X631" s="6">
        <v>95779</v>
      </c>
      <c r="Y631" s="38">
        <v>10010</v>
      </c>
      <c r="Z631" s="81">
        <f>+((DETALLE_GD_1[[#This Row],[VALOR X UN (GD)]]-DETALLE_GD_1[[#This Row],[VALOR PPTO]])/DETALLE_GD_1[[#This Row],[VALOR PPTO]])</f>
        <v>1.0440702032804685E-5</v>
      </c>
      <c r="AA631" s="2">
        <f>+DETALLE_GD_1[[#This Row],[VALOR PPTO]]*DETALLE_GD_1[[#This Row],[CANTIDAD RECIBIDA]]</f>
        <v>95779</v>
      </c>
      <c r="AB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1" s="3">
        <f>+DETALLE_GD_1[[#This Row],[CANTIDAD SOLICITADA]]-DETALLE_GD_1[[#This Row],[DEVOLUCIÓN]]</f>
        <v>2</v>
      </c>
      <c r="AD631" s="38">
        <f>+_xlfn.XLOOKUP(DETALLE_GD_1[[#This Row],[CODIGO]],PRODUCTOS[CODIGO],PRODUCTOS[DESC CORTA],"",0)</f>
        <v>0</v>
      </c>
      <c r="AE631"/>
      <c r="AH631"/>
    </row>
    <row r="632" spans="1:34" hidden="1" x14ac:dyDescent="0.25">
      <c r="A632" s="1">
        <v>46114</v>
      </c>
      <c r="B632" s="1">
        <v>46114</v>
      </c>
      <c r="C632" s="80" t="s">
        <v>169</v>
      </c>
      <c r="D632" s="38">
        <v>4</v>
      </c>
      <c r="E632" s="80" t="s">
        <v>169</v>
      </c>
      <c r="F632">
        <v>602254</v>
      </c>
      <c r="G632" s="80" t="s">
        <v>214</v>
      </c>
      <c r="H632" s="80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"/>
      <c r="V632">
        <v>5947</v>
      </c>
      <c r="W632" s="2">
        <v>6579000000</v>
      </c>
      <c r="X632" s="6">
        <v>92120</v>
      </c>
      <c r="Y632" s="38">
        <v>10010</v>
      </c>
      <c r="Z632" s="81">
        <f>+((DETALLE_GD_1[[#This Row],[VALOR X UN (GD)]]-DETALLE_GD_1[[#This Row],[VALOR PPTO]])/DETALLE_GD_1[[#This Row],[VALOR PPTO]])</f>
        <v>0</v>
      </c>
      <c r="AA632" s="2">
        <f>+DETALLE_GD_1[[#This Row],[VALOR PPTO]]*DETALLE_GD_1[[#This Row],[CANTIDAD RECIBIDA]]</f>
        <v>92120</v>
      </c>
      <c r="AB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2" s="3">
        <f>+DETALLE_GD_1[[#This Row],[CANTIDAD SOLICITADA]]-DETALLE_GD_1[[#This Row],[DEVOLUCIÓN]]</f>
        <v>2</v>
      </c>
      <c r="AD632" s="38">
        <f>+_xlfn.XLOOKUP(DETALLE_GD_1[[#This Row],[CODIGO]],PRODUCTOS[CODIGO],PRODUCTOS[DESC CORTA],"",0)</f>
        <v>0</v>
      </c>
      <c r="AE632"/>
      <c r="AH632"/>
    </row>
    <row r="633" spans="1:34" hidden="1" x14ac:dyDescent="0.25">
      <c r="A633" s="1">
        <v>46114</v>
      </c>
      <c r="B633" s="1">
        <v>46114</v>
      </c>
      <c r="C633" s="80" t="s">
        <v>169</v>
      </c>
      <c r="D633" s="38">
        <v>4</v>
      </c>
      <c r="E633" s="80" t="s">
        <v>169</v>
      </c>
      <c r="F633">
        <v>2302017</v>
      </c>
      <c r="G633" s="80" t="s">
        <v>156</v>
      </c>
      <c r="H633" s="80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"/>
      <c r="V633">
        <v>5947</v>
      </c>
      <c r="W633" s="2">
        <v>6579000000</v>
      </c>
      <c r="X633" s="6">
        <v>324791.52631599992</v>
      </c>
      <c r="Y633" s="38">
        <v>10010</v>
      </c>
      <c r="Z633" s="81">
        <f>+((DETALLE_GD_1[[#This Row],[VALOR X UN (GD)]]-DETALLE_GD_1[[#This Row],[VALOR PPTO]])/DETALLE_GD_1[[#This Row],[VALOR PPTO]])</f>
        <v>1.9931554470586818E-5</v>
      </c>
      <c r="AA633" s="2">
        <f>+DETALLE_GD_1[[#This Row],[VALOR PPTO]]*DETALLE_GD_1[[#This Row],[CANTIDAD RECIBIDA]]</f>
        <v>324791.52639999997</v>
      </c>
      <c r="AB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3" s="3">
        <f>+DETALLE_GD_1[[#This Row],[CANTIDAD SOLICITADA]]-DETALLE_GD_1[[#This Row],[DEVOLUCIÓN]]</f>
        <v>4</v>
      </c>
      <c r="AD633" s="38">
        <f>+_xlfn.XLOOKUP(DETALLE_GD_1[[#This Row],[CODIGO]],PRODUCTOS[CODIGO],PRODUCTOS[DESC CORTA],"",0)</f>
        <v>0</v>
      </c>
      <c r="AE633"/>
      <c r="AH633"/>
    </row>
    <row r="634" spans="1:34" hidden="1" x14ac:dyDescent="0.25">
      <c r="A634" s="1">
        <v>46114</v>
      </c>
      <c r="B634" s="1">
        <v>46114</v>
      </c>
      <c r="C634" s="80" t="s">
        <v>169</v>
      </c>
      <c r="D634" s="38">
        <v>4</v>
      </c>
      <c r="E634" s="80" t="s">
        <v>169</v>
      </c>
      <c r="F634">
        <v>1801735</v>
      </c>
      <c r="G634" s="80" t="s">
        <v>73</v>
      </c>
      <c r="H634" s="80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"/>
      <c r="V634">
        <v>5947</v>
      </c>
      <c r="W634" s="2">
        <v>6579000000</v>
      </c>
      <c r="X634" s="6">
        <v>10485</v>
      </c>
      <c r="Y634" s="38">
        <v>10010</v>
      </c>
      <c r="Z634" s="81">
        <f>+((DETALLE_GD_1[[#This Row],[VALOR X UN (GD)]]-DETALLE_GD_1[[#This Row],[VALOR PPTO]])/DETALLE_GD_1[[#This Row],[VALOR PPTO]])</f>
        <v>0.10529327610872675</v>
      </c>
      <c r="AA634" s="2">
        <f>+DETALLE_GD_1[[#This Row],[VALOR PPTO]]*DETALLE_GD_1[[#This Row],[CANTIDAD RECIBIDA]]</f>
        <v>10485</v>
      </c>
      <c r="AB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4" s="3">
        <f>+DETALLE_GD_1[[#This Row],[CANTIDAD SOLICITADA]]-DETALLE_GD_1[[#This Row],[DEVOLUCIÓN]]</f>
        <v>3</v>
      </c>
      <c r="AD634" s="38" t="str">
        <f>+_xlfn.XLOOKUP(DETALLE_GD_1[[#This Row],[CODIGO]],PRODUCTOS[CODIGO],PRODUCTOS[DESC CORTA],"",0)</f>
        <v>BURLETE PVC</v>
      </c>
      <c r="AE634"/>
      <c r="AH634"/>
    </row>
    <row r="635" spans="1:34" hidden="1" x14ac:dyDescent="0.25">
      <c r="A635" s="1">
        <v>46114</v>
      </c>
      <c r="B635" s="1">
        <v>46114</v>
      </c>
      <c r="C635" s="80" t="s">
        <v>169</v>
      </c>
      <c r="D635" s="38">
        <v>4</v>
      </c>
      <c r="E635" s="80" t="s">
        <v>169</v>
      </c>
      <c r="F635">
        <v>1405040</v>
      </c>
      <c r="G635" s="80" t="s">
        <v>451</v>
      </c>
      <c r="H635" s="80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"/>
      <c r="V635">
        <v>5947</v>
      </c>
      <c r="W635" s="2">
        <v>6579000000</v>
      </c>
      <c r="X635" s="6">
        <v>105952</v>
      </c>
      <c r="Y635" s="38">
        <v>10010</v>
      </c>
      <c r="Z635" s="81">
        <f>+((DETALLE_GD_1[[#This Row],[VALOR X UN (GD)]]-DETALLE_GD_1[[#This Row],[VALOR PPTO]])/DETALLE_GD_1[[#This Row],[VALOR PPTO]])</f>
        <v>0</v>
      </c>
      <c r="AA635" s="2">
        <f>+DETALLE_GD_1[[#This Row],[VALOR PPTO]]*DETALLE_GD_1[[#This Row],[CANTIDAD RECIBIDA]]</f>
        <v>105952</v>
      </c>
      <c r="AB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5" s="3">
        <f>+DETALLE_GD_1[[#This Row],[CANTIDAD SOLICITADA]]-DETALLE_GD_1[[#This Row],[DEVOLUCIÓN]]</f>
        <v>14</v>
      </c>
      <c r="AD635" s="38" t="str">
        <f>+_xlfn.XLOOKUP(DETALLE_GD_1[[#This Row],[CODIGO]],PRODUCTOS[CODIGO],PRODUCTOS[DESC CORTA],"",0)</f>
        <v>CEERRADURA BAÑO 815 TUBULAR</v>
      </c>
      <c r="AE635"/>
      <c r="AH635"/>
    </row>
    <row r="636" spans="1:34" hidden="1" x14ac:dyDescent="0.25">
      <c r="A636" s="1">
        <v>46114</v>
      </c>
      <c r="B636" s="1">
        <v>46114</v>
      </c>
      <c r="C636" s="80" t="s">
        <v>169</v>
      </c>
      <c r="D636" s="38">
        <v>4</v>
      </c>
      <c r="E636" s="80" t="s">
        <v>169</v>
      </c>
      <c r="F636">
        <v>1405039</v>
      </c>
      <c r="G636" s="80" t="s">
        <v>314</v>
      </c>
      <c r="H636" s="80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"/>
      <c r="V636">
        <v>5947</v>
      </c>
      <c r="W636" s="2">
        <v>6579000000</v>
      </c>
      <c r="X636" s="6">
        <v>53172</v>
      </c>
      <c r="Y636" s="38">
        <v>10010</v>
      </c>
      <c r="Z636" s="81">
        <f>+((DETALLE_GD_1[[#This Row],[VALOR X UN (GD)]]-DETALLE_GD_1[[#This Row],[VALOR PPTO]])/DETALLE_GD_1[[#This Row],[VALOR PPTO]])</f>
        <v>0</v>
      </c>
      <c r="AA636" s="2">
        <f>+DETALLE_GD_1[[#This Row],[VALOR PPTO]]*DETALLE_GD_1[[#This Row],[CANTIDAD RECIBIDA]]</f>
        <v>53172</v>
      </c>
      <c r="AB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6" s="3">
        <f>+DETALLE_GD_1[[#This Row],[CANTIDAD SOLICITADA]]-DETALLE_GD_1[[#This Row],[DEVOLUCIÓN]]</f>
        <v>7</v>
      </c>
      <c r="AD636" s="38" t="str">
        <f>+_xlfn.XLOOKUP(DETALLE_GD_1[[#This Row],[CODIGO]],PRODUCTOS[CODIGO],PRODUCTOS[DESC CORTA],"",0)</f>
        <v>CERRADURA INOX 304</v>
      </c>
      <c r="AE636"/>
      <c r="AH636"/>
    </row>
    <row r="637" spans="1:34" hidden="1" x14ac:dyDescent="0.25">
      <c r="A637" s="1">
        <v>46114</v>
      </c>
      <c r="B637" s="1">
        <v>46114</v>
      </c>
      <c r="C637" s="80" t="s">
        <v>169</v>
      </c>
      <c r="D637" s="38">
        <v>4</v>
      </c>
      <c r="E637" s="80" t="s">
        <v>169</v>
      </c>
      <c r="F637">
        <v>1803045</v>
      </c>
      <c r="G637" s="80" t="s">
        <v>337</v>
      </c>
      <c r="H637" s="80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"/>
      <c r="V637">
        <v>5947</v>
      </c>
      <c r="W637" s="2">
        <v>6579000000</v>
      </c>
      <c r="X637" s="6">
        <v>518729.99999999994</v>
      </c>
      <c r="Y637" s="38">
        <v>10010</v>
      </c>
      <c r="Z637" s="81">
        <f>+((DETALLE_GD_1[[#This Row],[VALOR X UN (GD)]]-DETALLE_GD_1[[#This Row],[VALOR PPTO]])/DETALLE_GD_1[[#This Row],[VALOR PPTO]])</f>
        <v>2.5832321246123136E-4</v>
      </c>
      <c r="AA637" s="2">
        <f>+DETALLE_GD_1[[#This Row],[VALOR PPTO]]*DETALLE_GD_1[[#This Row],[CANTIDAD RECIBIDA]]</f>
        <v>518730</v>
      </c>
      <c r="AB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7" s="3">
        <f>+DETALLE_GD_1[[#This Row],[CANTIDAD SOLICITADA]]-DETALLE_GD_1[[#This Row],[DEVOLUCIÓN]]</f>
        <v>10</v>
      </c>
      <c r="AD637" s="38" t="str">
        <f>+_xlfn.XLOOKUP(DETALLE_GD_1[[#This Row],[CODIGO]],PRODUCTOS[CODIGO],PRODUCTOS[DESC CORTA],"",0)</f>
        <v>PUERTA INTERIOR</v>
      </c>
      <c r="AE637"/>
      <c r="AH637"/>
    </row>
    <row r="638" spans="1:34" hidden="1" x14ac:dyDescent="0.25">
      <c r="A638" s="1">
        <v>46114</v>
      </c>
      <c r="B638" s="1">
        <v>46114</v>
      </c>
      <c r="C638" s="80" t="s">
        <v>169</v>
      </c>
      <c r="D638" s="38">
        <v>4</v>
      </c>
      <c r="E638" s="80" t="s">
        <v>169</v>
      </c>
      <c r="F638">
        <v>1803044</v>
      </c>
      <c r="G638" s="80" t="s">
        <v>336</v>
      </c>
      <c r="H638" s="80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"/>
      <c r="V638">
        <v>5947</v>
      </c>
      <c r="W638" s="2">
        <v>6579000000</v>
      </c>
      <c r="X638" s="6">
        <v>529200</v>
      </c>
      <c r="Y638" s="38">
        <v>10010</v>
      </c>
      <c r="Z638" s="81">
        <f>+((DETALLE_GD_1[[#This Row],[VALOR X UN (GD)]]-DETALLE_GD_1[[#This Row],[VALOR PPTO]])/DETALLE_GD_1[[#This Row],[VALOR PPTO]])</f>
        <v>-1.9699546485260771E-2</v>
      </c>
      <c r="AA638" s="2">
        <f>+DETALLE_GD_1[[#This Row],[VALOR PPTO]]*DETALLE_GD_1[[#This Row],[CANTIDAD RECIBIDA]]</f>
        <v>529200</v>
      </c>
      <c r="AB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8" s="3">
        <f>+DETALLE_GD_1[[#This Row],[CANTIDAD SOLICITADA]]-DETALLE_GD_1[[#This Row],[DEVOLUCIÓN]]</f>
        <v>10</v>
      </c>
      <c r="AD638" s="38" t="str">
        <f>+_xlfn.XLOOKUP(DETALLE_GD_1[[#This Row],[CODIGO]],PRODUCTOS[CODIGO],PRODUCTOS[DESC CORTA],"",0)</f>
        <v/>
      </c>
      <c r="AE638"/>
      <c r="AH638"/>
    </row>
    <row r="639" spans="1:34" hidden="1" x14ac:dyDescent="0.25">
      <c r="A639" s="1">
        <v>46114</v>
      </c>
      <c r="B639" s="1">
        <v>46114</v>
      </c>
      <c r="C639" s="80" t="s">
        <v>169</v>
      </c>
      <c r="D639" s="38">
        <v>4</v>
      </c>
      <c r="E639" s="80" t="s">
        <v>169</v>
      </c>
      <c r="F639">
        <v>704046</v>
      </c>
      <c r="G639" s="80" t="s">
        <v>255</v>
      </c>
      <c r="H639" s="80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">
        <v>5658072</v>
      </c>
      <c r="V639">
        <v>5947</v>
      </c>
      <c r="W639" s="2">
        <v>6579000000</v>
      </c>
      <c r="X639" s="6">
        <v>72608.497576000009</v>
      </c>
      <c r="Y639" s="38">
        <v>10010</v>
      </c>
      <c r="Z639" s="81">
        <f>+((DETALLE_GD_1[[#This Row],[VALOR X UN (GD)]]-DETALLE_GD_1[[#This Row],[VALOR PPTO]])/DETALLE_GD_1[[#This Row],[VALOR PPTO]])</f>
        <v>-6.8531923459386027E-6</v>
      </c>
      <c r="AA639" s="2">
        <f>+DETALLE_GD_1[[#This Row],[VALOR PPTO]]*DETALLE_GD_1[[#This Row],[CANTIDAD RECIBIDA]]</f>
        <v>72608.497600000002</v>
      </c>
      <c r="AB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9" s="3">
        <f>+DETALLE_GD_1[[#This Row],[CANTIDAD SOLICITADA]]-DETALLE_GD_1[[#This Row],[DEVOLUCIÓN]]</f>
        <v>8</v>
      </c>
      <c r="AD639" s="38">
        <f>+_xlfn.XLOOKUP(DETALLE_GD_1[[#This Row],[CODIGO]],PRODUCTOS[CODIGO],PRODUCTOS[DESC CORTA],"",0)</f>
        <v>0</v>
      </c>
      <c r="AE639"/>
      <c r="AH639"/>
    </row>
    <row r="640" spans="1:34" hidden="1" x14ac:dyDescent="0.25">
      <c r="A640" s="1">
        <v>46114</v>
      </c>
      <c r="B640" s="1">
        <v>46114</v>
      </c>
      <c r="C640" s="80" t="s">
        <v>169</v>
      </c>
      <c r="D640" s="38">
        <v>4</v>
      </c>
      <c r="E640" s="80" t="s">
        <v>169</v>
      </c>
      <c r="F640">
        <v>2304016</v>
      </c>
      <c r="G640" s="80" t="s">
        <v>464</v>
      </c>
      <c r="H640" s="8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"/>
      <c r="V640">
        <v>5947</v>
      </c>
      <c r="W640" s="2">
        <v>6579000000</v>
      </c>
      <c r="X640" s="6" t="s">
        <v>355</v>
      </c>
      <c r="Y640" s="38">
        <v>10010</v>
      </c>
      <c r="Z640" s="81" t="e">
        <f>+((DETALLE_GD_1[[#This Row],[VALOR X UN (GD)]]-DETALLE_GD_1[[#This Row],[VALOR PPTO]])/DETALLE_GD_1[[#This Row],[VALOR PPTO]])</f>
        <v>#DIV/0!</v>
      </c>
      <c r="AA640" s="2">
        <f>+DETALLE_GD_1[[#This Row],[VALOR PPTO]]*DETALLE_GD_1[[#This Row],[CANTIDAD RECIBIDA]]</f>
        <v>0</v>
      </c>
      <c r="AB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0" s="3">
        <f>+DETALLE_GD_1[[#This Row],[CANTIDAD SOLICITADA]]-DETALLE_GD_1[[#This Row],[DEVOLUCIÓN]]</f>
        <v>12</v>
      </c>
      <c r="AD640" s="38" t="str">
        <f>+_xlfn.XLOOKUP(DETALLE_GD_1[[#This Row],[CODIGO]],PRODUCTOS[CODIGO],PRODUCTOS[DESC CORTA],"",0)</f>
        <v/>
      </c>
      <c r="AE640"/>
      <c r="AH640"/>
    </row>
    <row r="641" spans="1:34" hidden="1" x14ac:dyDescent="0.25">
      <c r="A641" s="1">
        <v>46114</v>
      </c>
      <c r="B641" s="1">
        <v>46114</v>
      </c>
      <c r="C641" s="80" t="s">
        <v>169</v>
      </c>
      <c r="D641" s="38">
        <v>4</v>
      </c>
      <c r="E641" s="80" t="s">
        <v>169</v>
      </c>
      <c r="F641">
        <v>617055</v>
      </c>
      <c r="G641" s="80" t="s">
        <v>182</v>
      </c>
      <c r="H641" s="80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"/>
      <c r="V641">
        <v>5947</v>
      </c>
      <c r="W641" s="2">
        <v>6579000000</v>
      </c>
      <c r="X641" s="6">
        <v>4601.7689049999999</v>
      </c>
      <c r="Y641" s="38">
        <v>10010</v>
      </c>
      <c r="Z641" s="81">
        <f>+((DETALLE_GD_1[[#This Row],[VALOR X UN (GD)]]-DETALLE_GD_1[[#This Row],[VALOR PPTO]])/DETALLE_GD_1[[#This Row],[VALOR PPTO]])</f>
        <v>3.1559819712810445E-2</v>
      </c>
      <c r="AA641" s="2">
        <f>+DETALLE_GD_1[[#This Row],[VALOR PPTO]]*DETALLE_GD_1[[#This Row],[CANTIDAD RECIBIDA]]</f>
        <v>4601.7690000000002</v>
      </c>
      <c r="AB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1" s="3">
        <f>+DETALLE_GD_1[[#This Row],[CANTIDAD SOLICITADA]]-DETALLE_GD_1[[#This Row],[DEVOLUCIÓN]]</f>
        <v>5</v>
      </c>
      <c r="AD641" s="38">
        <f>+_xlfn.XLOOKUP(DETALLE_GD_1[[#This Row],[CODIGO]],PRODUCTOS[CODIGO],PRODUCTOS[DESC CORTA],"",0)</f>
        <v>0</v>
      </c>
      <c r="AE641"/>
      <c r="AH641"/>
    </row>
    <row r="642" spans="1:34" hidden="1" x14ac:dyDescent="0.25">
      <c r="A642" s="1">
        <v>46114</v>
      </c>
      <c r="B642" s="1">
        <v>46114</v>
      </c>
      <c r="C642" s="80" t="s">
        <v>169</v>
      </c>
      <c r="D642" s="38">
        <v>4</v>
      </c>
      <c r="E642" s="80" t="s">
        <v>169</v>
      </c>
      <c r="F642">
        <v>1902003</v>
      </c>
      <c r="G642" s="80" t="s">
        <v>155</v>
      </c>
      <c r="H642" s="80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"/>
      <c r="V642">
        <v>5947</v>
      </c>
      <c r="W642" s="2">
        <v>6579000000</v>
      </c>
      <c r="X642" s="6">
        <v>301407.95091999992</v>
      </c>
      <c r="Y642" s="38">
        <v>10010</v>
      </c>
      <c r="Z642" s="81">
        <f>+((DETALLE_GD_1[[#This Row],[VALOR X UN (GD)]]-DETALLE_GD_1[[#This Row],[VALOR PPTO]])/DETALLE_GD_1[[#This Row],[VALOR PPTO]])</f>
        <v>3.2198553381891068E-4</v>
      </c>
      <c r="AA642" s="2">
        <f>+DETALLE_GD_1[[#This Row],[VALOR PPTO]]*DETALLE_GD_1[[#This Row],[CANTIDAD RECIBIDA]]</f>
        <v>301407.951</v>
      </c>
      <c r="AB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2" s="3">
        <f>+DETALLE_GD_1[[#This Row],[CANTIDAD SOLICITADA]]-DETALLE_GD_1[[#This Row],[DEVOLUCIÓN]]</f>
        <v>2</v>
      </c>
      <c r="AD642" s="38">
        <f>+_xlfn.XLOOKUP(DETALLE_GD_1[[#This Row],[CODIGO]],PRODUCTOS[CODIGO],PRODUCTOS[DESC CORTA],"",0)</f>
        <v>0</v>
      </c>
      <c r="AE642"/>
      <c r="AH642"/>
    </row>
    <row r="643" spans="1:34" hidden="1" x14ac:dyDescent="0.25">
      <c r="A643" s="1">
        <v>46114</v>
      </c>
      <c r="B643" s="1">
        <v>46114</v>
      </c>
      <c r="C643" s="80" t="s">
        <v>169</v>
      </c>
      <c r="D643" s="38">
        <v>4</v>
      </c>
      <c r="E643" s="80" t="s">
        <v>169</v>
      </c>
      <c r="F643">
        <v>1902013</v>
      </c>
      <c r="G643" s="80" t="s">
        <v>338</v>
      </c>
      <c r="H643" s="80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"/>
      <c r="V643">
        <v>5947</v>
      </c>
      <c r="W643" s="2">
        <v>6579000000</v>
      </c>
      <c r="X643" s="6">
        <v>446685</v>
      </c>
      <c r="Y643" s="38">
        <v>10010</v>
      </c>
      <c r="Z643" s="81">
        <f>+((DETALLE_GD_1[[#This Row],[VALOR X UN (GD)]]-DETALLE_GD_1[[#This Row],[VALOR PPTO]])/DETALLE_GD_1[[#This Row],[VALOR PPTO]])</f>
        <v>0.31116782632056145</v>
      </c>
      <c r="AA643" s="2">
        <f>+DETALLE_GD_1[[#This Row],[VALOR PPTO]]*DETALLE_GD_1[[#This Row],[CANTIDAD RECIBIDA]]</f>
        <v>446685</v>
      </c>
      <c r="AB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3" s="3">
        <f>+DETALLE_GD_1[[#This Row],[CANTIDAD SOLICITADA]]-DETALLE_GD_1[[#This Row],[DEVOLUCIÓN]]</f>
        <v>15</v>
      </c>
      <c r="AD643" s="38">
        <f>+_xlfn.XLOOKUP(DETALLE_GD_1[[#This Row],[CODIGO]],PRODUCTOS[CODIGO],PRODUCTOS[DESC CORTA],"",0)</f>
        <v>0</v>
      </c>
      <c r="AE643"/>
      <c r="AH643"/>
    </row>
    <row r="644" spans="1:34" hidden="1" x14ac:dyDescent="0.25">
      <c r="A644" s="1">
        <v>46114</v>
      </c>
      <c r="B644" s="1">
        <v>46114</v>
      </c>
      <c r="C644" s="80" t="s">
        <v>169</v>
      </c>
      <c r="D644" s="38">
        <v>4</v>
      </c>
      <c r="E644" s="80" t="s">
        <v>169</v>
      </c>
      <c r="F644">
        <v>407222</v>
      </c>
      <c r="G644" s="80" t="s">
        <v>465</v>
      </c>
      <c r="H644" s="80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"/>
      <c r="V644">
        <v>5947</v>
      </c>
      <c r="W644" s="2">
        <v>6579000000</v>
      </c>
      <c r="X644" s="6" t="s">
        <v>355</v>
      </c>
      <c r="Y644" s="38">
        <v>10010</v>
      </c>
      <c r="Z644" s="81" t="e">
        <f>+((DETALLE_GD_1[[#This Row],[VALOR X UN (GD)]]-DETALLE_GD_1[[#This Row],[VALOR PPTO]])/DETALLE_GD_1[[#This Row],[VALOR PPTO]])</f>
        <v>#DIV/0!</v>
      </c>
      <c r="AA644" s="2">
        <f>+DETALLE_GD_1[[#This Row],[VALOR PPTO]]*DETALLE_GD_1[[#This Row],[CANTIDAD RECIBIDA]]</f>
        <v>0</v>
      </c>
      <c r="AB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4" s="3">
        <f>+DETALLE_GD_1[[#This Row],[CANTIDAD SOLICITADA]]-DETALLE_GD_1[[#This Row],[DEVOLUCIÓN]]</f>
        <v>500</v>
      </c>
      <c r="AD644" s="38" t="str">
        <f>+_xlfn.XLOOKUP(DETALLE_GD_1[[#This Row],[CODIGO]],PRODUCTOS[CODIGO],PRODUCTOS[DESC CORTA],"",0)</f>
        <v/>
      </c>
      <c r="AE644"/>
      <c r="AH644"/>
    </row>
    <row r="645" spans="1:34" hidden="1" x14ac:dyDescent="0.25">
      <c r="A645" s="1">
        <v>46114</v>
      </c>
      <c r="B645" s="1">
        <v>46114</v>
      </c>
      <c r="C645" s="80" t="s">
        <v>169</v>
      </c>
      <c r="D645" s="38">
        <v>4</v>
      </c>
      <c r="E645" s="80" t="s">
        <v>169</v>
      </c>
      <c r="F645">
        <v>407307</v>
      </c>
      <c r="G645" s="80" t="s">
        <v>163</v>
      </c>
      <c r="H645" s="80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"/>
      <c r="V645">
        <v>5947</v>
      </c>
      <c r="W645" s="2">
        <v>6579000000</v>
      </c>
      <c r="X645" s="6">
        <v>34736.387499999997</v>
      </c>
      <c r="Y645" s="38">
        <v>10010</v>
      </c>
      <c r="Z645" s="81">
        <f>+((DETALLE_GD_1[[#This Row],[VALOR X UN (GD)]]-DETALLE_GD_1[[#This Row],[VALOR PPTO]])/DETALLE_GD_1[[#This Row],[VALOR PPTO]])</f>
        <v>-8.6479888531915596E-3</v>
      </c>
      <c r="AA645" s="2">
        <f>+DETALLE_GD_1[[#This Row],[VALOR PPTO]]*DETALLE_GD_1[[#This Row],[CANTIDAD RECIBIDA]]</f>
        <v>34736.400000000001</v>
      </c>
      <c r="AB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5" s="3">
        <f>+DETALLE_GD_1[[#This Row],[CANTIDAD SOLICITADA]]-DETALLE_GD_1[[#This Row],[DEVOLUCIÓN]]</f>
        <v>500</v>
      </c>
      <c r="AD645" s="38">
        <f>+_xlfn.XLOOKUP(DETALLE_GD_1[[#This Row],[CODIGO]],PRODUCTOS[CODIGO],PRODUCTOS[DESC CORTA],"",0)</f>
        <v>0</v>
      </c>
      <c r="AE645"/>
      <c r="AH645"/>
    </row>
    <row r="646" spans="1:34" hidden="1" x14ac:dyDescent="0.25">
      <c r="A646" s="1">
        <v>46114</v>
      </c>
      <c r="B646" s="1">
        <v>46114</v>
      </c>
      <c r="C646" s="80" t="s">
        <v>169</v>
      </c>
      <c r="D646" s="38">
        <v>4</v>
      </c>
      <c r="E646" s="80" t="s">
        <v>169</v>
      </c>
      <c r="F646">
        <v>5309018</v>
      </c>
      <c r="G646" s="80" t="s">
        <v>112</v>
      </c>
      <c r="H646" s="80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"/>
      <c r="V646">
        <v>5947</v>
      </c>
      <c r="W646" s="2">
        <v>6579000000</v>
      </c>
      <c r="X646" s="6">
        <v>139999.8464000001</v>
      </c>
      <c r="Y646" s="38">
        <v>10010</v>
      </c>
      <c r="Z646" s="81">
        <f>+((DETALLE_GD_1[[#This Row],[VALOR X UN (GD)]]-DETALLE_GD_1[[#This Row],[VALOR PPTO]])/DETALLE_GD_1[[#This Row],[VALOR PPTO]])</f>
        <v>1.1428584490190236E-6</v>
      </c>
      <c r="AA646" s="2">
        <f>+DETALLE_GD_1[[#This Row],[VALOR PPTO]]*DETALLE_GD_1[[#This Row],[CANTIDAD RECIBIDA]]</f>
        <v>139999.84</v>
      </c>
      <c r="AB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6" s="3">
        <f>+DETALLE_GD_1[[#This Row],[CANTIDAD SOLICITADA]]-DETALLE_GD_1[[#This Row],[DEVOLUCIÓN]]</f>
        <v>200</v>
      </c>
      <c r="AD646" s="38">
        <f>+_xlfn.XLOOKUP(DETALLE_GD_1[[#This Row],[CODIGO]],PRODUCTOS[CODIGO],PRODUCTOS[DESC CORTA],"",0)</f>
        <v>0</v>
      </c>
      <c r="AE646"/>
      <c r="AH646"/>
    </row>
    <row r="647" spans="1:34" hidden="1" x14ac:dyDescent="0.25">
      <c r="A647" s="1">
        <v>46114</v>
      </c>
      <c r="B647" s="1">
        <v>46114</v>
      </c>
      <c r="C647" s="80" t="s">
        <v>169</v>
      </c>
      <c r="D647" s="38">
        <v>4</v>
      </c>
      <c r="E647" s="80" t="s">
        <v>169</v>
      </c>
      <c r="F647">
        <v>5314002</v>
      </c>
      <c r="G647" s="80" t="s">
        <v>342</v>
      </c>
      <c r="H647" s="80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"/>
      <c r="V647">
        <v>5947</v>
      </c>
      <c r="W647" s="2">
        <v>6579000000</v>
      </c>
      <c r="X647" s="6">
        <v>935.75959799999998</v>
      </c>
      <c r="Y647" s="38">
        <v>10010</v>
      </c>
      <c r="Z647" s="81">
        <f>+((DETALLE_GD_1[[#This Row],[VALOR X UN (GD)]]-DETALLE_GD_1[[#This Row],[VALOR PPTO]])/DETALLE_GD_1[[#This Row],[VALOR PPTO]])</f>
        <v>2.5679669684433674E-4</v>
      </c>
      <c r="AA647" s="2">
        <f>+DETALLE_GD_1[[#This Row],[VALOR PPTO]]*DETALLE_GD_1[[#This Row],[CANTIDAD RECIBIDA]]</f>
        <v>935.75969999999995</v>
      </c>
      <c r="AB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7" s="3">
        <f>+DETALLE_GD_1[[#This Row],[CANTIDAD SOLICITADA]]-DETALLE_GD_1[[#This Row],[DEVOLUCIÓN]]</f>
        <v>3</v>
      </c>
      <c r="AD647" s="38" t="str">
        <f>+_xlfn.XLOOKUP(DETALLE_GD_1[[#This Row],[CODIGO]],PRODUCTOS[CODIGO],PRODUCTOS[DESC CORTA],"",0)</f>
        <v>CINTA EMBALAJE TRANSPARENTE</v>
      </c>
      <c r="AE647"/>
      <c r="AH647"/>
    </row>
    <row r="648" spans="1:34" hidden="1" x14ac:dyDescent="0.25">
      <c r="A648" s="1">
        <v>46114</v>
      </c>
      <c r="B648" s="1">
        <v>46114</v>
      </c>
      <c r="C648" s="80" t="s">
        <v>169</v>
      </c>
      <c r="D648" s="38">
        <v>4</v>
      </c>
      <c r="E648" s="80" t="s">
        <v>169</v>
      </c>
      <c r="F648">
        <v>302048</v>
      </c>
      <c r="G648" s="80" t="s">
        <v>126</v>
      </c>
      <c r="H648" s="80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"/>
      <c r="V648">
        <v>5947</v>
      </c>
      <c r="W648" s="2">
        <v>6579000000</v>
      </c>
      <c r="X648" s="6">
        <v>4442265.1673639994</v>
      </c>
      <c r="Y648" s="38">
        <v>10010</v>
      </c>
      <c r="Z648" s="81">
        <f>+((DETALLE_GD_1[[#This Row],[VALOR X UN (GD)]]-DETALLE_GD_1[[#This Row],[VALOR PPTO]])/DETALLE_GD_1[[#This Row],[VALOR PPTO]])</f>
        <v>5.7211395921213555E-3</v>
      </c>
      <c r="AA648" s="2">
        <f>+DETALLE_GD_1[[#This Row],[VALOR PPTO]]*DETALLE_GD_1[[#This Row],[CANTIDAD RECIBIDA]]</f>
        <v>4442265.18</v>
      </c>
      <c r="AB6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8" s="3">
        <f>+DETALLE_GD_1[[#This Row],[CANTIDAD SOLICITADA]]-DETALLE_GD_1[[#This Row],[DEVOLUCIÓN]]</f>
        <v>324</v>
      </c>
      <c r="AD648" s="38" t="str">
        <f>+_xlfn.XLOOKUP(DETALLE_GD_1[[#This Row],[CODIGO]],PRODUCTOS[CODIGO],PRODUCTOS[DESC CORTA],"",0)</f>
        <v>PINO 2X8X4</v>
      </c>
      <c r="AE648"/>
      <c r="AH648"/>
    </row>
    <row r="649" spans="1:34" hidden="1" x14ac:dyDescent="0.25">
      <c r="A649" s="1">
        <v>46114</v>
      </c>
      <c r="B649" s="1">
        <v>46114</v>
      </c>
      <c r="C649" s="80" t="s">
        <v>169</v>
      </c>
      <c r="D649" s="38">
        <v>4</v>
      </c>
      <c r="E649" s="80" t="s">
        <v>169</v>
      </c>
      <c r="F649">
        <v>304002</v>
      </c>
      <c r="G649" s="80" t="s">
        <v>37</v>
      </c>
      <c r="H649" s="80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">
        <v>1555499</v>
      </c>
      <c r="V649">
        <v>5947</v>
      </c>
      <c r="W649" s="2">
        <v>6579000000</v>
      </c>
      <c r="X649" s="6">
        <v>1529748.5150160005</v>
      </c>
      <c r="Y649" s="38">
        <v>10010</v>
      </c>
      <c r="Z649" s="81">
        <f>+((DETALLE_GD_1[[#This Row],[VALOR X UN (GD)]]-DETALLE_GD_1[[#This Row],[VALOR PPTO]])/DETALLE_GD_1[[#This Row],[VALOR PPTO]])</f>
        <v>1.6833147991496683E-2</v>
      </c>
      <c r="AA649" s="2">
        <f>+DETALLE_GD_1[[#This Row],[VALOR PPTO]]*DETALLE_GD_1[[#This Row],[CANTIDAD RECIBIDA]]</f>
        <v>1529748.5183999999</v>
      </c>
      <c r="AB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9" s="3">
        <f>+DETALLE_GD_1[[#This Row],[CANTIDAD SOLICITADA]]-DETALLE_GD_1[[#This Row],[DEVOLUCIÓN]]</f>
        <v>72</v>
      </c>
      <c r="AD649" s="38" t="str">
        <f>+_xlfn.XLOOKUP(DETALLE_GD_1[[#This Row],[CODIGO]],PRODUCTOS[CODIGO],PRODUCTOS[DESC CORTA],"",0)</f>
        <v>SMARTPANEL</v>
      </c>
      <c r="AE649"/>
      <c r="AH649"/>
    </row>
    <row r="650" spans="1:34" hidden="1" x14ac:dyDescent="0.25">
      <c r="A650" s="1">
        <v>46114</v>
      </c>
      <c r="B650" s="1">
        <v>46114</v>
      </c>
      <c r="C650" s="80" t="s">
        <v>169</v>
      </c>
      <c r="D650" s="38">
        <v>4</v>
      </c>
      <c r="E650" s="80" t="s">
        <v>169</v>
      </c>
      <c r="F650">
        <v>307032</v>
      </c>
      <c r="G650" s="80" t="s">
        <v>186</v>
      </c>
      <c r="H650" s="8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">
        <v>58878</v>
      </c>
      <c r="V650">
        <v>5947</v>
      </c>
      <c r="W650" s="2">
        <v>6579000000</v>
      </c>
      <c r="X650" s="6">
        <v>11891.875204999998</v>
      </c>
      <c r="Y650" s="38">
        <v>10010</v>
      </c>
      <c r="Z650" s="81">
        <f>+((DETALLE_GD_1[[#This Row],[VALOR X UN (GD)]]-DETALLE_GD_1[[#This Row],[VALOR PPTO]])/DETALLE_GD_1[[#This Row],[VALOR PPTO]])</f>
        <v>-4.1362274662321966E-2</v>
      </c>
      <c r="AA650" s="2">
        <f>+DETALLE_GD_1[[#This Row],[VALOR PPTO]]*DETALLE_GD_1[[#This Row],[CANTIDAD RECIBIDA]]</f>
        <v>11891.875</v>
      </c>
      <c r="AB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0" s="3">
        <f>+DETALLE_GD_1[[#This Row],[CANTIDAD SOLICITADA]]-DETALLE_GD_1[[#This Row],[DEVOLUCIÓN]]</f>
        <v>5</v>
      </c>
      <c r="AD650" s="38">
        <f>+_xlfn.XLOOKUP(DETALLE_GD_1[[#This Row],[CODIGO]],PRODUCTOS[CODIGO],PRODUCTOS[DESC CORTA],"",0)</f>
        <v>0</v>
      </c>
      <c r="AE650"/>
      <c r="AH650"/>
    </row>
    <row r="651" spans="1:34" hidden="1" x14ac:dyDescent="0.25">
      <c r="A651" s="1">
        <v>46114</v>
      </c>
      <c r="B651" s="1">
        <v>46114</v>
      </c>
      <c r="C651" s="80" t="s">
        <v>169</v>
      </c>
      <c r="D651" s="38">
        <v>4</v>
      </c>
      <c r="E651" s="80" t="s">
        <v>169</v>
      </c>
      <c r="F651">
        <v>307096</v>
      </c>
      <c r="G651" s="80" t="s">
        <v>249</v>
      </c>
      <c r="H651" s="80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"/>
      <c r="V651">
        <v>5947</v>
      </c>
      <c r="W651" s="2">
        <v>6579000000</v>
      </c>
      <c r="X651" s="6">
        <v>41907.002579999971</v>
      </c>
      <c r="Y651" s="38">
        <v>10010</v>
      </c>
      <c r="Z651" s="81">
        <f>+((DETALLE_GD_1[[#This Row],[VALOR X UN (GD)]]-DETALLE_GD_1[[#This Row],[VALOR PPTO]])/DETALLE_GD_1[[#This Row],[VALOR PPTO]])</f>
        <v>-0.14305490046746852</v>
      </c>
      <c r="AA651" s="2">
        <f>+DETALLE_GD_1[[#This Row],[VALOR PPTO]]*DETALLE_GD_1[[#This Row],[CANTIDAD RECIBIDA]]</f>
        <v>41907.002</v>
      </c>
      <c r="AB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1" s="3">
        <f>+DETALLE_GD_1[[#This Row],[CANTIDAD SOLICITADA]]-DETALLE_GD_1[[#This Row],[DEVOLUCIÓN]]</f>
        <v>20</v>
      </c>
      <c r="AD651" s="38" t="str">
        <f>+_xlfn.XLOOKUP(DETALLE_GD_1[[#This Row],[CODIGO]],PRODUCTOS[CODIGO],PRODUCTOS[DESC CORTA],"",0)</f>
        <v>CUBREJUNTA</v>
      </c>
      <c r="AE651"/>
      <c r="AH651"/>
    </row>
    <row r="652" spans="1:34" hidden="1" x14ac:dyDescent="0.25">
      <c r="A652" s="1">
        <v>46114</v>
      </c>
      <c r="B652" s="1">
        <v>46114</v>
      </c>
      <c r="C652" s="80" t="s">
        <v>169</v>
      </c>
      <c r="D652" s="38">
        <v>4</v>
      </c>
      <c r="E652" s="80" t="s">
        <v>169</v>
      </c>
      <c r="F652">
        <v>704022</v>
      </c>
      <c r="G652" s="80" t="s">
        <v>330</v>
      </c>
      <c r="H652" s="80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"/>
      <c r="V652">
        <v>5947</v>
      </c>
      <c r="W652" s="2">
        <v>6579000000</v>
      </c>
      <c r="X652" s="6">
        <v>1224.0000000000002</v>
      </c>
      <c r="Y652" s="38">
        <v>10010</v>
      </c>
      <c r="Z652" s="81">
        <f>+((DETALLE_GD_1[[#This Row],[VALOR X UN (GD)]]-DETALLE_GD_1[[#This Row],[VALOR PPTO]])/DETALLE_GD_1[[#This Row],[VALOR PPTO]])</f>
        <v>-0.15522875816993464</v>
      </c>
      <c r="AA652" s="2">
        <f>+DETALLE_GD_1[[#This Row],[VALOR PPTO]]*DETALLE_GD_1[[#This Row],[CANTIDAD RECIBIDA]]</f>
        <v>1224</v>
      </c>
      <c r="AB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2" s="3">
        <f>+DETALLE_GD_1[[#This Row],[CANTIDAD SOLICITADA]]-DETALLE_GD_1[[#This Row],[DEVOLUCIÓN]]</f>
        <v>4</v>
      </c>
      <c r="AD652" s="38" t="str">
        <f>+_xlfn.XLOOKUP(DETALLE_GD_1[[#This Row],[CODIGO]],PRODUCTOS[CODIGO],PRODUCTOS[DESC CORTA],"",0)</f>
        <v>ESQUINERO CORNIZA INTERIOR</v>
      </c>
      <c r="AE652"/>
      <c r="AH652"/>
    </row>
    <row r="653" spans="1:34" hidden="1" x14ac:dyDescent="0.25">
      <c r="A653" s="1">
        <v>46114</v>
      </c>
      <c r="B653" s="1">
        <v>46114</v>
      </c>
      <c r="C653" s="80" t="s">
        <v>169</v>
      </c>
      <c r="D653" s="38">
        <v>4</v>
      </c>
      <c r="E653" s="80" t="s">
        <v>169</v>
      </c>
      <c r="F653">
        <v>704024</v>
      </c>
      <c r="G653" s="80" t="s">
        <v>332</v>
      </c>
      <c r="H653" s="80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"/>
      <c r="V653">
        <v>5947</v>
      </c>
      <c r="W653" s="2">
        <v>6579000000</v>
      </c>
      <c r="X653" s="6">
        <v>1452</v>
      </c>
      <c r="Y653" s="38">
        <v>10010</v>
      </c>
      <c r="Z653" s="81">
        <f>+((DETALLE_GD_1[[#This Row],[VALOR X UN (GD)]]-DETALLE_GD_1[[#This Row],[VALOR PPTO]])/DETALLE_GD_1[[#This Row],[VALOR PPTO]])</f>
        <v>-0.12396694214876033</v>
      </c>
      <c r="AA653" s="2">
        <f>+DETALLE_GD_1[[#This Row],[VALOR PPTO]]*DETALLE_GD_1[[#This Row],[CANTIDAD RECIBIDA]]</f>
        <v>1452</v>
      </c>
      <c r="AB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3" s="3">
        <f>+DETALLE_GD_1[[#This Row],[CANTIDAD SOLICITADA]]-DETALLE_GD_1[[#This Row],[DEVOLUCIÓN]]</f>
        <v>4</v>
      </c>
      <c r="AD653" s="38" t="str">
        <f>+_xlfn.XLOOKUP(DETALLE_GD_1[[#This Row],[CODIGO]],PRODUCTOS[CODIGO],PRODUCTOS[DESC CORTA],"",0)</f>
        <v>ESQUINERO CORNIZA EXTERIOR</v>
      </c>
      <c r="AE653"/>
      <c r="AH653"/>
    </row>
    <row r="654" spans="1:34" hidden="1" x14ac:dyDescent="0.25">
      <c r="A654" s="1">
        <v>46114</v>
      </c>
      <c r="B654" s="1">
        <v>46114</v>
      </c>
      <c r="C654" s="80" t="s">
        <v>169</v>
      </c>
      <c r="D654" s="38">
        <v>4</v>
      </c>
      <c r="E654" s="80" t="s">
        <v>169</v>
      </c>
      <c r="F654">
        <v>704025</v>
      </c>
      <c r="G654" s="80" t="s">
        <v>333</v>
      </c>
      <c r="H654" s="80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"/>
      <c r="V654">
        <v>5947</v>
      </c>
      <c r="W654" s="2">
        <v>6579000000</v>
      </c>
      <c r="X654" s="6">
        <v>1160</v>
      </c>
      <c r="Y654" s="38">
        <v>10010</v>
      </c>
      <c r="Z654" s="81">
        <f>+((DETALLE_GD_1[[#This Row],[VALOR X UN (GD)]]-DETALLE_GD_1[[#This Row],[VALOR PPTO]])/DETALLE_GD_1[[#This Row],[VALOR PPTO]])</f>
        <v>0</v>
      </c>
      <c r="AA654" s="2">
        <f>+DETALLE_GD_1[[#This Row],[VALOR PPTO]]*DETALLE_GD_1[[#This Row],[CANTIDAD RECIBIDA]]</f>
        <v>1160</v>
      </c>
      <c r="AB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4" s="3">
        <f>+DETALLE_GD_1[[#This Row],[CANTIDAD SOLICITADA]]-DETALLE_GD_1[[#This Row],[DEVOLUCIÓN]]</f>
        <v>2</v>
      </c>
      <c r="AD654" s="38" t="str">
        <f>+_xlfn.XLOOKUP(DETALLE_GD_1[[#This Row],[CODIGO]],PRODUCTOS[CODIGO],PRODUCTOS[DESC CORTA],"",0)</f>
        <v>ESQUINERO GUARDAPOLVO EXTERIOR</v>
      </c>
      <c r="AE654"/>
      <c r="AH654"/>
    </row>
    <row r="655" spans="1:34" hidden="1" x14ac:dyDescent="0.25">
      <c r="A655" s="1">
        <v>46114</v>
      </c>
      <c r="B655" s="1">
        <v>46114</v>
      </c>
      <c r="C655" s="80" t="s">
        <v>169</v>
      </c>
      <c r="D655" s="38">
        <v>4</v>
      </c>
      <c r="E655" s="80" t="s">
        <v>169</v>
      </c>
      <c r="F655">
        <v>307031</v>
      </c>
      <c r="G655" s="80" t="s">
        <v>65</v>
      </c>
      <c r="H655" s="80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"/>
      <c r="V655">
        <v>5947</v>
      </c>
      <c r="W655" s="2">
        <v>6579000000</v>
      </c>
      <c r="X655" s="6">
        <v>8099.995815000002</v>
      </c>
      <c r="Y655" s="38">
        <v>10010</v>
      </c>
      <c r="Z655" s="81">
        <f>+((DETALLE_GD_1[[#This Row],[VALOR X UN (GD)]]-DETALLE_GD_1[[#This Row],[VALOR PPTO]])/DETALLE_GD_1[[#This Row],[VALOR PPTO]])</f>
        <v>5.1851878741837811E-7</v>
      </c>
      <c r="AA655" s="2">
        <f>+DETALLE_GD_1[[#This Row],[VALOR PPTO]]*DETALLE_GD_1[[#This Row],[CANTIDAD RECIBIDA]]</f>
        <v>8099.9957999999997</v>
      </c>
      <c r="AB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5" s="3">
        <f>+DETALLE_GD_1[[#This Row],[CANTIDAD SOLICITADA]]-DETALLE_GD_1[[#This Row],[DEVOLUCIÓN]]</f>
        <v>3</v>
      </c>
      <c r="AD655" s="38" t="str">
        <f>+_xlfn.XLOOKUP(DETALLE_GD_1[[#This Row],[CODIGO]],PRODUCTOS[CODIGO],PRODUCTOS[DESC CORTA],"",0)</f>
        <v>CORNIZA BLANCA</v>
      </c>
      <c r="AE655"/>
      <c r="AH655"/>
    </row>
    <row r="656" spans="1:34" hidden="1" x14ac:dyDescent="0.25">
      <c r="A656" s="1">
        <v>46114</v>
      </c>
      <c r="B656" s="1">
        <v>46114</v>
      </c>
      <c r="C656" s="80" t="s">
        <v>169</v>
      </c>
      <c r="D656" s="38">
        <v>4</v>
      </c>
      <c r="E656" s="80" t="s">
        <v>169</v>
      </c>
      <c r="F656">
        <v>1103074</v>
      </c>
      <c r="G656" s="80" t="s">
        <v>310</v>
      </c>
      <c r="H656" s="80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">
        <v>103087</v>
      </c>
      <c r="V656">
        <v>5947</v>
      </c>
      <c r="W656" s="2">
        <v>6579000000</v>
      </c>
      <c r="X656" s="6">
        <v>58248</v>
      </c>
      <c r="Y656" s="38">
        <v>10010</v>
      </c>
      <c r="Z656" s="81">
        <f>+((DETALLE_GD_1[[#This Row],[VALOR X UN (GD)]]-DETALLE_GD_1[[#This Row],[VALOR PPTO]])/DETALLE_GD_1[[#This Row],[VALOR PPTO]])</f>
        <v>-3.4322208487754839E-5</v>
      </c>
      <c r="AA656" s="2">
        <f>+DETALLE_GD_1[[#This Row],[VALOR PPTO]]*DETALLE_GD_1[[#This Row],[CANTIDAD RECIBIDA]]</f>
        <v>58248</v>
      </c>
      <c r="AB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6" s="3">
        <f>+DETALLE_GD_1[[#This Row],[CANTIDAD SOLICITADA]]-DETALLE_GD_1[[#This Row],[DEVOLUCIÓN]]</f>
        <v>24</v>
      </c>
      <c r="AD656" s="38" t="str">
        <f>+_xlfn.XLOOKUP(DETALLE_GD_1[[#This Row],[CODIGO]],PRODUCTOS[CODIGO],PRODUCTOS[DESC CORTA],"",0)</f>
        <v>PERFIL ESQUINERO ENCUENTRO</v>
      </c>
      <c r="AE656"/>
      <c r="AH656"/>
    </row>
    <row r="657" spans="1:34" hidden="1" x14ac:dyDescent="0.25">
      <c r="A657" s="1">
        <v>46114</v>
      </c>
      <c r="B657" s="1">
        <v>46114</v>
      </c>
      <c r="C657" s="80" t="s">
        <v>169</v>
      </c>
      <c r="D657" s="38">
        <v>4</v>
      </c>
      <c r="E657" s="80" t="s">
        <v>169</v>
      </c>
      <c r="F657">
        <v>1103076</v>
      </c>
      <c r="G657" s="80" t="s">
        <v>311</v>
      </c>
      <c r="H657" s="80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"/>
      <c r="V657">
        <v>5947</v>
      </c>
      <c r="W657" s="2">
        <v>6579000000</v>
      </c>
      <c r="X657" s="6">
        <v>25528</v>
      </c>
      <c r="Y657" s="38">
        <v>10010</v>
      </c>
      <c r="Z657" s="81">
        <f>+((DETALLE_GD_1[[#This Row],[VALOR X UN (GD)]]-DETALLE_GD_1[[#This Row],[VALOR PPTO]])/DETALLE_GD_1[[#This Row],[VALOR PPTO]])</f>
        <v>-7.8345346286430584E-5</v>
      </c>
      <c r="AA657" s="2">
        <f>+DETALLE_GD_1[[#This Row],[VALOR PPTO]]*DETALLE_GD_1[[#This Row],[CANTIDAD RECIBIDA]]</f>
        <v>25528</v>
      </c>
      <c r="AB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7" s="3">
        <f>+DETALLE_GD_1[[#This Row],[CANTIDAD SOLICITADA]]-DETALLE_GD_1[[#This Row],[DEVOLUCIÓN]]</f>
        <v>8</v>
      </c>
      <c r="AD657" s="38" t="str">
        <f>+_xlfn.XLOOKUP(DETALLE_GD_1[[#This Row],[CODIGO]],PRODUCTOS[CODIGO],PRODUCTOS[DESC CORTA],"",0)</f>
        <v>PERFIL ESQUINERO INTERIOR</v>
      </c>
      <c r="AE657"/>
      <c r="AH657"/>
    </row>
    <row r="658" spans="1:34" hidden="1" x14ac:dyDescent="0.25">
      <c r="A658" s="1">
        <v>46114</v>
      </c>
      <c r="B658" s="1">
        <v>46114</v>
      </c>
      <c r="C658" s="80" t="s">
        <v>169</v>
      </c>
      <c r="D658" s="38">
        <v>4</v>
      </c>
      <c r="E658" s="80" t="s">
        <v>169</v>
      </c>
      <c r="F658">
        <v>1801735</v>
      </c>
      <c r="G658" s="80" t="s">
        <v>73</v>
      </c>
      <c r="H658" s="80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"/>
      <c r="V658">
        <v>5947</v>
      </c>
      <c r="W658" s="2">
        <v>6579000000</v>
      </c>
      <c r="X658" s="6">
        <v>17475</v>
      </c>
      <c r="Y658" s="38">
        <v>10010</v>
      </c>
      <c r="Z658" s="81">
        <f>+((DETALLE_GD_1[[#This Row],[VALOR X UN (GD)]]-DETALLE_GD_1[[#This Row],[VALOR PPTO]])/DETALLE_GD_1[[#This Row],[VALOR PPTO]])</f>
        <v>0.10529327610872675</v>
      </c>
      <c r="AA658" s="2">
        <f>+DETALLE_GD_1[[#This Row],[VALOR PPTO]]*DETALLE_GD_1[[#This Row],[CANTIDAD RECIBIDA]]</f>
        <v>17475</v>
      </c>
      <c r="AB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8" s="3">
        <f>+DETALLE_GD_1[[#This Row],[CANTIDAD SOLICITADA]]-DETALLE_GD_1[[#This Row],[DEVOLUCIÓN]]</f>
        <v>5</v>
      </c>
      <c r="AD658" s="38" t="str">
        <f>+_xlfn.XLOOKUP(DETALLE_GD_1[[#This Row],[CODIGO]],PRODUCTOS[CODIGO],PRODUCTOS[DESC CORTA],"",0)</f>
        <v>BURLETE PVC</v>
      </c>
      <c r="AE658"/>
      <c r="AH658"/>
    </row>
    <row r="659" spans="1:34" hidden="1" x14ac:dyDescent="0.25">
      <c r="A659" s="1">
        <v>46118</v>
      </c>
      <c r="B659" s="1">
        <v>46118</v>
      </c>
      <c r="C659" s="80" t="s">
        <v>169</v>
      </c>
      <c r="D659" s="38">
        <v>4</v>
      </c>
      <c r="E659" s="80" t="s">
        <v>169</v>
      </c>
      <c r="F659">
        <v>407011</v>
      </c>
      <c r="G659" s="80" t="s">
        <v>30</v>
      </c>
      <c r="H659" s="80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">
        <v>1591863</v>
      </c>
      <c r="V659">
        <v>5947</v>
      </c>
      <c r="W659" s="2">
        <v>6579000000</v>
      </c>
      <c r="X659" s="6">
        <v>473175.23999999993</v>
      </c>
      <c r="Y659" s="38">
        <v>10010</v>
      </c>
      <c r="Z659" s="81">
        <f>+((DETALLE_GD_1[[#This Row],[VALOR X UN (GD)]]-DETALLE_GD_1[[#This Row],[VALOR PPTO]])/DETALLE_GD_1[[#This Row],[VALOR PPTO]])</f>
        <v>-4.2267642092535555E-7</v>
      </c>
      <c r="AA659" s="2">
        <f>+DETALLE_GD_1[[#This Row],[VALOR PPTO]]*DETALLE_GD_1[[#This Row],[CANTIDAD RECIBIDA]]</f>
        <v>473175.2</v>
      </c>
      <c r="AB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9" s="3">
        <f>+DETALLE_GD_1[[#This Row],[CANTIDAD SOLICITADA]]-DETALLE_GD_1[[#This Row],[DEVOLUCIÓN]]</f>
        <v>1000</v>
      </c>
      <c r="AD659" s="38" t="str">
        <f>+_xlfn.XLOOKUP(DETALLE_GD_1[[#This Row],[CODIGO]],PRODUCTOS[CODIGO],PRODUCTOS[DESC CORTA],"",0)</f>
        <v>TORNILLO SIMPSON 6"</v>
      </c>
      <c r="AE659"/>
      <c r="AH659"/>
    </row>
    <row r="660" spans="1:34" hidden="1" x14ac:dyDescent="0.25">
      <c r="A660" s="1">
        <v>46118</v>
      </c>
      <c r="B660" s="1">
        <v>46118</v>
      </c>
      <c r="C660" s="80" t="s">
        <v>169</v>
      </c>
      <c r="D660" s="38">
        <v>4</v>
      </c>
      <c r="E660" s="80" t="s">
        <v>169</v>
      </c>
      <c r="F660">
        <v>1901008</v>
      </c>
      <c r="G660" s="80" t="s">
        <v>278</v>
      </c>
      <c r="H660" s="8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"/>
      <c r="V660">
        <v>5947</v>
      </c>
      <c r="W660" s="2">
        <v>6579000000</v>
      </c>
      <c r="X660" s="6">
        <v>285227.43016500003</v>
      </c>
      <c r="Y660" s="38">
        <v>10010</v>
      </c>
      <c r="Z660" s="81">
        <f>+((DETALLE_GD_1[[#This Row],[VALOR X UN (GD)]]-DETALLE_GD_1[[#This Row],[VALOR PPTO]])/DETALLE_GD_1[[#This Row],[VALOR PPTO]])</f>
        <v>-2.5321661468656793E-2</v>
      </c>
      <c r="AA660" s="2">
        <f>+DETALLE_GD_1[[#This Row],[VALOR PPTO]]*DETALLE_GD_1[[#This Row],[CANTIDAD RECIBIDA]]</f>
        <v>285227.43299999996</v>
      </c>
      <c r="AB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0" s="3">
        <f>+DETALLE_GD_1[[#This Row],[CANTIDAD SOLICITADA]]-DETALLE_GD_1[[#This Row],[DEVOLUCIÓN]]</f>
        <v>135</v>
      </c>
      <c r="AD660" s="38" t="str">
        <f>+_xlfn.XLOOKUP(DETALLE_GD_1[[#This Row],[CODIGO]],PRODUCTOS[CODIGO],PRODUCTOS[DESC CORTA],"",0)</f>
        <v>AISLAN GLASS 90MM</v>
      </c>
      <c r="AE660"/>
      <c r="AH660"/>
    </row>
    <row r="661" spans="1:34" hidden="1" x14ac:dyDescent="0.25">
      <c r="A661" s="1">
        <v>46118</v>
      </c>
      <c r="B661" s="1">
        <v>46118</v>
      </c>
      <c r="C661" s="80" t="s">
        <v>169</v>
      </c>
      <c r="D661" s="38">
        <v>4</v>
      </c>
      <c r="E661" s="80" t="s">
        <v>169</v>
      </c>
      <c r="F661">
        <v>1901038</v>
      </c>
      <c r="G661" s="80" t="s">
        <v>39</v>
      </c>
      <c r="H661" s="80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"/>
      <c r="V661">
        <v>5947</v>
      </c>
      <c r="W661" s="2">
        <v>6579000000</v>
      </c>
      <c r="X661" s="6">
        <v>226660.56525000004</v>
      </c>
      <c r="Y661" s="38">
        <v>10010</v>
      </c>
      <c r="Z661" s="81">
        <f>+((DETALLE_GD_1[[#This Row],[VALOR X UN (GD)]]-DETALLE_GD_1[[#This Row],[VALOR PPTO]])/DETALLE_GD_1[[#This Row],[VALOR PPTO]])</f>
        <v>6.747724595161228E-2</v>
      </c>
      <c r="AA661" s="2">
        <f>+DETALLE_GD_1[[#This Row],[VALOR PPTO]]*DETALLE_GD_1[[#This Row],[CANTIDAD RECIBIDA]]</f>
        <v>226660.56660000002</v>
      </c>
      <c r="AB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1" s="3">
        <f>+DETALLE_GD_1[[#This Row],[CANTIDAD SOLICITADA]]-DETALLE_GD_1[[#This Row],[DEVOLUCIÓN]]</f>
        <v>54</v>
      </c>
      <c r="AD661" s="38" t="str">
        <f>+_xlfn.XLOOKUP(DETALLE_GD_1[[#This Row],[CODIGO]],PRODUCTOS[CODIGO],PRODUCTOS[DESC CORTA],"",0)</f>
        <v>AISLAN ROCA 90MM</v>
      </c>
      <c r="AE661"/>
      <c r="AH661"/>
    </row>
    <row r="662" spans="1:34" hidden="1" x14ac:dyDescent="0.25">
      <c r="A662" s="1">
        <v>46118</v>
      </c>
      <c r="B662" s="1">
        <v>46118</v>
      </c>
      <c r="C662" s="80" t="s">
        <v>169</v>
      </c>
      <c r="D662" s="38">
        <v>4</v>
      </c>
      <c r="E662" s="80" t="s">
        <v>169</v>
      </c>
      <c r="F662">
        <v>1901086</v>
      </c>
      <c r="G662" s="80" t="s">
        <v>279</v>
      </c>
      <c r="H662" s="80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"/>
      <c r="V662">
        <v>5947</v>
      </c>
      <c r="W662" s="2">
        <v>6579000000</v>
      </c>
      <c r="X662" s="6">
        <v>300638.55032100005</v>
      </c>
      <c r="Y662" s="38">
        <v>10010</v>
      </c>
      <c r="Z662" s="81">
        <f>+((DETALLE_GD_1[[#This Row],[VALOR X UN (GD)]]-DETALLE_GD_1[[#This Row],[VALOR PPTO]])/DETALLE_GD_1[[#This Row],[VALOR PPTO]])</f>
        <v>-1.59678326279298E-2</v>
      </c>
      <c r="AA662" s="2">
        <f>+DETALLE_GD_1[[#This Row],[VALOR PPTO]]*DETALLE_GD_1[[#This Row],[CANTIDAD RECIBIDA]]</f>
        <v>300638.54700000002</v>
      </c>
      <c r="AB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2" s="3">
        <f>+DETALLE_GD_1[[#This Row],[CANTIDAD SOLICITADA]]-DETALLE_GD_1[[#This Row],[DEVOLUCIÓN]]</f>
        <v>81</v>
      </c>
      <c r="AD662" s="38" t="str">
        <f>+_xlfn.XLOOKUP(DETALLE_GD_1[[#This Row],[CODIGO]],PRODUCTOS[CODIGO],PRODUCTOS[DESC CORTA],"",0)</f>
        <v>AISLAN GLASS 140MM</v>
      </c>
      <c r="AE662"/>
      <c r="AH662"/>
    </row>
    <row r="663" spans="1:34" hidden="1" x14ac:dyDescent="0.25">
      <c r="A663" s="1">
        <v>46118</v>
      </c>
      <c r="B663" s="1">
        <v>46118</v>
      </c>
      <c r="C663" s="80" t="s">
        <v>169</v>
      </c>
      <c r="D663" s="38">
        <v>4</v>
      </c>
      <c r="E663" s="80" t="s">
        <v>169</v>
      </c>
      <c r="F663" t="s">
        <v>386</v>
      </c>
      <c r="G663" s="80" t="s">
        <v>83</v>
      </c>
      <c r="H663" s="80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"/>
      <c r="V663">
        <v>5947</v>
      </c>
      <c r="W663" s="2">
        <v>6579000000</v>
      </c>
      <c r="X663" s="6">
        <v>36939.818181999981</v>
      </c>
      <c r="Y663" s="38">
        <v>10010</v>
      </c>
      <c r="Z663" s="81">
        <f>+((DETALLE_GD_1[[#This Row],[VALOR X UN (GD)]]-DETALLE_GD_1[[#This Row],[VALOR PPTO]])/DETALLE_GD_1[[#This Row],[VALOR PPTO]])</f>
        <v>4.92151853628979E-6</v>
      </c>
      <c r="AA663" s="2">
        <f>+DETALLE_GD_1[[#This Row],[VALOR PPTO]]*DETALLE_GD_1[[#This Row],[CANTIDAD RECIBIDA]]</f>
        <v>36939.818200000002</v>
      </c>
      <c r="AB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3" s="3">
        <f>+DETALLE_GD_1[[#This Row],[CANTIDAD SOLICITADA]]-DETALLE_GD_1[[#This Row],[DEVOLUCIÓN]]</f>
        <v>1</v>
      </c>
      <c r="AD663" s="38" t="str">
        <f>+_xlfn.XLOOKUP(DETALLE_GD_1[[#This Row],[CODIGO]],PRODUCTOS[CODIGO],PRODUCTOS[DESC CORTA],"",0)</f>
        <v>CLAVO R20</v>
      </c>
      <c r="AE663"/>
      <c r="AH663"/>
    </row>
    <row r="664" spans="1:34" hidden="1" x14ac:dyDescent="0.25">
      <c r="A664" s="1">
        <v>46118</v>
      </c>
      <c r="B664" s="1">
        <v>46118</v>
      </c>
      <c r="C664" s="80" t="s">
        <v>169</v>
      </c>
      <c r="D664" s="38">
        <v>4</v>
      </c>
      <c r="E664" s="80" t="s">
        <v>169</v>
      </c>
      <c r="F664">
        <v>1901466</v>
      </c>
      <c r="G664" s="80" t="s">
        <v>398</v>
      </c>
      <c r="H664" s="80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"/>
      <c r="V664">
        <v>5947</v>
      </c>
      <c r="W664" s="2">
        <v>6579000000</v>
      </c>
      <c r="X664" s="6">
        <v>285227.43016500003</v>
      </c>
      <c r="Y664" s="38">
        <v>10010</v>
      </c>
      <c r="Z664" s="81">
        <f>+((DETALLE_GD_1[[#This Row],[VALOR X UN (GD)]]-DETALLE_GD_1[[#This Row],[VALOR PPTO]])/DETALLE_GD_1[[#This Row],[VALOR PPTO]])</f>
        <v>-6.758618130535847E-2</v>
      </c>
      <c r="AA664" s="2">
        <f>+DETALLE_GD_1[[#This Row],[VALOR PPTO]]*DETALLE_GD_1[[#This Row],[CANTIDAD RECIBIDA]]</f>
        <v>285227.43299999996</v>
      </c>
      <c r="AB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4" s="3">
        <f>+DETALLE_GD_1[[#This Row],[CANTIDAD SOLICITADA]]-DETALLE_GD_1[[#This Row],[DEVOLUCIÓN]]</f>
        <v>135</v>
      </c>
      <c r="AD664" s="38" t="str">
        <f>+_xlfn.XLOOKUP(DETALLE_GD_1[[#This Row],[CODIGO]],PRODUCTOS[CODIGO],PRODUCTOS[DESC CORTA],"",0)</f>
        <v>AISLAN DENSIDAD 14 KG/M3 (13.5 M2 X BOLSA) SKU 4000147</v>
      </c>
      <c r="AE664"/>
      <c r="AH664"/>
    </row>
    <row r="665" spans="1:34" hidden="1" x14ac:dyDescent="0.25">
      <c r="A665" s="1">
        <v>46118</v>
      </c>
      <c r="B665" s="1">
        <v>46118</v>
      </c>
      <c r="C665" s="80" t="s">
        <v>169</v>
      </c>
      <c r="D665" s="38">
        <v>4</v>
      </c>
      <c r="E665" s="80" t="s">
        <v>169</v>
      </c>
      <c r="F665">
        <v>1808148</v>
      </c>
      <c r="G665" s="80" t="s">
        <v>276</v>
      </c>
      <c r="H665" s="80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">
        <v>1506116</v>
      </c>
      <c r="V665">
        <v>5947</v>
      </c>
      <c r="W665" s="2">
        <v>6579000000</v>
      </c>
      <c r="X665" s="6">
        <v>3267</v>
      </c>
      <c r="Y665" s="38">
        <v>10010</v>
      </c>
      <c r="Z665" s="81">
        <f>+((DETALLE_GD_1[[#This Row],[VALOR X UN (GD)]]-DETALLE_GD_1[[#This Row],[VALOR PPTO]])/DETALLE_GD_1[[#This Row],[VALOR PPTO]])</f>
        <v>8.8766758494031144E-3</v>
      </c>
      <c r="AA665" s="2">
        <f>+DETALLE_GD_1[[#This Row],[VALOR PPTO]]*DETALLE_GD_1[[#This Row],[CANTIDAD RECIBIDA]]</f>
        <v>3267</v>
      </c>
      <c r="AB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5" s="3">
        <f>+DETALLE_GD_1[[#This Row],[CANTIDAD SOLICITADA]]-DETALLE_GD_1[[#This Row],[DEVOLUCIÓN]]</f>
        <v>3</v>
      </c>
      <c r="AD665" s="38" t="str">
        <f>+_xlfn.XLOOKUP(DETALLE_GD_1[[#This Row],[CODIGO]],PRODUCTOS[CODIGO],PRODUCTOS[DESC CORTA],"",0)</f>
        <v>SELLO INSTALACION WC</v>
      </c>
      <c r="AE665"/>
      <c r="AH665"/>
    </row>
    <row r="666" spans="1:34" hidden="1" x14ac:dyDescent="0.25">
      <c r="A666" s="1">
        <v>46118</v>
      </c>
      <c r="B666" s="1">
        <v>46118</v>
      </c>
      <c r="C666" s="80" t="s">
        <v>169</v>
      </c>
      <c r="D666" s="38">
        <v>4</v>
      </c>
      <c r="E666" s="80" t="s">
        <v>169</v>
      </c>
      <c r="F666">
        <v>1808145</v>
      </c>
      <c r="G666" s="80" t="s">
        <v>273</v>
      </c>
      <c r="H666" s="80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"/>
      <c r="V666">
        <v>5947</v>
      </c>
      <c r="W666" s="2">
        <v>6579000000</v>
      </c>
      <c r="X666" s="6">
        <v>51435</v>
      </c>
      <c r="Y666" s="38">
        <v>10010</v>
      </c>
      <c r="Z666" s="81">
        <f>+((DETALLE_GD_1[[#This Row],[VALOR X UN (GD)]]-DETALLE_GD_1[[#This Row],[VALOR PPTO]])/DETALLE_GD_1[[#This Row],[VALOR PPTO]])</f>
        <v>-5.1054727325750962E-2</v>
      </c>
      <c r="AA666" s="2">
        <f>+DETALLE_GD_1[[#This Row],[VALOR PPTO]]*DETALLE_GD_1[[#This Row],[CANTIDAD RECIBIDA]]</f>
        <v>51435</v>
      </c>
      <c r="AB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6" s="3">
        <f>+DETALLE_GD_1[[#This Row],[CANTIDAD SOLICITADA]]-DETALLE_GD_1[[#This Row],[DEVOLUCIÓN]]</f>
        <v>3</v>
      </c>
      <c r="AD666" s="38" t="str">
        <f>+_xlfn.XLOOKUP(DETALLE_GD_1[[#This Row],[CODIGO]],PRODUCTOS[CODIGO],PRODUCTOS[DESC CORTA],"",0)</f>
        <v>ESTANQUE WC AURA</v>
      </c>
      <c r="AE666"/>
      <c r="AH666"/>
    </row>
    <row r="667" spans="1:34" hidden="1" x14ac:dyDescent="0.25">
      <c r="A667" s="1">
        <v>46118</v>
      </c>
      <c r="B667" s="1">
        <v>46118</v>
      </c>
      <c r="C667" s="80" t="s">
        <v>169</v>
      </c>
      <c r="D667" s="38">
        <v>4</v>
      </c>
      <c r="E667" s="80" t="s">
        <v>169</v>
      </c>
      <c r="F667">
        <v>1808144</v>
      </c>
      <c r="G667" s="80" t="s">
        <v>272</v>
      </c>
      <c r="H667" s="80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"/>
      <c r="V667">
        <v>5947</v>
      </c>
      <c r="W667" s="2">
        <v>6579000000</v>
      </c>
      <c r="X667" s="6">
        <v>69684</v>
      </c>
      <c r="Y667" s="38">
        <v>10010</v>
      </c>
      <c r="Z667" s="81">
        <f>+((DETALLE_GD_1[[#This Row],[VALOR X UN (GD)]]-DETALLE_GD_1[[#This Row],[VALOR PPTO]])/DETALLE_GD_1[[#This Row],[VALOR PPTO]])</f>
        <v>3.8172335112795584E-3</v>
      </c>
      <c r="AA667" s="2">
        <f>+DETALLE_GD_1[[#This Row],[VALOR PPTO]]*DETALLE_GD_1[[#This Row],[CANTIDAD RECIBIDA]]</f>
        <v>69684</v>
      </c>
      <c r="AB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7" s="3">
        <f>+DETALLE_GD_1[[#This Row],[CANTIDAD SOLICITADA]]-DETALLE_GD_1[[#This Row],[DEVOLUCIÓN]]</f>
        <v>3</v>
      </c>
      <c r="AD667" s="38" t="str">
        <f>+_xlfn.XLOOKUP(DETALLE_GD_1[[#This Row],[CODIGO]],PRODUCTOS[CODIGO],PRODUCTOS[DESC CORTA],"",0)</f>
        <v>TAZA WC AURA</v>
      </c>
      <c r="AE667"/>
      <c r="AH667"/>
    </row>
    <row r="668" spans="1:34" hidden="1" x14ac:dyDescent="0.25">
      <c r="A668" s="1">
        <v>46118</v>
      </c>
      <c r="B668" s="1">
        <v>46118</v>
      </c>
      <c r="C668" s="80" t="s">
        <v>169</v>
      </c>
      <c r="D668" s="38">
        <v>4</v>
      </c>
      <c r="E668" s="80" t="s">
        <v>169</v>
      </c>
      <c r="F668">
        <v>407795</v>
      </c>
      <c r="G668" s="80" t="s">
        <v>325</v>
      </c>
      <c r="H668" s="80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"/>
      <c r="V668">
        <v>5947</v>
      </c>
      <c r="W668" s="2">
        <v>6579000000</v>
      </c>
      <c r="X668" s="6">
        <v>4832.8008300000001</v>
      </c>
      <c r="Y668" s="38">
        <v>10010</v>
      </c>
      <c r="Z668" s="81">
        <f>+((DETALLE_GD_1[[#This Row],[VALOR X UN (GD)]]-DETALLE_GD_1[[#This Row],[VALOR PPTO]])/DETALLE_GD_1[[#This Row],[VALOR PPTO]])</f>
        <v>4.1218334511075141E-5</v>
      </c>
      <c r="AA668" s="2">
        <f>+DETALLE_GD_1[[#This Row],[VALOR PPTO]]*DETALLE_GD_1[[#This Row],[CANTIDAD RECIBIDA]]</f>
        <v>4832.8008</v>
      </c>
      <c r="AB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8" s="3">
        <f>+DETALLE_GD_1[[#This Row],[CANTIDAD SOLICITADA]]-DETALLE_GD_1[[#This Row],[DEVOLUCIÓN]]</f>
        <v>3</v>
      </c>
      <c r="AD668" s="38" t="str">
        <f>+_xlfn.XLOOKUP(DETALLE_GD_1[[#This Row],[CODIGO]],PRODUCTOS[CODIGO],PRODUCTOS[DESC CORTA],"",0)</f>
        <v>SET BALCON</v>
      </c>
      <c r="AE668"/>
      <c r="AH668"/>
    </row>
    <row r="669" spans="1:34" hidden="1" x14ac:dyDescent="0.25">
      <c r="A669" s="1">
        <v>46118</v>
      </c>
      <c r="B669" s="1">
        <v>46118</v>
      </c>
      <c r="C669" s="80" t="s">
        <v>169</v>
      </c>
      <c r="D669" s="38">
        <v>4</v>
      </c>
      <c r="E669" s="80" t="s">
        <v>169</v>
      </c>
      <c r="F669">
        <v>1808146</v>
      </c>
      <c r="G669" s="80" t="s">
        <v>274</v>
      </c>
      <c r="H669" s="80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"/>
      <c r="V669">
        <v>5947</v>
      </c>
      <c r="W669" s="2">
        <v>6579000000</v>
      </c>
      <c r="X669" s="6">
        <v>10212</v>
      </c>
      <c r="Y669" s="38">
        <v>10010</v>
      </c>
      <c r="Z669" s="81">
        <f>+((DETALLE_GD_1[[#This Row],[VALOR X UN (GD)]]-DETALLE_GD_1[[#This Row],[VALOR PPTO]])/DETALLE_GD_1[[#This Row],[VALOR PPTO]])</f>
        <v>-2.3110076380728619E-2</v>
      </c>
      <c r="AA669" s="2">
        <f>+DETALLE_GD_1[[#This Row],[VALOR PPTO]]*DETALLE_GD_1[[#This Row],[CANTIDAD RECIBIDA]]</f>
        <v>10212</v>
      </c>
      <c r="AB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9" s="3">
        <f>+DETALLE_GD_1[[#This Row],[CANTIDAD SOLICITADA]]-DETALLE_GD_1[[#This Row],[DEVOLUCIÓN]]</f>
        <v>3</v>
      </c>
      <c r="AD669" s="38" t="str">
        <f>+_xlfn.XLOOKUP(DETALLE_GD_1[[#This Row],[CODIGO]],PRODUCTOS[CODIGO],PRODUCTOS[DESC CORTA],"",0)</f>
        <v>NUEVA</v>
      </c>
      <c r="AE669"/>
      <c r="AH669"/>
    </row>
    <row r="670" spans="1:34" hidden="1" x14ac:dyDescent="0.25">
      <c r="A670" s="1">
        <v>46118</v>
      </c>
      <c r="B670" s="1">
        <v>46118</v>
      </c>
      <c r="C670" s="80" t="s">
        <v>169</v>
      </c>
      <c r="D670" s="38">
        <v>4</v>
      </c>
      <c r="E670" s="80" t="s">
        <v>169</v>
      </c>
      <c r="F670">
        <v>2508988</v>
      </c>
      <c r="G670" s="80" t="s">
        <v>469</v>
      </c>
      <c r="H670" s="8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"/>
      <c r="V670">
        <v>5947</v>
      </c>
      <c r="W670" s="2">
        <v>6579000000</v>
      </c>
      <c r="X670" s="6" t="s">
        <v>355</v>
      </c>
      <c r="Y670" s="38">
        <v>10010</v>
      </c>
      <c r="Z670" s="81" t="e">
        <f>+((DETALLE_GD_1[[#This Row],[VALOR X UN (GD)]]-DETALLE_GD_1[[#This Row],[VALOR PPTO]])/DETALLE_GD_1[[#This Row],[VALOR PPTO]])</f>
        <v>#DIV/0!</v>
      </c>
      <c r="AA670" s="2">
        <f>+DETALLE_GD_1[[#This Row],[VALOR PPTO]]*DETALLE_GD_1[[#This Row],[CANTIDAD RECIBIDA]]</f>
        <v>0</v>
      </c>
      <c r="AB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0" s="3">
        <f>+DETALLE_GD_1[[#This Row],[CANTIDAD SOLICITADA]]-DETALLE_GD_1[[#This Row],[DEVOLUCIÓN]]</f>
        <v>2</v>
      </c>
      <c r="AD670" s="38" t="str">
        <f>+_xlfn.XLOOKUP(DETALLE_GD_1[[#This Row],[CODIGO]],PRODUCTOS[CODIGO],PRODUCTOS[DESC CORTA],"",0)</f>
        <v/>
      </c>
      <c r="AE670"/>
      <c r="AH670"/>
    </row>
    <row r="671" spans="1:34" hidden="1" x14ac:dyDescent="0.25">
      <c r="A671" s="1">
        <v>46118</v>
      </c>
      <c r="B671" s="1">
        <v>46118</v>
      </c>
      <c r="C671" s="80" t="s">
        <v>169</v>
      </c>
      <c r="D671" s="38">
        <v>4</v>
      </c>
      <c r="E671" s="80" t="s">
        <v>169</v>
      </c>
      <c r="F671">
        <v>2508987</v>
      </c>
      <c r="G671" s="80" t="s">
        <v>305</v>
      </c>
      <c r="H671" s="80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"/>
      <c r="V671">
        <v>5947</v>
      </c>
      <c r="W671" s="2">
        <v>6579000000</v>
      </c>
      <c r="X671" s="6">
        <v>291694</v>
      </c>
      <c r="Y671" s="38">
        <v>10010</v>
      </c>
      <c r="Z671" s="81">
        <f>+((DETALLE_GD_1[[#This Row],[VALOR X UN (GD)]]-DETALLE_GD_1[[#This Row],[VALOR PPTO]])/DETALLE_GD_1[[#This Row],[VALOR PPTO]])</f>
        <v>0</v>
      </c>
      <c r="AA671" s="2">
        <f>+DETALLE_GD_1[[#This Row],[VALOR PPTO]]*DETALLE_GD_1[[#This Row],[CANTIDAD RECIBIDA]]</f>
        <v>291694</v>
      </c>
      <c r="AB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1" s="3">
        <f>+DETALLE_GD_1[[#This Row],[CANTIDAD SOLICITADA]]-DETALLE_GD_1[[#This Row],[DEVOLUCIÓN]]</f>
        <v>2</v>
      </c>
      <c r="AD671" s="38" t="str">
        <f>+_xlfn.XLOOKUP(DETALLE_GD_1[[#This Row],[CODIGO]],PRODUCTOS[CODIGO],PRODUCTOS[DESC CORTA],"",0)</f>
        <v>KIT PREC</v>
      </c>
      <c r="AE671"/>
      <c r="AH671"/>
    </row>
    <row r="672" spans="1:34" hidden="1" x14ac:dyDescent="0.25">
      <c r="A672" s="1">
        <v>46118</v>
      </c>
      <c r="B672" s="1">
        <v>46118</v>
      </c>
      <c r="C672" s="80" t="s">
        <v>169</v>
      </c>
      <c r="D672" s="38">
        <v>4</v>
      </c>
      <c r="E672" s="80" t="s">
        <v>169</v>
      </c>
      <c r="F672">
        <v>4212234</v>
      </c>
      <c r="G672" s="80" t="s">
        <v>54</v>
      </c>
      <c r="H672" s="80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"/>
      <c r="V672">
        <v>5947</v>
      </c>
      <c r="W672" s="2">
        <v>6579000000</v>
      </c>
      <c r="X672" s="6">
        <v>499636</v>
      </c>
      <c r="Y672" s="38">
        <v>10010</v>
      </c>
      <c r="Z672" s="81">
        <f>+((DETALLE_GD_1[[#This Row],[VALOR X UN (GD)]]-DETALLE_GD_1[[#This Row],[VALOR PPTO]])/DETALLE_GD_1[[#This Row],[VALOR PPTO]])</f>
        <v>0</v>
      </c>
      <c r="AA672" s="2">
        <f>+DETALLE_GD_1[[#This Row],[VALOR PPTO]]*DETALLE_GD_1[[#This Row],[CANTIDAD RECIBIDA]]</f>
        <v>499636</v>
      </c>
      <c r="AB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2" s="3">
        <f>+DETALLE_GD_1[[#This Row],[CANTIDAD SOLICITADA]]-DETALLE_GD_1[[#This Row],[DEVOLUCIÓN]]</f>
        <v>4</v>
      </c>
      <c r="AD672" s="38" t="str">
        <f>+_xlfn.XLOOKUP(DETALLE_GD_1[[#This Row],[CODIGO]],PRODUCTOS[CODIGO],PRODUCTOS[DESC CORTA],"",0)</f>
        <v>BARANDA BALCON</v>
      </c>
      <c r="AE672"/>
      <c r="AH672"/>
    </row>
    <row r="673" spans="1:34" hidden="1" x14ac:dyDescent="0.25">
      <c r="A673" s="1">
        <v>46118</v>
      </c>
      <c r="B673" s="1">
        <v>46118</v>
      </c>
      <c r="C673" s="80" t="s">
        <v>169</v>
      </c>
      <c r="D673" s="38">
        <v>4</v>
      </c>
      <c r="E673" s="80" t="s">
        <v>169</v>
      </c>
      <c r="F673">
        <v>5316509</v>
      </c>
      <c r="G673" s="80" t="s">
        <v>56</v>
      </c>
      <c r="H673" s="80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"/>
      <c r="V673">
        <v>5947</v>
      </c>
      <c r="W673" s="2">
        <v>6579000000</v>
      </c>
      <c r="X673" s="6">
        <v>30866.666666000001</v>
      </c>
      <c r="Y673" s="38">
        <v>10010</v>
      </c>
      <c r="Z673" s="81">
        <f>+((DETALLE_GD_1[[#This Row],[VALOR X UN (GD)]]-DETALLE_GD_1[[#This Row],[VALOR PPTO]])/DETALLE_GD_1[[#This Row],[VALOR PPTO]])</f>
        <v>-5.5421164266568401E-2</v>
      </c>
      <c r="AA673" s="2">
        <f>+DETALLE_GD_1[[#This Row],[VALOR PPTO]]*DETALLE_GD_1[[#This Row],[CANTIDAD RECIBIDA]]</f>
        <v>30866.6666</v>
      </c>
      <c r="AB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3" s="3">
        <f>+DETALLE_GD_1[[#This Row],[CANTIDAD SOLICITADA]]-DETALLE_GD_1[[#This Row],[DEVOLUCIÓN]]</f>
        <v>2</v>
      </c>
      <c r="AD673" s="38" t="str">
        <f>+_xlfn.XLOOKUP(DETALLE_GD_1[[#This Row],[CODIGO]],PRODUCTOS[CODIGO],PRODUCTOS[DESC CORTA],"",0)</f>
        <v>LAVAPLATOS</v>
      </c>
      <c r="AE673"/>
      <c r="AH673"/>
    </row>
    <row r="674" spans="1:34" hidden="1" x14ac:dyDescent="0.25">
      <c r="A674" s="1">
        <v>46118</v>
      </c>
      <c r="B674" s="1">
        <v>46118</v>
      </c>
      <c r="C674" s="80" t="s">
        <v>169</v>
      </c>
      <c r="D674" s="38">
        <v>4</v>
      </c>
      <c r="E674" s="80" t="s">
        <v>169</v>
      </c>
      <c r="F674">
        <v>5316508</v>
      </c>
      <c r="G674" s="80" t="s">
        <v>470</v>
      </c>
      <c r="H674" s="80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"/>
      <c r="V674">
        <v>5947</v>
      </c>
      <c r="W674" s="2">
        <v>6579000000</v>
      </c>
      <c r="X674" s="6" t="s">
        <v>355</v>
      </c>
      <c r="Y674" s="38">
        <v>10010</v>
      </c>
      <c r="Z674" s="81" t="e">
        <f>+((DETALLE_GD_1[[#This Row],[VALOR X UN (GD)]]-DETALLE_GD_1[[#This Row],[VALOR PPTO]])/DETALLE_GD_1[[#This Row],[VALOR PPTO]])</f>
        <v>#DIV/0!</v>
      </c>
      <c r="AA674" s="2">
        <f>+DETALLE_GD_1[[#This Row],[VALOR PPTO]]*DETALLE_GD_1[[#This Row],[CANTIDAD RECIBIDA]]</f>
        <v>0</v>
      </c>
      <c r="AB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4" s="3">
        <f>+DETALLE_GD_1[[#This Row],[CANTIDAD SOLICITADA]]-DETALLE_GD_1[[#This Row],[DEVOLUCIÓN]]</f>
        <v>2</v>
      </c>
      <c r="AD674" s="38" t="str">
        <f>+_xlfn.XLOOKUP(DETALLE_GD_1[[#This Row],[CODIGO]],PRODUCTOS[CODIGO],PRODUCTOS[DESC CORTA],"",0)</f>
        <v/>
      </c>
      <c r="AE674"/>
      <c r="AH674"/>
    </row>
    <row r="675" spans="1:34" hidden="1" x14ac:dyDescent="0.25">
      <c r="A675" s="1">
        <v>46118</v>
      </c>
      <c r="B675" s="1">
        <v>46118</v>
      </c>
      <c r="C675" s="80" t="s">
        <v>169</v>
      </c>
      <c r="D675" s="38">
        <v>4</v>
      </c>
      <c r="E675" s="80" t="s">
        <v>169</v>
      </c>
      <c r="F675">
        <v>5316507</v>
      </c>
      <c r="G675" s="80" t="s">
        <v>55</v>
      </c>
      <c r="H675" s="80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"/>
      <c r="V675">
        <v>5947</v>
      </c>
      <c r="W675" s="2">
        <v>6579000000</v>
      </c>
      <c r="X675" s="6">
        <v>165678.66666799999</v>
      </c>
      <c r="Y675" s="38">
        <v>10010</v>
      </c>
      <c r="Z675" s="81">
        <f>+((DETALLE_GD_1[[#This Row],[VALOR X UN (GD)]]-DETALLE_GD_1[[#This Row],[VALOR PPTO]])/DETALLE_GD_1[[#This Row],[VALOR PPTO]])</f>
        <v>2.0111219291491002E-6</v>
      </c>
      <c r="AA675" s="2">
        <f>+DETALLE_GD_1[[#This Row],[VALOR PPTO]]*DETALLE_GD_1[[#This Row],[CANTIDAD RECIBIDA]]</f>
        <v>165678.66680000001</v>
      </c>
      <c r="AB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5" s="3">
        <f>+DETALLE_GD_1[[#This Row],[CANTIDAD SOLICITADA]]-DETALLE_GD_1[[#This Row],[DEVOLUCIÓN]]</f>
        <v>4</v>
      </c>
      <c r="AD675" s="38" t="str">
        <f>+_xlfn.XLOOKUP(DETALLE_GD_1[[#This Row],[CODIGO]],PRODUCTOS[CODIGO],PRODUCTOS[DESC CORTA],"",0)</f>
        <v>MUEBLE LAVAPLATOS</v>
      </c>
      <c r="AE675"/>
      <c r="AH675"/>
    </row>
    <row r="676" spans="1:34" hidden="1" x14ac:dyDescent="0.25">
      <c r="A676" s="1">
        <v>46118</v>
      </c>
      <c r="B676" s="1">
        <v>46118</v>
      </c>
      <c r="C676" s="80" t="s">
        <v>169</v>
      </c>
      <c r="D676" s="38">
        <v>4</v>
      </c>
      <c r="E676" s="80" t="s">
        <v>169</v>
      </c>
      <c r="F676">
        <v>1802166</v>
      </c>
      <c r="G676" s="80" t="s">
        <v>283</v>
      </c>
      <c r="H676" s="80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"/>
      <c r="V676">
        <v>5947</v>
      </c>
      <c r="W676" s="2">
        <v>6579000000</v>
      </c>
      <c r="X676" s="6">
        <v>55476</v>
      </c>
      <c r="Y676" s="38">
        <v>10010</v>
      </c>
      <c r="Z676" s="81">
        <f>+((DETALLE_GD_1[[#This Row],[VALOR X UN (GD)]]-DETALLE_GD_1[[#This Row],[VALOR PPTO]])/DETALLE_GD_1[[#This Row],[VALOR PPTO]])</f>
        <v>0</v>
      </c>
      <c r="AA676" s="2">
        <f>+DETALLE_GD_1[[#This Row],[VALOR PPTO]]*DETALLE_GD_1[[#This Row],[CANTIDAD RECIBIDA]]</f>
        <v>55476</v>
      </c>
      <c r="AB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6" s="3">
        <f>+DETALLE_GD_1[[#This Row],[CANTIDAD SOLICITADA]]-DETALLE_GD_1[[#This Row],[DEVOLUCIÓN]]</f>
        <v>4</v>
      </c>
      <c r="AD676" s="38" t="str">
        <f>+_xlfn.XLOOKUP(DETALLE_GD_1[[#This Row],[CODIGO]],PRODUCTOS[CODIGO],PRODUCTOS[DESC CORTA],"",0)</f>
        <v>NEW TS2024022)</v>
      </c>
      <c r="AE676"/>
      <c r="AH676"/>
    </row>
    <row r="677" spans="1:34" hidden="1" x14ac:dyDescent="0.25">
      <c r="A677" s="1">
        <v>46118</v>
      </c>
      <c r="B677" s="1">
        <v>46118</v>
      </c>
      <c r="C677" s="80" t="s">
        <v>169</v>
      </c>
      <c r="D677" s="38">
        <v>4</v>
      </c>
      <c r="E677" s="80" t="s">
        <v>169</v>
      </c>
      <c r="F677">
        <v>1703006</v>
      </c>
      <c r="G677" s="80" t="s">
        <v>48</v>
      </c>
      <c r="H677" s="80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"/>
      <c r="V677">
        <v>5947</v>
      </c>
      <c r="W677" s="2">
        <v>6579000000</v>
      </c>
      <c r="X677" s="6">
        <v>6648</v>
      </c>
      <c r="Y677" s="38">
        <v>10010</v>
      </c>
      <c r="Z677" s="81">
        <f>+((DETALLE_GD_1[[#This Row],[VALOR X UN (GD)]]-DETALLE_GD_1[[#This Row],[VALOR PPTO]])/DETALLE_GD_1[[#This Row],[VALOR PPTO]])</f>
        <v>1.5042117930204573E-4</v>
      </c>
      <c r="AA677" s="2">
        <f>+DETALLE_GD_1[[#This Row],[VALOR PPTO]]*DETALLE_GD_1[[#This Row],[CANTIDAD RECIBIDA]]</f>
        <v>6648</v>
      </c>
      <c r="AB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7" s="3">
        <f>+DETALLE_GD_1[[#This Row],[CANTIDAD SOLICITADA]]-DETALLE_GD_1[[#This Row],[DEVOLUCIÓN]]</f>
        <v>4</v>
      </c>
      <c r="AD677" s="38" t="str">
        <f>+_xlfn.XLOOKUP(DETALLE_GD_1[[#This Row],[CODIGO]],PRODUCTOS[CODIGO],PRODUCTOS[DESC CORTA],"",0)</f>
        <v>SIFON LAVAPLATO</v>
      </c>
      <c r="AE677"/>
      <c r="AH677"/>
    </row>
    <row r="678" spans="1:34" hidden="1" x14ac:dyDescent="0.25">
      <c r="A678" s="1">
        <v>46118</v>
      </c>
      <c r="B678" s="1">
        <v>46118</v>
      </c>
      <c r="C678" s="80" t="s">
        <v>169</v>
      </c>
      <c r="D678" s="38">
        <v>4</v>
      </c>
      <c r="E678" s="80" t="s">
        <v>169</v>
      </c>
      <c r="F678">
        <v>5316484</v>
      </c>
      <c r="G678" s="80" t="s">
        <v>96</v>
      </c>
      <c r="H678" s="80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">
        <v>266655</v>
      </c>
      <c r="V678">
        <v>5947</v>
      </c>
      <c r="W678" s="2">
        <v>6579000000</v>
      </c>
      <c r="X678" s="6">
        <v>13118.181818999999</v>
      </c>
      <c r="Y678" s="38">
        <v>10010</v>
      </c>
      <c r="Z678" s="81">
        <f>+((DETALLE_GD_1[[#This Row],[VALOR X UN (GD)]]-DETALLE_GD_1[[#This Row],[VALOR PPTO]])/DETALLE_GD_1[[#This Row],[VALOR PPTO]])</f>
        <v>-2.0443534176027702E-2</v>
      </c>
      <c r="AA678" s="2">
        <f>+DETALLE_GD_1[[#This Row],[VALOR PPTO]]*DETALLE_GD_1[[#This Row],[CANTIDAD RECIBIDA]]</f>
        <v>13118.1819</v>
      </c>
      <c r="AB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8" s="3">
        <f>+DETALLE_GD_1[[#This Row],[CANTIDAD SOLICITADA]]-DETALLE_GD_1[[#This Row],[DEVOLUCIÓN]]</f>
        <v>3</v>
      </c>
      <c r="AD678" s="38" t="str">
        <f>+_xlfn.XLOOKUP(DETALLE_GD_1[[#This Row],[CODIGO]],PRODUCTOS[CODIGO],PRODUCTOS[DESC CORTA],"",0)</f>
        <v>LLAVE DE BOLA AC</v>
      </c>
      <c r="AE678"/>
      <c r="AH678"/>
    </row>
    <row r="679" spans="1:34" hidden="1" x14ac:dyDescent="0.25">
      <c r="A679" s="1">
        <v>46118</v>
      </c>
      <c r="B679" s="1">
        <v>46118</v>
      </c>
      <c r="C679" s="80" t="s">
        <v>169</v>
      </c>
      <c r="D679" s="38">
        <v>4</v>
      </c>
      <c r="E679" s="80" t="s">
        <v>169</v>
      </c>
      <c r="F679">
        <v>5316483</v>
      </c>
      <c r="G679" s="80" t="s">
        <v>97</v>
      </c>
      <c r="H679" s="80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"/>
      <c r="V679">
        <v>5947</v>
      </c>
      <c r="W679" s="2">
        <v>6579000000</v>
      </c>
      <c r="X679" s="6">
        <v>9712.8214289999996</v>
      </c>
      <c r="Y679" s="38">
        <v>10010</v>
      </c>
      <c r="Z679" s="81">
        <f>+((DETALLE_GD_1[[#This Row],[VALOR X UN (GD)]]-DETALLE_GD_1[[#This Row],[VALOR PPTO]])/DETALLE_GD_1[[#This Row],[VALOR PPTO]])</f>
        <v>-7.8331648086637867E-2</v>
      </c>
      <c r="AA679" s="2">
        <f>+DETALLE_GD_1[[#This Row],[VALOR PPTO]]*DETALLE_GD_1[[#This Row],[CANTIDAD RECIBIDA]]</f>
        <v>9712.8212999999996</v>
      </c>
      <c r="AB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9" s="3">
        <f>+DETALLE_GD_1[[#This Row],[CANTIDAD SOLICITADA]]-DETALLE_GD_1[[#This Row],[DEVOLUCIÓN]]</f>
        <v>3</v>
      </c>
      <c r="AD679" s="38" t="str">
        <f>+_xlfn.XLOOKUP(DETALLE_GD_1[[#This Row],[CODIGO]],PRODUCTOS[CODIGO],PRODUCTOS[DESC CORTA],"",0)</f>
        <v>LLAVE DE BOLA AF</v>
      </c>
      <c r="AE679"/>
      <c r="AH679"/>
    </row>
    <row r="680" spans="1:34" hidden="1" x14ac:dyDescent="0.25">
      <c r="A680" s="1">
        <v>46118</v>
      </c>
      <c r="B680" s="1">
        <v>46118</v>
      </c>
      <c r="C680" s="80" t="s">
        <v>169</v>
      </c>
      <c r="D680" s="38">
        <v>4</v>
      </c>
      <c r="E680" s="80" t="s">
        <v>169</v>
      </c>
      <c r="F680">
        <v>2304002</v>
      </c>
      <c r="G680" s="80" t="s">
        <v>212</v>
      </c>
      <c r="H680" s="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"/>
      <c r="V680">
        <v>5947</v>
      </c>
      <c r="W680" s="2">
        <v>6579000000</v>
      </c>
      <c r="X680" s="6">
        <v>4129.415172</v>
      </c>
      <c r="Y680" s="38">
        <v>10010</v>
      </c>
      <c r="Z680" s="81">
        <f>+((DETALLE_GD_1[[#This Row],[VALOR X UN (GD)]]-DETALLE_GD_1[[#This Row],[VALOR PPTO]])/DETALLE_GD_1[[#This Row],[VALOR PPTO]])</f>
        <v>-1.0054692733606286E-4</v>
      </c>
      <c r="AA680" s="2">
        <f>+DETALLE_GD_1[[#This Row],[VALOR PPTO]]*DETALLE_GD_1[[#This Row],[CANTIDAD RECIBIDA]]</f>
        <v>4129.4151000000002</v>
      </c>
      <c r="AB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0" s="3">
        <f>+DETALLE_GD_1[[#This Row],[CANTIDAD SOLICITADA]]-DETALLE_GD_1[[#This Row],[DEVOLUCIÓN]]</f>
        <v>3</v>
      </c>
      <c r="AD680" s="38">
        <f>+_xlfn.XLOOKUP(DETALLE_GD_1[[#This Row],[CODIGO]],PRODUCTOS[CODIGO],PRODUCTOS[DESC CORTA],"",0)</f>
        <v>0</v>
      </c>
      <c r="AE680"/>
      <c r="AH680"/>
    </row>
    <row r="681" spans="1:34" hidden="1" x14ac:dyDescent="0.25">
      <c r="A681" s="1">
        <v>46118</v>
      </c>
      <c r="B681" s="1">
        <v>46118</v>
      </c>
      <c r="C681" s="80" t="s">
        <v>169</v>
      </c>
      <c r="D681" s="38">
        <v>4</v>
      </c>
      <c r="E681" s="80" t="s">
        <v>169</v>
      </c>
      <c r="F681">
        <v>1802170</v>
      </c>
      <c r="G681" s="80" t="s">
        <v>264</v>
      </c>
      <c r="H681" s="80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"/>
      <c r="V681">
        <v>5947</v>
      </c>
      <c r="W681" s="2">
        <v>6579000000</v>
      </c>
      <c r="X681" s="6">
        <v>6129</v>
      </c>
      <c r="Y681" s="38">
        <v>10010</v>
      </c>
      <c r="Z681" s="81">
        <f>+((DETALLE_GD_1[[#This Row],[VALOR X UN (GD)]]-DETALLE_GD_1[[#This Row],[VALOR PPTO]])/DETALLE_GD_1[[#This Row],[VALOR PPTO]])</f>
        <v>0</v>
      </c>
      <c r="AA681" s="2">
        <f>+DETALLE_GD_1[[#This Row],[VALOR PPTO]]*DETALLE_GD_1[[#This Row],[CANTIDAD RECIBIDA]]</f>
        <v>6129</v>
      </c>
      <c r="AB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1" s="3">
        <f>+DETALLE_GD_1[[#This Row],[CANTIDAD SOLICITADA]]-DETALLE_GD_1[[#This Row],[DEVOLUCIÓN]]</f>
        <v>3</v>
      </c>
      <c r="AD681" s="38">
        <f>+_xlfn.XLOOKUP(DETALLE_GD_1[[#This Row],[CODIGO]],PRODUCTOS[CODIGO],PRODUCTOS[DESC CORTA],"",0)</f>
        <v>0</v>
      </c>
      <c r="AE681"/>
      <c r="AH681"/>
    </row>
    <row r="682" spans="1:34" hidden="1" x14ac:dyDescent="0.25">
      <c r="A682" s="1">
        <v>46118</v>
      </c>
      <c r="B682" s="1">
        <v>46118</v>
      </c>
      <c r="C682" s="80" t="s">
        <v>169</v>
      </c>
      <c r="D682" s="38">
        <v>4</v>
      </c>
      <c r="E682" s="80" t="s">
        <v>169</v>
      </c>
      <c r="F682">
        <v>1802169</v>
      </c>
      <c r="G682" s="80" t="s">
        <v>263</v>
      </c>
      <c r="H682" s="80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"/>
      <c r="V682">
        <v>5947</v>
      </c>
      <c r="W682" s="2">
        <v>6579000000</v>
      </c>
      <c r="X682" s="6">
        <v>32223</v>
      </c>
      <c r="Y682" s="38">
        <v>10010</v>
      </c>
      <c r="Z682" s="81">
        <f>+((DETALLE_GD_1[[#This Row],[VALOR X UN (GD)]]-DETALLE_GD_1[[#This Row],[VALOR PPTO]])/DETALLE_GD_1[[#This Row],[VALOR PPTO]])</f>
        <v>-1.0241132110604227E-3</v>
      </c>
      <c r="AA682" s="2">
        <f>+DETALLE_GD_1[[#This Row],[VALOR PPTO]]*DETALLE_GD_1[[#This Row],[CANTIDAD RECIBIDA]]</f>
        <v>32223</v>
      </c>
      <c r="AB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2" s="3">
        <f>+DETALLE_GD_1[[#This Row],[CANTIDAD SOLICITADA]]-DETALLE_GD_1[[#This Row],[DEVOLUCIÓN]]</f>
        <v>3</v>
      </c>
      <c r="AD682" s="38" t="str">
        <f>+_xlfn.XLOOKUP(DETALLE_GD_1[[#This Row],[CODIGO]],PRODUCTOS[CODIGO],PRODUCTOS[DESC CORTA],"",0)</f>
        <v>LAVARROPA PLATICO DS</v>
      </c>
      <c r="AE682"/>
      <c r="AH682"/>
    </row>
    <row r="683" spans="1:34" hidden="1" x14ac:dyDescent="0.25">
      <c r="A683" s="1">
        <v>46118</v>
      </c>
      <c r="B683" s="1">
        <v>46118</v>
      </c>
      <c r="C683" s="80" t="s">
        <v>169</v>
      </c>
      <c r="D683" s="38">
        <v>4</v>
      </c>
      <c r="E683" s="80" t="s">
        <v>169</v>
      </c>
      <c r="F683">
        <v>1808156</v>
      </c>
      <c r="G683" s="80" t="s">
        <v>277</v>
      </c>
      <c r="H683" s="80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"/>
      <c r="V683">
        <v>5947</v>
      </c>
      <c r="W683" s="2">
        <v>6579000000</v>
      </c>
      <c r="X683" s="6">
        <v>5748</v>
      </c>
      <c r="Y683" s="38">
        <v>10010</v>
      </c>
      <c r="Z683" s="81">
        <f>+((DETALLE_GD_1[[#This Row],[VALOR X UN (GD)]]-DETALLE_GD_1[[#This Row],[VALOR PPTO]])/DETALLE_GD_1[[#This Row],[VALOR PPTO]])</f>
        <v>8.176774530271394E-3</v>
      </c>
      <c r="AA683" s="2">
        <f>+DETALLE_GD_1[[#This Row],[VALOR PPTO]]*DETALLE_GD_1[[#This Row],[CANTIDAD RECIBIDA]]</f>
        <v>5748</v>
      </c>
      <c r="AB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3" s="3">
        <f>+DETALLE_GD_1[[#This Row],[CANTIDAD SOLICITADA]]-DETALLE_GD_1[[#This Row],[DEVOLUCIÓN]]</f>
        <v>3</v>
      </c>
      <c r="AD683" s="38" t="str">
        <f>+_xlfn.XLOOKUP(DETALLE_GD_1[[#This Row],[CODIGO]],PRODUCTOS[CODIGO],PRODUCTOS[DESC CORTA],"",0)</f>
        <v>PERCHA SIMPLE YORK</v>
      </c>
      <c r="AE683"/>
      <c r="AH683"/>
    </row>
    <row r="684" spans="1:34" hidden="1" x14ac:dyDescent="0.25">
      <c r="A684" s="1">
        <v>46118</v>
      </c>
      <c r="B684" s="1">
        <v>46118</v>
      </c>
      <c r="C684" s="80" t="s">
        <v>169</v>
      </c>
      <c r="D684" s="38">
        <v>4</v>
      </c>
      <c r="E684" s="80" t="s">
        <v>169</v>
      </c>
      <c r="F684">
        <v>1808006</v>
      </c>
      <c r="G684" s="80" t="s">
        <v>194</v>
      </c>
      <c r="H684" s="80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"/>
      <c r="V684">
        <v>5947</v>
      </c>
      <c r="W684" s="2">
        <v>6579000000</v>
      </c>
      <c r="X684" s="6">
        <v>8720.0132880000001</v>
      </c>
      <c r="Y684" s="38">
        <v>10010</v>
      </c>
      <c r="Z684" s="81">
        <f>+((DETALLE_GD_1[[#This Row],[VALOR X UN (GD)]]-DETALLE_GD_1[[#This Row],[VALOR PPTO]])/DETALLE_GD_1[[#This Row],[VALOR PPTO]])</f>
        <v>-1.5137591589929127E-6</v>
      </c>
      <c r="AA684" s="2">
        <f>+DETALLE_GD_1[[#This Row],[VALOR PPTO]]*DETALLE_GD_1[[#This Row],[CANTIDAD RECIBIDA]]</f>
        <v>8720.0133000000005</v>
      </c>
      <c r="AB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4" s="3">
        <f>+DETALLE_GD_1[[#This Row],[CANTIDAD SOLICITADA]]-DETALLE_GD_1[[#This Row],[DEVOLUCIÓN]]</f>
        <v>3</v>
      </c>
      <c r="AD684" s="38">
        <f>+_xlfn.XLOOKUP(DETALLE_GD_1[[#This Row],[CODIGO]],PRODUCTOS[CODIGO],PRODUCTOS[DESC CORTA],"",0)</f>
        <v>0</v>
      </c>
      <c r="AE684"/>
      <c r="AH684"/>
    </row>
    <row r="685" spans="1:34" hidden="1" x14ac:dyDescent="0.25">
      <c r="A685" s="1">
        <v>46118</v>
      </c>
      <c r="B685" s="1">
        <v>46118</v>
      </c>
      <c r="C685" s="80" t="s">
        <v>169</v>
      </c>
      <c r="D685" s="38">
        <v>4</v>
      </c>
      <c r="E685" s="80" t="s">
        <v>169</v>
      </c>
      <c r="F685">
        <v>1808003</v>
      </c>
      <c r="G685" s="80" t="s">
        <v>195</v>
      </c>
      <c r="H685" s="80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"/>
      <c r="V685">
        <v>5947</v>
      </c>
      <c r="W685" s="2">
        <v>6579000000</v>
      </c>
      <c r="X685" s="6">
        <v>503.23457400000007</v>
      </c>
      <c r="Y685" s="38">
        <v>10010</v>
      </c>
      <c r="Z685" s="81">
        <f>+((DETALLE_GD_1[[#This Row],[VALOR X UN (GD)]]-DETALLE_GD_1[[#This Row],[VALOR PPTO]])/DETALLE_GD_1[[#This Row],[VALOR PPTO]])</f>
        <v>-4.6618406878545695E-4</v>
      </c>
      <c r="AA685" s="2">
        <f>+DETALLE_GD_1[[#This Row],[VALOR PPTO]]*DETALLE_GD_1[[#This Row],[CANTIDAD RECIBIDA]]</f>
        <v>503.23469999999998</v>
      </c>
      <c r="AB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5" s="3">
        <f>+DETALLE_GD_1[[#This Row],[CANTIDAD SOLICITADA]]-DETALLE_GD_1[[#This Row],[DEVOLUCIÓN]]</f>
        <v>3</v>
      </c>
      <c r="AD685" s="38">
        <f>+_xlfn.XLOOKUP(DETALLE_GD_1[[#This Row],[CODIGO]],PRODUCTOS[CODIGO],PRODUCTOS[DESC CORTA],"",0)</f>
        <v>0</v>
      </c>
      <c r="AE685"/>
      <c r="AH685"/>
    </row>
    <row r="686" spans="1:34" hidden="1" x14ac:dyDescent="0.25">
      <c r="A686" s="1">
        <v>46118</v>
      </c>
      <c r="B686" s="1">
        <v>46118</v>
      </c>
      <c r="C686" s="80" t="s">
        <v>169</v>
      </c>
      <c r="D686" s="38">
        <v>4</v>
      </c>
      <c r="E686" s="80" t="s">
        <v>169</v>
      </c>
      <c r="F686">
        <v>1802517</v>
      </c>
      <c r="G686" s="80" t="s">
        <v>141</v>
      </c>
      <c r="H686" s="80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"/>
      <c r="V686">
        <v>5947</v>
      </c>
      <c r="W686" s="2">
        <v>6579000000</v>
      </c>
      <c r="X686" s="6">
        <v>6936</v>
      </c>
      <c r="Y686" s="38">
        <v>10010</v>
      </c>
      <c r="Z686" s="81">
        <f>+((DETALLE_GD_1[[#This Row],[VALOR X UN (GD)]]-DETALLE_GD_1[[#This Row],[VALOR PPTO]])/DETALLE_GD_1[[#This Row],[VALOR PPTO]])</f>
        <v>1.4416089965388451E-4</v>
      </c>
      <c r="AA686" s="2">
        <f>+DETALLE_GD_1[[#This Row],[VALOR PPTO]]*DETALLE_GD_1[[#This Row],[CANTIDAD RECIBIDA]]</f>
        <v>6936</v>
      </c>
      <c r="AB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6" s="3">
        <f>+DETALLE_GD_1[[#This Row],[CANTIDAD SOLICITADA]]-DETALLE_GD_1[[#This Row],[DEVOLUCIÓN]]</f>
        <v>3</v>
      </c>
      <c r="AD686" s="38" t="str">
        <f>+_xlfn.XLOOKUP(DETALLE_GD_1[[#This Row],[CODIGO]],PRODUCTOS[CODIGO],PRODUCTOS[DESC CORTA],"",0)</f>
        <v>CELOSIA ALUMINIO 25X25</v>
      </c>
      <c r="AE686"/>
      <c r="AH686"/>
    </row>
    <row r="687" spans="1:34" hidden="1" x14ac:dyDescent="0.25">
      <c r="A687" s="1">
        <v>46118</v>
      </c>
      <c r="B687" s="1">
        <v>46118</v>
      </c>
      <c r="C687" s="80" t="s">
        <v>169</v>
      </c>
      <c r="D687" s="38">
        <v>4</v>
      </c>
      <c r="E687" s="80" t="s">
        <v>169</v>
      </c>
      <c r="F687">
        <v>1802172</v>
      </c>
      <c r="G687" s="80" t="s">
        <v>266</v>
      </c>
      <c r="H687" s="80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"/>
      <c r="V687">
        <v>5947</v>
      </c>
      <c r="W687" s="2">
        <v>6579000000</v>
      </c>
      <c r="X687" s="6">
        <v>9105</v>
      </c>
      <c r="Y687" s="38">
        <v>10010</v>
      </c>
      <c r="Z687" s="81">
        <f>+((DETALLE_GD_1[[#This Row],[VALOR X UN (GD)]]-DETALLE_GD_1[[#This Row],[VALOR PPTO]])/DETALLE_GD_1[[#This Row],[VALOR PPTO]])</f>
        <v>-8.7864909390452024E-4</v>
      </c>
      <c r="AA687" s="2">
        <f>+DETALLE_GD_1[[#This Row],[VALOR PPTO]]*DETALLE_GD_1[[#This Row],[CANTIDAD RECIBIDA]]</f>
        <v>9105</v>
      </c>
      <c r="AB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7" s="3">
        <f>+DETALLE_GD_1[[#This Row],[CANTIDAD SOLICITADA]]-DETALLE_GD_1[[#This Row],[DEVOLUCIÓN]]</f>
        <v>3</v>
      </c>
      <c r="AD687" s="38" t="str">
        <f>+_xlfn.XLOOKUP(DETALLE_GD_1[[#This Row],[CODIGO]],PRODUCTOS[CODIGO],PRODUCTOS[DESC CORTA],"",0)</f>
        <v>ARGOLLA TOALLA BENTON</v>
      </c>
      <c r="AE687"/>
      <c r="AH687"/>
    </row>
    <row r="688" spans="1:34" hidden="1" x14ac:dyDescent="0.25">
      <c r="A688" s="1">
        <v>46118</v>
      </c>
      <c r="B688" s="1">
        <v>46118</v>
      </c>
      <c r="C688" s="80" t="s">
        <v>169</v>
      </c>
      <c r="D688" s="38">
        <v>4</v>
      </c>
      <c r="E688" s="80" t="s">
        <v>169</v>
      </c>
      <c r="F688">
        <v>1802171</v>
      </c>
      <c r="G688" s="80" t="s">
        <v>265</v>
      </c>
      <c r="H688" s="80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"/>
      <c r="V688">
        <v>5947</v>
      </c>
      <c r="W688" s="2">
        <v>6579000000</v>
      </c>
      <c r="X688" s="6">
        <v>10896</v>
      </c>
      <c r="Y688" s="38">
        <v>10010</v>
      </c>
      <c r="Z688" s="81">
        <f>+((DETALLE_GD_1[[#This Row],[VALOR X UN (GD)]]-DETALLE_GD_1[[#This Row],[VALOR PPTO]])/DETALLE_GD_1[[#This Row],[VALOR PPTO]])</f>
        <v>-0.11104991740088099</v>
      </c>
      <c r="AA688" s="2">
        <f>+DETALLE_GD_1[[#This Row],[VALOR PPTO]]*DETALLE_GD_1[[#This Row],[CANTIDAD RECIBIDA]]</f>
        <v>10896</v>
      </c>
      <c r="AB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8" s="3">
        <f>+DETALLE_GD_1[[#This Row],[CANTIDAD SOLICITADA]]-DETALLE_GD_1[[#This Row],[DEVOLUCIÓN]]</f>
        <v>3</v>
      </c>
      <c r="AD688" s="38" t="str">
        <f>+_xlfn.XLOOKUP(DETALLE_GD_1[[#This Row],[CODIGO]],PRODUCTOS[CODIGO],PRODUCTOS[DESC CORTA],"",0)</f>
        <v>PORTA ROLLO BENTON</v>
      </c>
      <c r="AE688"/>
      <c r="AH688"/>
    </row>
    <row r="689" spans="1:34" hidden="1" x14ac:dyDescent="0.25">
      <c r="A689" s="1">
        <v>46118</v>
      </c>
      <c r="B689" s="1">
        <v>46118</v>
      </c>
      <c r="C689" s="80" t="s">
        <v>169</v>
      </c>
      <c r="D689" s="38">
        <v>4</v>
      </c>
      <c r="E689" s="80" t="s">
        <v>169</v>
      </c>
      <c r="F689">
        <v>1206002</v>
      </c>
      <c r="G689" s="80" t="s">
        <v>192</v>
      </c>
      <c r="H689" s="80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"/>
      <c r="V689">
        <v>5947</v>
      </c>
      <c r="W689" s="2">
        <v>6579000000</v>
      </c>
      <c r="X689" s="6">
        <v>47350.451612999997</v>
      </c>
      <c r="Y689" s="38">
        <v>10010</v>
      </c>
      <c r="Z689" s="81">
        <f>+((DETALLE_GD_1[[#This Row],[VALOR X UN (GD)]]-DETALLE_GD_1[[#This Row],[VALOR PPTO]])/DETALLE_GD_1[[#This Row],[VALOR PPTO]])</f>
        <v>0.28816089203220857</v>
      </c>
      <c r="AA689" s="2">
        <f>+DETALLE_GD_1[[#This Row],[VALOR PPTO]]*DETALLE_GD_1[[#This Row],[CANTIDAD RECIBIDA]]</f>
        <v>47350.451699999998</v>
      </c>
      <c r="AB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9" s="3">
        <f>+DETALLE_GD_1[[#This Row],[CANTIDAD SOLICITADA]]-DETALLE_GD_1[[#This Row],[DEVOLUCIÓN]]</f>
        <v>3</v>
      </c>
      <c r="AD689" s="38">
        <f>+_xlfn.XLOOKUP(DETALLE_GD_1[[#This Row],[CODIGO]],PRODUCTOS[CODIGO],PRODUCTOS[DESC CORTA],"",0)</f>
        <v>0</v>
      </c>
      <c r="AE689"/>
      <c r="AH689"/>
    </row>
    <row r="690" spans="1:34" hidden="1" x14ac:dyDescent="0.25">
      <c r="A690" s="1">
        <v>46118</v>
      </c>
      <c r="B690" s="1">
        <v>46118</v>
      </c>
      <c r="C690" s="80" t="s">
        <v>169</v>
      </c>
      <c r="D690" s="38">
        <v>4</v>
      </c>
      <c r="E690" s="80" t="s">
        <v>169</v>
      </c>
      <c r="F690">
        <v>1802177</v>
      </c>
      <c r="G690" s="80" t="s">
        <v>270</v>
      </c>
      <c r="H690" s="8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"/>
      <c r="V690">
        <v>5947</v>
      </c>
      <c r="W690" s="2">
        <v>6579000000</v>
      </c>
      <c r="X690" s="6">
        <v>4413</v>
      </c>
      <c r="Y690" s="38">
        <v>10010</v>
      </c>
      <c r="Z690" s="81">
        <f>+((DETALLE_GD_1[[#This Row],[VALOR X UN (GD)]]-DETALLE_GD_1[[#This Row],[VALOR PPTO]])/DETALLE_GD_1[[#This Row],[VALOR PPTO]])</f>
        <v>0</v>
      </c>
      <c r="AA690" s="2">
        <f>+DETALLE_GD_1[[#This Row],[VALOR PPTO]]*DETALLE_GD_1[[#This Row],[CANTIDAD RECIBIDA]]</f>
        <v>4413</v>
      </c>
      <c r="AB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0" s="3">
        <f>+DETALLE_GD_1[[#This Row],[CANTIDAD SOLICITADA]]-DETALLE_GD_1[[#This Row],[DEVOLUCIÓN]]</f>
        <v>3</v>
      </c>
      <c r="AD690" s="38" t="str">
        <f>+_xlfn.XLOOKUP(DETALLE_GD_1[[#This Row],[CODIGO]],PRODUCTOS[CODIGO],PRODUCTOS[DESC CORTA],"",0)</f>
        <v>SIFOL</v>
      </c>
      <c r="AE690"/>
      <c r="AH690"/>
    </row>
    <row r="691" spans="1:34" hidden="1" x14ac:dyDescent="0.25">
      <c r="A691" s="1">
        <v>46118</v>
      </c>
      <c r="B691" s="1">
        <v>46118</v>
      </c>
      <c r="C691" s="80" t="s">
        <v>169</v>
      </c>
      <c r="D691" s="38">
        <v>4</v>
      </c>
      <c r="E691" s="80" t="s">
        <v>169</v>
      </c>
      <c r="F691">
        <v>1802176</v>
      </c>
      <c r="G691" s="80" t="s">
        <v>196</v>
      </c>
      <c r="H691" s="80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"/>
      <c r="V691">
        <v>5947</v>
      </c>
      <c r="W691" s="2">
        <v>6579000000</v>
      </c>
      <c r="X691" s="6">
        <v>6597</v>
      </c>
      <c r="Y691" s="38">
        <v>10010</v>
      </c>
      <c r="Z691" s="81">
        <f>+((DETALLE_GD_1[[#This Row],[VALOR X UN (GD)]]-DETALLE_GD_1[[#This Row],[VALOR PPTO]])/DETALLE_GD_1[[#This Row],[VALOR PPTO]])</f>
        <v>0</v>
      </c>
      <c r="AA691" s="2">
        <f>+DETALLE_GD_1[[#This Row],[VALOR PPTO]]*DETALLE_GD_1[[#This Row],[CANTIDAD RECIBIDA]]</f>
        <v>6597</v>
      </c>
      <c r="AB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1" s="3">
        <f>+DETALLE_GD_1[[#This Row],[CANTIDAD SOLICITADA]]-DETALLE_GD_1[[#This Row],[DEVOLUCIÓN]]</f>
        <v>3</v>
      </c>
      <c r="AD691" s="38">
        <f>+_xlfn.XLOOKUP(DETALLE_GD_1[[#This Row],[CODIGO]],PRODUCTOS[CODIGO],PRODUCTOS[DESC CORTA],"",0)</f>
        <v>0</v>
      </c>
      <c r="AE691"/>
      <c r="AH691"/>
    </row>
    <row r="692" spans="1:34" hidden="1" x14ac:dyDescent="0.25">
      <c r="A692" s="1">
        <v>46118</v>
      </c>
      <c r="B692" s="1">
        <v>46118</v>
      </c>
      <c r="C692" s="80" t="s">
        <v>169</v>
      </c>
      <c r="D692" s="38">
        <v>4</v>
      </c>
      <c r="E692" s="80" t="s">
        <v>169</v>
      </c>
      <c r="F692">
        <v>1802175</v>
      </c>
      <c r="G692" s="80" t="s">
        <v>269</v>
      </c>
      <c r="H692" s="80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"/>
      <c r="V692">
        <v>5947</v>
      </c>
      <c r="W692" s="2">
        <v>6579000000</v>
      </c>
      <c r="X692" s="6">
        <v>3237</v>
      </c>
      <c r="Y692" s="38">
        <v>10010</v>
      </c>
      <c r="Z692" s="81">
        <f>+((DETALLE_GD_1[[#This Row],[VALOR X UN (GD)]]-DETALLE_GD_1[[#This Row],[VALOR PPTO]])/DETALLE_GD_1[[#This Row],[VALOR PPTO]])</f>
        <v>0</v>
      </c>
      <c r="AA692" s="2">
        <f>+DETALLE_GD_1[[#This Row],[VALOR PPTO]]*DETALLE_GD_1[[#This Row],[CANTIDAD RECIBIDA]]</f>
        <v>3237</v>
      </c>
      <c r="AB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2" s="3">
        <f>+DETALLE_GD_1[[#This Row],[CANTIDAD SOLICITADA]]-DETALLE_GD_1[[#This Row],[DEVOLUCIÓN]]</f>
        <v>3</v>
      </c>
      <c r="AD692" s="38" t="str">
        <f>+_xlfn.XLOOKUP(DETALLE_GD_1[[#This Row],[CODIGO]],PRODUCTOS[CODIGO],PRODUCTOS[DESC CORTA],"",0)</f>
        <v>UÑETAS INSTLACION LAVAMANOS</v>
      </c>
      <c r="AE692"/>
      <c r="AH692"/>
    </row>
    <row r="693" spans="1:34" hidden="1" x14ac:dyDescent="0.25">
      <c r="A693" s="1">
        <v>46118</v>
      </c>
      <c r="B693" s="1">
        <v>46118</v>
      </c>
      <c r="C693" s="80" t="s">
        <v>169</v>
      </c>
      <c r="D693" s="38">
        <v>4</v>
      </c>
      <c r="E693" s="80" t="s">
        <v>169</v>
      </c>
      <c r="F693">
        <v>1802174</v>
      </c>
      <c r="G693" s="80" t="s">
        <v>268</v>
      </c>
      <c r="H693" s="80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"/>
      <c r="V693">
        <v>5947</v>
      </c>
      <c r="W693" s="2">
        <v>6579000000</v>
      </c>
      <c r="X693" s="6">
        <v>23127</v>
      </c>
      <c r="Y693" s="38">
        <v>10010</v>
      </c>
      <c r="Z693" s="81">
        <f>+((DETALLE_GD_1[[#This Row],[VALOR X UN (GD)]]-DETALLE_GD_1[[#This Row],[VALOR PPTO]])/DETALLE_GD_1[[#This Row],[VALOR PPTO]])</f>
        <v>-9.5126475548063763E-4</v>
      </c>
      <c r="AA693" s="2">
        <f>+DETALLE_GD_1[[#This Row],[VALOR PPTO]]*DETALLE_GD_1[[#This Row],[CANTIDAD RECIBIDA]]</f>
        <v>23127</v>
      </c>
      <c r="AB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3" s="3">
        <f>+DETALLE_GD_1[[#This Row],[CANTIDAD SOLICITADA]]-DETALLE_GD_1[[#This Row],[DEVOLUCIÓN]]</f>
        <v>3</v>
      </c>
      <c r="AD693" s="38" t="str">
        <f>+_xlfn.XLOOKUP(DETALLE_GD_1[[#This Row],[CODIGO]],PRODUCTOS[CODIGO],PRODUCTOS[DESC CORTA],"",0)</f>
        <v>PEDESTAL DS THEOS</v>
      </c>
      <c r="AE693"/>
      <c r="AH693"/>
    </row>
    <row r="694" spans="1:34" hidden="1" x14ac:dyDescent="0.25">
      <c r="A694" s="1">
        <v>46118</v>
      </c>
      <c r="B694" s="1">
        <v>46118</v>
      </c>
      <c r="C694" s="80" t="s">
        <v>169</v>
      </c>
      <c r="D694" s="38">
        <v>4</v>
      </c>
      <c r="E694" s="80" t="s">
        <v>169</v>
      </c>
      <c r="F694">
        <v>1802173</v>
      </c>
      <c r="G694" s="80" t="s">
        <v>267</v>
      </c>
      <c r="H694" s="80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"/>
      <c r="V694">
        <v>5947</v>
      </c>
      <c r="W694" s="2">
        <v>6579000000</v>
      </c>
      <c r="X694" s="6">
        <v>35988</v>
      </c>
      <c r="Y694" s="38">
        <v>10010</v>
      </c>
      <c r="Z694" s="81">
        <f>+((DETALLE_GD_1[[#This Row],[VALOR X UN (GD)]]-DETALLE_GD_1[[#This Row],[VALOR PPTO]])/DETALLE_GD_1[[#This Row],[VALOR PPTO]])</f>
        <v>-9.4475658552852914E-4</v>
      </c>
      <c r="AA694" s="2">
        <f>+DETALLE_GD_1[[#This Row],[VALOR PPTO]]*DETALLE_GD_1[[#This Row],[CANTIDAD RECIBIDA]]</f>
        <v>35988</v>
      </c>
      <c r="AB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4" s="3">
        <f>+DETALLE_GD_1[[#This Row],[CANTIDAD SOLICITADA]]-DETALLE_GD_1[[#This Row],[DEVOLUCIÓN]]</f>
        <v>3</v>
      </c>
      <c r="AD694" s="38" t="str">
        <f>+_xlfn.XLOOKUP(DETALLE_GD_1[[#This Row],[CODIGO]],PRODUCTOS[CODIGO],PRODUCTOS[DESC CORTA],"",0)</f>
        <v>LAVAMANOS DS THEOS</v>
      </c>
      <c r="AE694"/>
      <c r="AH694"/>
    </row>
    <row r="695" spans="1:34" hidden="1" x14ac:dyDescent="0.25">
      <c r="A695" s="1">
        <v>46118</v>
      </c>
      <c r="B695" s="1">
        <v>46118</v>
      </c>
      <c r="C695" s="80" t="s">
        <v>169</v>
      </c>
      <c r="D695" s="38">
        <v>4</v>
      </c>
      <c r="E695" s="80" t="s">
        <v>169</v>
      </c>
      <c r="F695">
        <v>1802165</v>
      </c>
      <c r="G695" s="80" t="s">
        <v>261</v>
      </c>
      <c r="H695" s="80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"/>
      <c r="V695">
        <v>5947</v>
      </c>
      <c r="W695" s="2">
        <v>6579000000</v>
      </c>
      <c r="X695" s="6">
        <v>27366</v>
      </c>
      <c r="Y695" s="38">
        <v>10010</v>
      </c>
      <c r="Z695" s="81">
        <f>+((DETALLE_GD_1[[#This Row],[VALOR X UN (GD)]]-DETALLE_GD_1[[#This Row],[VALOR PPTO]])/DETALLE_GD_1[[#This Row],[VALOR PPTO]])</f>
        <v>0</v>
      </c>
      <c r="AA695" s="2">
        <f>+DETALLE_GD_1[[#This Row],[VALOR PPTO]]*DETALLE_GD_1[[#This Row],[CANTIDAD RECIBIDA]]</f>
        <v>27366</v>
      </c>
      <c r="AB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5" s="3">
        <f>+DETALLE_GD_1[[#This Row],[CANTIDAD SOLICITADA]]-DETALLE_GD_1[[#This Row],[DEVOLUCIÓN]]</f>
        <v>3</v>
      </c>
      <c r="AD695" s="38" t="str">
        <f>+_xlfn.XLOOKUP(DETALLE_GD_1[[#This Row],[CODIGO]],PRODUCTOS[CODIGO],PRODUCTOS[DESC CORTA],"",0)</f>
        <v>NEW TS2024019)</v>
      </c>
      <c r="AE695"/>
      <c r="AH695"/>
    </row>
    <row r="696" spans="1:34" hidden="1" x14ac:dyDescent="0.25">
      <c r="A696" s="1">
        <v>46118</v>
      </c>
      <c r="B696" s="1">
        <v>46118</v>
      </c>
      <c r="C696" s="80" t="s">
        <v>169</v>
      </c>
      <c r="D696" s="38">
        <v>4</v>
      </c>
      <c r="E696" s="80" t="s">
        <v>169</v>
      </c>
      <c r="F696">
        <v>1701071</v>
      </c>
      <c r="G696" s="80" t="s">
        <v>257</v>
      </c>
      <c r="H696" s="80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"/>
      <c r="V696">
        <v>5947</v>
      </c>
      <c r="W696" s="2">
        <v>6579000000</v>
      </c>
      <c r="X696" s="6">
        <v>0</v>
      </c>
      <c r="Y696" s="38">
        <v>10010</v>
      </c>
      <c r="Z696" s="81">
        <f>+((DETALLE_GD_1[[#This Row],[VALOR X UN (GD)]]-DETALLE_GD_1[[#This Row],[VALOR PPTO]])/DETALLE_GD_1[[#This Row],[VALOR PPTO]])</f>
        <v>2.6793035250665508E-6</v>
      </c>
      <c r="AA696" s="2">
        <f>+DETALLE_GD_1[[#This Row],[VALOR PPTO]]*DETALLE_GD_1[[#This Row],[CANTIDAD RECIBIDA]]</f>
        <v>0</v>
      </c>
      <c r="AB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6" s="3">
        <f>+DETALLE_GD_1[[#This Row],[CANTIDAD SOLICITADA]]-DETALLE_GD_1[[#This Row],[DEVOLUCIÓN]]</f>
        <v>0</v>
      </c>
      <c r="AD696" s="38">
        <f>+_xlfn.XLOOKUP(DETALLE_GD_1[[#This Row],[CODIGO]],PRODUCTOS[CODIGO],PRODUCTOS[DESC CORTA],"",0)</f>
        <v>0</v>
      </c>
      <c r="AE696"/>
      <c r="AH696"/>
    </row>
    <row r="697" spans="1:34" hidden="1" x14ac:dyDescent="0.25">
      <c r="A697" s="1">
        <v>46118</v>
      </c>
      <c r="B697" s="1">
        <v>46118</v>
      </c>
      <c r="C697" s="80" t="s">
        <v>169</v>
      </c>
      <c r="D697" s="38">
        <v>4</v>
      </c>
      <c r="E697" s="80" t="s">
        <v>169</v>
      </c>
      <c r="F697" t="s">
        <v>45</v>
      </c>
      <c r="G697" s="80" t="s">
        <v>360</v>
      </c>
      <c r="H697" s="80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">
        <v>949037</v>
      </c>
      <c r="V697">
        <v>5947</v>
      </c>
      <c r="W697" s="2">
        <v>6579000000</v>
      </c>
      <c r="X697" s="6">
        <v>0</v>
      </c>
      <c r="Y697" s="38">
        <v>10010</v>
      </c>
      <c r="Z697" s="81">
        <f>+((DETALLE_GD_1[[#This Row],[VALOR X UN (GD)]]-DETALLE_GD_1[[#This Row],[VALOR PPTO]])/DETALLE_GD_1[[#This Row],[VALOR PPTO]])</f>
        <v>-1.3566498100002763E-6</v>
      </c>
      <c r="AA697" s="2">
        <f>+DETALLE_GD_1[[#This Row],[VALOR PPTO]]*DETALLE_GD_1[[#This Row],[CANTIDAD RECIBIDA]]</f>
        <v>0</v>
      </c>
      <c r="AB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7" s="3">
        <f>+DETALLE_GD_1[[#This Row],[CANTIDAD SOLICITADA]]-DETALLE_GD_1[[#This Row],[DEVOLUCIÓN]]</f>
        <v>0</v>
      </c>
      <c r="AD697" s="38" t="str">
        <f>+_xlfn.XLOOKUP(DETALLE_GD_1[[#This Row],[CODIGO]],PRODUCTOS[CODIGO],PRODUCTOS[DESC CORTA],"",0)</f>
        <v>MONOFILAMENTO TARKETT</v>
      </c>
      <c r="AE697"/>
      <c r="AH697"/>
    </row>
    <row r="698" spans="1:34" hidden="1" x14ac:dyDescent="0.25">
      <c r="A698" s="1">
        <v>46118</v>
      </c>
      <c r="B698" s="1">
        <v>46118</v>
      </c>
      <c r="C698" s="80" t="s">
        <v>169</v>
      </c>
      <c r="D698" s="38">
        <v>4</v>
      </c>
      <c r="E698" s="80" t="s">
        <v>169</v>
      </c>
      <c r="F698">
        <v>907031</v>
      </c>
      <c r="G698" s="80" t="s">
        <v>256</v>
      </c>
      <c r="H698" s="80" t="s">
        <v>746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"/>
      <c r="V698">
        <v>5947</v>
      </c>
      <c r="W698" s="2">
        <v>6579000000</v>
      </c>
      <c r="X698" s="6">
        <v>625076.66666800017</v>
      </c>
      <c r="Y698" s="38">
        <v>10010</v>
      </c>
      <c r="Z698" s="81">
        <f>+((DETALLE_GD_1[[#This Row],[VALOR X UN (GD)]]-DETALLE_GD_1[[#This Row],[VALOR PPTO]])/DETALLE_GD_1[[#This Row],[VALOR PPTO]])</f>
        <v>-8.6624042898924697E-3</v>
      </c>
      <c r="AA698" s="2">
        <f>+DETALLE_GD_1[[#This Row],[VALOR PPTO]]*DETALLE_GD_1[[#This Row],[CANTIDAD RECIBIDA]]</f>
        <v>625076.66680000001</v>
      </c>
      <c r="AB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98" s="3">
        <f>+DETALLE_GD_1[[#This Row],[CANTIDAD SOLICITADA]]-DETALLE_GD_1[[#This Row],[DEVOLUCIÓN]]</f>
        <v>4</v>
      </c>
      <c r="AD698" s="38" t="str">
        <f>+_xlfn.XLOOKUP(DETALLE_GD_1[[#This Row],[CODIGO]],PRODUCTOS[CODIGO],PRODUCTOS[DESC CORTA],"",0)</f>
        <v>MEMBRANA PVC</v>
      </c>
      <c r="AE698"/>
      <c r="AH698"/>
    </row>
    <row r="699" spans="1:34" hidden="1" x14ac:dyDescent="0.25">
      <c r="A699" s="1">
        <v>46118</v>
      </c>
      <c r="B699" s="1">
        <v>46118</v>
      </c>
      <c r="C699" s="80" t="s">
        <v>169</v>
      </c>
      <c r="D699" s="38">
        <v>4</v>
      </c>
      <c r="E699" s="80" t="s">
        <v>169</v>
      </c>
      <c r="F699">
        <v>2302024</v>
      </c>
      <c r="G699" s="80" t="s">
        <v>234</v>
      </c>
      <c r="H699" s="80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"/>
      <c r="V699">
        <v>5947</v>
      </c>
      <c r="W699" s="2">
        <v>6579000000</v>
      </c>
      <c r="X699" s="6">
        <v>89168</v>
      </c>
      <c r="Y699" s="38">
        <v>10010</v>
      </c>
      <c r="Z699" s="81">
        <f>+((DETALLE_GD_1[[#This Row],[VALOR X UN (GD)]]-DETALLE_GD_1[[#This Row],[VALOR PPTO]])/DETALLE_GD_1[[#This Row],[VALOR PPTO]])</f>
        <v>-7.1225103176027274E-2</v>
      </c>
      <c r="AA699" s="2">
        <f>+DETALLE_GD_1[[#This Row],[VALOR PPTO]]*DETALLE_GD_1[[#This Row],[CANTIDAD RECIBIDA]]</f>
        <v>89168</v>
      </c>
      <c r="AB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9" s="3">
        <f>+DETALLE_GD_1[[#This Row],[CANTIDAD SOLICITADA]]-DETALLE_GD_1[[#This Row],[DEVOLUCIÓN]]</f>
        <v>4</v>
      </c>
      <c r="AD699" s="38">
        <f>+_xlfn.XLOOKUP(DETALLE_GD_1[[#This Row],[CODIGO]],PRODUCTOS[CODIGO],PRODUCTOS[DESC CORTA],"",0)</f>
        <v>0</v>
      </c>
      <c r="AE699"/>
      <c r="AH699"/>
    </row>
    <row r="700" spans="1:34" hidden="1" x14ac:dyDescent="0.25">
      <c r="A700" s="1">
        <v>46118</v>
      </c>
      <c r="B700" s="1">
        <v>46118</v>
      </c>
      <c r="C700" s="80" t="s">
        <v>169</v>
      </c>
      <c r="D700" s="38">
        <v>4</v>
      </c>
      <c r="E700" s="80" t="s">
        <v>169</v>
      </c>
      <c r="F700">
        <v>408034</v>
      </c>
      <c r="G700" s="80" t="s">
        <v>250</v>
      </c>
      <c r="H700" s="8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"/>
      <c r="V700">
        <v>5947</v>
      </c>
      <c r="W700" s="2">
        <v>6579000000</v>
      </c>
      <c r="X700" s="6">
        <v>3733.9007100000017</v>
      </c>
      <c r="Y700" s="38">
        <v>10010</v>
      </c>
      <c r="Z700" s="81">
        <f>+((DETALLE_GD_1[[#This Row],[VALOR X UN (GD)]]-DETALLE_GD_1[[#This Row],[VALOR PPTO]])/DETALLE_GD_1[[#This Row],[VALOR PPTO]])</f>
        <v>2.6567390328128124E-5</v>
      </c>
      <c r="AA700" s="2">
        <f>+DETALLE_GD_1[[#This Row],[VALOR PPTO]]*DETALLE_GD_1[[#This Row],[CANTIDAD RECIBIDA]]</f>
        <v>3733.9007999999999</v>
      </c>
      <c r="AB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0" s="3">
        <f>+DETALLE_GD_1[[#This Row],[CANTIDAD SOLICITADA]]-DETALLE_GD_1[[#This Row],[DEVOLUCIÓN]]</f>
        <v>2</v>
      </c>
      <c r="AD700" s="38">
        <f>+_xlfn.XLOOKUP(DETALLE_GD_1[[#This Row],[CODIGO]],PRODUCTOS[CODIGO],PRODUCTOS[DESC CORTA],"",0)</f>
        <v>0</v>
      </c>
      <c r="AE700"/>
      <c r="AH700"/>
    </row>
    <row r="701" spans="1:34" hidden="1" x14ac:dyDescent="0.25">
      <c r="A701" s="1">
        <v>46118</v>
      </c>
      <c r="B701" s="1">
        <v>46118</v>
      </c>
      <c r="C701" s="80" t="s">
        <v>169</v>
      </c>
      <c r="D701" s="38">
        <v>4</v>
      </c>
      <c r="E701" s="80" t="s">
        <v>169</v>
      </c>
      <c r="F701">
        <v>307033</v>
      </c>
      <c r="G701" s="80" t="s">
        <v>248</v>
      </c>
      <c r="H701" s="80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"/>
      <c r="V701">
        <v>5947</v>
      </c>
      <c r="W701" s="2">
        <v>6579000000</v>
      </c>
      <c r="X701" s="6">
        <v>18890.53544</v>
      </c>
      <c r="Y701" s="38">
        <v>10010</v>
      </c>
      <c r="Z701" s="81">
        <f>+((DETALLE_GD_1[[#This Row],[VALOR X UN (GD)]]-DETALLE_GD_1[[#This Row],[VALOR PPTO]])/DETALLE_GD_1[[#This Row],[VALOR PPTO]])</f>
        <v>2.8929831791419546E-4</v>
      </c>
      <c r="AA701" s="2">
        <f>+DETALLE_GD_1[[#This Row],[VALOR PPTO]]*DETALLE_GD_1[[#This Row],[CANTIDAD RECIBIDA]]</f>
        <v>18890.535</v>
      </c>
      <c r="AB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1" s="3">
        <f>+DETALLE_GD_1[[#This Row],[CANTIDAD SOLICITADA]]-DETALLE_GD_1[[#This Row],[DEVOLUCIÓN]]</f>
        <v>10</v>
      </c>
      <c r="AD701" s="38">
        <f>+_xlfn.XLOOKUP(DETALLE_GD_1[[#This Row],[CODIGO]],PRODUCTOS[CODIGO],PRODUCTOS[DESC CORTA],"",0)</f>
        <v>0</v>
      </c>
      <c r="AE701"/>
      <c r="AH701"/>
    </row>
    <row r="702" spans="1:34" hidden="1" x14ac:dyDescent="0.25">
      <c r="A702" s="1">
        <v>46118</v>
      </c>
      <c r="B702" s="1">
        <v>46118</v>
      </c>
      <c r="C702" s="80" t="s">
        <v>169</v>
      </c>
      <c r="D702" s="38">
        <v>4</v>
      </c>
      <c r="E702" s="80" t="s">
        <v>169</v>
      </c>
      <c r="F702">
        <v>704021</v>
      </c>
      <c r="G702" s="80" t="s">
        <v>329</v>
      </c>
      <c r="H702" s="80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"/>
      <c r="V702">
        <v>5947</v>
      </c>
      <c r="W702" s="2">
        <v>6579000000</v>
      </c>
      <c r="X702" s="6">
        <v>24350</v>
      </c>
      <c r="Y702" s="38">
        <v>10010</v>
      </c>
      <c r="Z702" s="81">
        <f>+((DETALLE_GD_1[[#This Row],[VALOR X UN (GD)]]-DETALLE_GD_1[[#This Row],[VALOR PPTO]])/DETALLE_GD_1[[#This Row],[VALOR PPTO]])</f>
        <v>0</v>
      </c>
      <c r="AA702" s="2">
        <f>+DETALLE_GD_1[[#This Row],[VALOR PPTO]]*DETALLE_GD_1[[#This Row],[CANTIDAD RECIBIDA]]</f>
        <v>24350</v>
      </c>
      <c r="AB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2" s="3">
        <f>+DETALLE_GD_1[[#This Row],[CANTIDAD SOLICITADA]]-DETALLE_GD_1[[#This Row],[DEVOLUCIÓN]]</f>
        <v>50</v>
      </c>
      <c r="AD702" s="38" t="str">
        <f>+_xlfn.XLOOKUP(DETALLE_GD_1[[#This Row],[CODIGO]],PRODUCTOS[CODIGO],PRODUCTOS[DESC CORTA],"",0)</f>
        <v>ESQUINERO PILASTRA PVC</v>
      </c>
      <c r="AE702"/>
      <c r="AH702"/>
    </row>
    <row r="703" spans="1:34" hidden="1" x14ac:dyDescent="0.25">
      <c r="A703" s="1">
        <v>46118</v>
      </c>
      <c r="B703" s="1">
        <v>46118</v>
      </c>
      <c r="C703" s="80" t="s">
        <v>169</v>
      </c>
      <c r="D703" s="38">
        <v>4</v>
      </c>
      <c r="E703" s="80" t="s">
        <v>169</v>
      </c>
      <c r="F703">
        <v>1103076</v>
      </c>
      <c r="G703" s="80" t="s">
        <v>311</v>
      </c>
      <c r="H703" s="80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"/>
      <c r="V703">
        <v>5947</v>
      </c>
      <c r="W703" s="2">
        <v>6579000000</v>
      </c>
      <c r="X703" s="6">
        <v>63820</v>
      </c>
      <c r="Y703" s="38">
        <v>10010</v>
      </c>
      <c r="Z703" s="81">
        <f>+((DETALLE_GD_1[[#This Row],[VALOR X UN (GD)]]-DETALLE_GD_1[[#This Row],[VALOR PPTO]])/DETALLE_GD_1[[#This Row],[VALOR PPTO]])</f>
        <v>-7.8345346286430584E-5</v>
      </c>
      <c r="AA703" s="2">
        <f>+DETALLE_GD_1[[#This Row],[VALOR PPTO]]*DETALLE_GD_1[[#This Row],[CANTIDAD RECIBIDA]]</f>
        <v>63820</v>
      </c>
      <c r="AB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3" s="3">
        <f>+DETALLE_GD_1[[#This Row],[CANTIDAD SOLICITADA]]-DETALLE_GD_1[[#This Row],[DEVOLUCIÓN]]</f>
        <v>20</v>
      </c>
      <c r="AD703" s="38" t="str">
        <f>+_xlfn.XLOOKUP(DETALLE_GD_1[[#This Row],[CODIGO]],PRODUCTOS[CODIGO],PRODUCTOS[DESC CORTA],"",0)</f>
        <v>PERFIL ESQUINERO INTERIOR</v>
      </c>
      <c r="AE703"/>
      <c r="AH703"/>
    </row>
    <row r="704" spans="1:34" hidden="1" x14ac:dyDescent="0.25">
      <c r="A704" s="1">
        <v>46118</v>
      </c>
      <c r="B704" s="1">
        <v>46118</v>
      </c>
      <c r="C704" s="80" t="s">
        <v>169</v>
      </c>
      <c r="D704" s="38">
        <v>4</v>
      </c>
      <c r="E704" s="80" t="s">
        <v>169</v>
      </c>
      <c r="F704">
        <v>1103074</v>
      </c>
      <c r="G704" s="80" t="s">
        <v>310</v>
      </c>
      <c r="H704" s="80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"/>
      <c r="V704">
        <v>5947</v>
      </c>
      <c r="W704" s="2">
        <v>6579000000</v>
      </c>
      <c r="X704" s="6">
        <v>48540</v>
      </c>
      <c r="Y704" s="38">
        <v>10010</v>
      </c>
      <c r="Z704" s="81">
        <f>+((DETALLE_GD_1[[#This Row],[VALOR X UN (GD)]]-DETALLE_GD_1[[#This Row],[VALOR PPTO]])/DETALLE_GD_1[[#This Row],[VALOR PPTO]])</f>
        <v>-2.0601565719069593E-5</v>
      </c>
      <c r="AA704" s="2">
        <f>+DETALLE_GD_1[[#This Row],[VALOR PPTO]]*DETALLE_GD_1[[#This Row],[CANTIDAD RECIBIDA]]</f>
        <v>48540</v>
      </c>
      <c r="AB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4" s="3">
        <f>+DETALLE_GD_1[[#This Row],[CANTIDAD SOLICITADA]]-DETALLE_GD_1[[#This Row],[DEVOLUCIÓN]]</f>
        <v>20</v>
      </c>
      <c r="AD704" s="38" t="str">
        <f>+_xlfn.XLOOKUP(DETALLE_GD_1[[#This Row],[CODIGO]],PRODUCTOS[CODIGO],PRODUCTOS[DESC CORTA],"",0)</f>
        <v>PERFIL ESQUINERO ENCUENTRO</v>
      </c>
      <c r="AE704"/>
      <c r="AH704"/>
    </row>
    <row r="705" spans="1:34" hidden="1" x14ac:dyDescent="0.25">
      <c r="A705" s="1">
        <v>46118</v>
      </c>
      <c r="B705" s="1">
        <v>46118</v>
      </c>
      <c r="C705" s="80" t="s">
        <v>169</v>
      </c>
      <c r="D705" s="38">
        <v>4</v>
      </c>
      <c r="E705" s="80" t="s">
        <v>169</v>
      </c>
      <c r="F705">
        <v>1801735</v>
      </c>
      <c r="G705" s="80" t="s">
        <v>73</v>
      </c>
      <c r="H705" s="80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"/>
      <c r="V705">
        <v>5947</v>
      </c>
      <c r="W705" s="2">
        <v>6579000000</v>
      </c>
      <c r="X705" s="6">
        <v>69900</v>
      </c>
      <c r="Y705" s="38">
        <v>10010</v>
      </c>
      <c r="Z705" s="81">
        <f>+((DETALLE_GD_1[[#This Row],[VALOR X UN (GD)]]-DETALLE_GD_1[[#This Row],[VALOR PPTO]])/DETALLE_GD_1[[#This Row],[VALOR PPTO]])</f>
        <v>0.1052789699570815</v>
      </c>
      <c r="AA705" s="2">
        <f>+DETALLE_GD_1[[#This Row],[VALOR PPTO]]*DETALLE_GD_1[[#This Row],[CANTIDAD RECIBIDA]]</f>
        <v>69900</v>
      </c>
      <c r="AB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5" s="3">
        <f>+DETALLE_GD_1[[#This Row],[CANTIDAD SOLICITADA]]-DETALLE_GD_1[[#This Row],[DEVOLUCIÓN]]</f>
        <v>20</v>
      </c>
      <c r="AD705" s="38" t="str">
        <f>+_xlfn.XLOOKUP(DETALLE_GD_1[[#This Row],[CODIGO]],PRODUCTOS[CODIGO],PRODUCTOS[DESC CORTA],"",0)</f>
        <v>BURLETE PVC</v>
      </c>
      <c r="AE705"/>
      <c r="AH705"/>
    </row>
    <row r="706" spans="1:34" hidden="1" x14ac:dyDescent="0.25">
      <c r="A706" s="1">
        <v>46118</v>
      </c>
      <c r="B706" s="1">
        <v>46118</v>
      </c>
      <c r="C706" s="80" t="s">
        <v>169</v>
      </c>
      <c r="D706" s="38">
        <v>4</v>
      </c>
      <c r="E706" s="80" t="s">
        <v>169</v>
      </c>
      <c r="F706">
        <v>701183</v>
      </c>
      <c r="G706" s="80" t="s">
        <v>136</v>
      </c>
      <c r="H706" s="80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"/>
      <c r="V706">
        <v>5947</v>
      </c>
      <c r="W706" s="2">
        <v>6579000000</v>
      </c>
      <c r="X706" s="6">
        <v>9965</v>
      </c>
      <c r="Y706" s="38">
        <v>10010</v>
      </c>
      <c r="Z706" s="81">
        <f>+((DETALLE_GD_1[[#This Row],[VALOR X UN (GD)]]-DETALLE_GD_1[[#This Row],[VALOR PPTO]])/DETALLE_GD_1[[#This Row],[VALOR PPTO]])</f>
        <v>0</v>
      </c>
      <c r="AA706" s="2">
        <f>+DETALLE_GD_1[[#This Row],[VALOR PPTO]]*DETALLE_GD_1[[#This Row],[CANTIDAD RECIBIDA]]</f>
        <v>9965</v>
      </c>
      <c r="AB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6" s="3">
        <f>+DETALLE_GD_1[[#This Row],[CANTIDAD SOLICITADA]]-DETALLE_GD_1[[#This Row],[DEVOLUCIÓN]]</f>
        <v>10</v>
      </c>
      <c r="AD706" s="38" t="str">
        <f>+_xlfn.XLOOKUP(DETALLE_GD_1[[#This Row],[CODIGO]],PRODUCTOS[CODIGO],PRODUCTOS[DESC CORTA],"",0)</f>
        <v>MOLDURA PVC INTERIOR</v>
      </c>
      <c r="AE706"/>
      <c r="AH706"/>
    </row>
    <row r="707" spans="1:34" hidden="1" x14ac:dyDescent="0.25">
      <c r="A707" s="1">
        <v>46118</v>
      </c>
      <c r="B707" s="1">
        <v>46118</v>
      </c>
      <c r="C707" s="80" t="s">
        <v>169</v>
      </c>
      <c r="D707" s="38">
        <v>4</v>
      </c>
      <c r="E707" s="80" t="s">
        <v>169</v>
      </c>
      <c r="F707">
        <v>1701071</v>
      </c>
      <c r="G707" s="80" t="s">
        <v>257</v>
      </c>
      <c r="H707" s="80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">
        <v>1255070</v>
      </c>
      <c r="V707">
        <v>5947</v>
      </c>
      <c r="W707" s="2">
        <v>6579000000</v>
      </c>
      <c r="X707" s="6">
        <v>0</v>
      </c>
      <c r="Y707" s="38">
        <v>10010</v>
      </c>
      <c r="Z707" s="81">
        <f>+((DETALLE_GD_1[[#This Row],[VALOR X UN (GD)]]-DETALLE_GD_1[[#This Row],[VALOR PPTO]])/DETALLE_GD_1[[#This Row],[VALOR PPTO]])</f>
        <v>2.6793035250665508E-6</v>
      </c>
      <c r="AA707" s="2">
        <f>+DETALLE_GD_1[[#This Row],[VALOR PPTO]]*DETALLE_GD_1[[#This Row],[CANTIDAD RECIBIDA]]</f>
        <v>0</v>
      </c>
      <c r="AB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7" s="3">
        <f>+DETALLE_GD_1[[#This Row],[CANTIDAD SOLICITADA]]-DETALLE_GD_1[[#This Row],[DEVOLUCIÓN]]</f>
        <v>0</v>
      </c>
      <c r="AD707" s="38">
        <f>+_xlfn.XLOOKUP(DETALLE_GD_1[[#This Row],[CODIGO]],PRODUCTOS[CODIGO],PRODUCTOS[DESC CORTA],"",0)</f>
        <v>0</v>
      </c>
      <c r="AE707"/>
      <c r="AH707"/>
    </row>
    <row r="708" spans="1:34" hidden="1" x14ac:dyDescent="0.25">
      <c r="A708" s="1">
        <v>46118</v>
      </c>
      <c r="B708" s="1">
        <v>46118</v>
      </c>
      <c r="C708" s="80" t="s">
        <v>169</v>
      </c>
      <c r="D708" s="38">
        <v>4</v>
      </c>
      <c r="E708" s="80" t="s">
        <v>169</v>
      </c>
      <c r="F708">
        <v>1802165</v>
      </c>
      <c r="G708" s="80" t="s">
        <v>261</v>
      </c>
      <c r="H708" s="80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"/>
      <c r="V708">
        <v>5947</v>
      </c>
      <c r="W708" s="2">
        <v>6579000000</v>
      </c>
      <c r="X708" s="6">
        <v>9122</v>
      </c>
      <c r="Y708" s="38">
        <v>10010</v>
      </c>
      <c r="Z708" s="81">
        <f>+((DETALLE_GD_1[[#This Row],[VALOR X UN (GD)]]-DETALLE_GD_1[[#This Row],[VALOR PPTO]])/DETALLE_GD_1[[#This Row],[VALOR PPTO]])</f>
        <v>0</v>
      </c>
      <c r="AA708" s="2">
        <f>+DETALLE_GD_1[[#This Row],[VALOR PPTO]]*DETALLE_GD_1[[#This Row],[CANTIDAD RECIBIDA]]</f>
        <v>9122</v>
      </c>
      <c r="AB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8" s="3">
        <f>+DETALLE_GD_1[[#This Row],[CANTIDAD SOLICITADA]]-DETALLE_GD_1[[#This Row],[DEVOLUCIÓN]]</f>
        <v>1</v>
      </c>
      <c r="AD708" s="38" t="str">
        <f>+_xlfn.XLOOKUP(DETALLE_GD_1[[#This Row],[CODIGO]],PRODUCTOS[CODIGO],PRODUCTOS[DESC CORTA],"",0)</f>
        <v>NEW TS2024019)</v>
      </c>
      <c r="AE708"/>
      <c r="AH708"/>
    </row>
    <row r="709" spans="1:34" hidden="1" x14ac:dyDescent="0.25">
      <c r="A709" s="1">
        <v>46118</v>
      </c>
      <c r="B709" s="1">
        <v>46118</v>
      </c>
      <c r="C709" s="80" t="s">
        <v>169</v>
      </c>
      <c r="D709" s="38">
        <v>4</v>
      </c>
      <c r="E709" s="80" t="s">
        <v>169</v>
      </c>
      <c r="F709">
        <v>1206002</v>
      </c>
      <c r="G709" s="80" t="s">
        <v>192</v>
      </c>
      <c r="H709" s="80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"/>
      <c r="V709">
        <v>5947</v>
      </c>
      <c r="W709" s="2">
        <v>6579000000</v>
      </c>
      <c r="X709" s="6">
        <v>15783.483871</v>
      </c>
      <c r="Y709" s="38">
        <v>10010</v>
      </c>
      <c r="Z709" s="81">
        <f>+((DETALLE_GD_1[[#This Row],[VALOR X UN (GD)]]-DETALLE_GD_1[[#This Row],[VALOR PPTO]])/DETALLE_GD_1[[#This Row],[VALOR PPTO]])</f>
        <v>0.28818200904300989</v>
      </c>
      <c r="AA709" s="2">
        <f>+DETALLE_GD_1[[#This Row],[VALOR PPTO]]*DETALLE_GD_1[[#This Row],[CANTIDAD RECIBIDA]]</f>
        <v>15783.483899999999</v>
      </c>
      <c r="AB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9" s="3">
        <f>+DETALLE_GD_1[[#This Row],[CANTIDAD SOLICITADA]]-DETALLE_GD_1[[#This Row],[DEVOLUCIÓN]]</f>
        <v>1</v>
      </c>
      <c r="AD709" s="38">
        <f>+_xlfn.XLOOKUP(DETALLE_GD_1[[#This Row],[CODIGO]],PRODUCTOS[CODIGO],PRODUCTOS[DESC CORTA],"",0)</f>
        <v>0</v>
      </c>
      <c r="AE709"/>
      <c r="AH709"/>
    </row>
    <row r="710" spans="1:34" hidden="1" x14ac:dyDescent="0.25">
      <c r="A710" s="1">
        <v>46118</v>
      </c>
      <c r="B710" s="1">
        <v>46118</v>
      </c>
      <c r="C710" s="80" t="s">
        <v>169</v>
      </c>
      <c r="D710" s="38">
        <v>4</v>
      </c>
      <c r="E710" s="80" t="s">
        <v>169</v>
      </c>
      <c r="F710">
        <v>1802171</v>
      </c>
      <c r="G710" s="80" t="s">
        <v>265</v>
      </c>
      <c r="H710" s="8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"/>
      <c r="V710">
        <v>5947</v>
      </c>
      <c r="W710" s="2">
        <v>6579000000</v>
      </c>
      <c r="X710" s="6">
        <v>3632</v>
      </c>
      <c r="Y710" s="38">
        <v>10010</v>
      </c>
      <c r="Z710" s="81">
        <f>+((DETALLE_GD_1[[#This Row],[VALOR X UN (GD)]]-DETALLE_GD_1[[#This Row],[VALOR PPTO]])/DETALLE_GD_1[[#This Row],[VALOR PPTO]])</f>
        <v>-0.11095814977973568</v>
      </c>
      <c r="AA710" s="2">
        <f>+DETALLE_GD_1[[#This Row],[VALOR PPTO]]*DETALLE_GD_1[[#This Row],[CANTIDAD RECIBIDA]]</f>
        <v>3632</v>
      </c>
      <c r="AB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0" s="3">
        <f>+DETALLE_GD_1[[#This Row],[CANTIDAD SOLICITADA]]-DETALLE_GD_1[[#This Row],[DEVOLUCIÓN]]</f>
        <v>1</v>
      </c>
      <c r="AD710" s="38" t="str">
        <f>+_xlfn.XLOOKUP(DETALLE_GD_1[[#This Row],[CODIGO]],PRODUCTOS[CODIGO],PRODUCTOS[DESC CORTA],"",0)</f>
        <v>PORTA ROLLO BENTON</v>
      </c>
      <c r="AE710"/>
      <c r="AH710"/>
    </row>
    <row r="711" spans="1:34" hidden="1" x14ac:dyDescent="0.25">
      <c r="A711" s="1">
        <v>46118</v>
      </c>
      <c r="B711" s="1">
        <v>46118</v>
      </c>
      <c r="C711" s="80" t="s">
        <v>169</v>
      </c>
      <c r="D711" s="38">
        <v>4</v>
      </c>
      <c r="E711" s="80" t="s">
        <v>169</v>
      </c>
      <c r="F711">
        <v>1802172</v>
      </c>
      <c r="G711" s="80" t="s">
        <v>266</v>
      </c>
      <c r="H711" s="80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"/>
      <c r="V711">
        <v>5947</v>
      </c>
      <c r="W711" s="2">
        <v>6579000000</v>
      </c>
      <c r="X711" s="6">
        <v>3035</v>
      </c>
      <c r="Y711" s="38">
        <v>10010</v>
      </c>
      <c r="Z711" s="81">
        <f>+((DETALLE_GD_1[[#This Row],[VALOR X UN (GD)]]-DETALLE_GD_1[[#This Row],[VALOR PPTO]])/DETALLE_GD_1[[#This Row],[VALOR PPTO]])</f>
        <v>-9.8846787479406925E-4</v>
      </c>
      <c r="AA711" s="2">
        <f>+DETALLE_GD_1[[#This Row],[VALOR PPTO]]*DETALLE_GD_1[[#This Row],[CANTIDAD RECIBIDA]]</f>
        <v>3035</v>
      </c>
      <c r="AB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1" s="3">
        <f>+DETALLE_GD_1[[#This Row],[CANTIDAD SOLICITADA]]-DETALLE_GD_1[[#This Row],[DEVOLUCIÓN]]</f>
        <v>1</v>
      </c>
      <c r="AD711" s="38" t="str">
        <f>+_xlfn.XLOOKUP(DETALLE_GD_1[[#This Row],[CODIGO]],PRODUCTOS[CODIGO],PRODUCTOS[DESC CORTA],"",0)</f>
        <v>ARGOLLA TOALLA BENTON</v>
      </c>
      <c r="AE711"/>
      <c r="AH711"/>
    </row>
    <row r="712" spans="1:34" hidden="1" x14ac:dyDescent="0.25">
      <c r="A712" s="1">
        <v>46118</v>
      </c>
      <c r="B712" s="1">
        <v>46118</v>
      </c>
      <c r="C712" s="80" t="s">
        <v>169</v>
      </c>
      <c r="D712" s="38">
        <v>4</v>
      </c>
      <c r="E712" s="80" t="s">
        <v>169</v>
      </c>
      <c r="F712">
        <v>1802517</v>
      </c>
      <c r="G712" s="80" t="s">
        <v>141</v>
      </c>
      <c r="H712" s="80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"/>
      <c r="V712">
        <v>5947</v>
      </c>
      <c r="W712" s="2">
        <v>6579000000</v>
      </c>
      <c r="X712" s="6">
        <v>2312</v>
      </c>
      <c r="Y712" s="38">
        <v>10010</v>
      </c>
      <c r="Z712" s="81">
        <f>+((DETALLE_GD_1[[#This Row],[VALOR X UN (GD)]]-DETALLE_GD_1[[#This Row],[VALOR PPTO]])/DETALLE_GD_1[[#This Row],[VALOR PPTO]])</f>
        <v>4.3252595155709344E-4</v>
      </c>
      <c r="AA712" s="2">
        <f>+DETALLE_GD_1[[#This Row],[VALOR PPTO]]*DETALLE_GD_1[[#This Row],[CANTIDAD RECIBIDA]]</f>
        <v>2312</v>
      </c>
      <c r="AB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2" s="3">
        <f>+DETALLE_GD_1[[#This Row],[CANTIDAD SOLICITADA]]-DETALLE_GD_1[[#This Row],[DEVOLUCIÓN]]</f>
        <v>1</v>
      </c>
      <c r="AD712" s="38" t="str">
        <f>+_xlfn.XLOOKUP(DETALLE_GD_1[[#This Row],[CODIGO]],PRODUCTOS[CODIGO],PRODUCTOS[DESC CORTA],"",0)</f>
        <v>CELOSIA ALUMINIO 25X25</v>
      </c>
      <c r="AE712"/>
      <c r="AH712"/>
    </row>
    <row r="713" spans="1:34" hidden="1" x14ac:dyDescent="0.25">
      <c r="A713" s="1">
        <v>46118</v>
      </c>
      <c r="B713" s="1">
        <v>46118</v>
      </c>
      <c r="C713" s="80" t="s">
        <v>169</v>
      </c>
      <c r="D713" s="38">
        <v>4</v>
      </c>
      <c r="E713" s="80" t="s">
        <v>169</v>
      </c>
      <c r="F713">
        <v>1808003</v>
      </c>
      <c r="G713" s="80" t="s">
        <v>195</v>
      </c>
      <c r="H713" s="80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"/>
      <c r="V713">
        <v>5947</v>
      </c>
      <c r="W713" s="2">
        <v>6579000000</v>
      </c>
      <c r="X713" s="6">
        <v>1006.469148</v>
      </c>
      <c r="Y713" s="38">
        <v>10010</v>
      </c>
      <c r="Z713" s="81">
        <f>+((DETALLE_GD_1[[#This Row],[VALOR X UN (GD)]]-DETALLE_GD_1[[#This Row],[VALOR PPTO]])/DETALLE_GD_1[[#This Row],[VALOR PPTO]])</f>
        <v>-4.6618406878545695E-4</v>
      </c>
      <c r="AA713" s="2">
        <f>+DETALLE_GD_1[[#This Row],[VALOR PPTO]]*DETALLE_GD_1[[#This Row],[CANTIDAD RECIBIDA]]</f>
        <v>1006.4694</v>
      </c>
      <c r="AB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3" s="3">
        <f>+DETALLE_GD_1[[#This Row],[CANTIDAD SOLICITADA]]-DETALLE_GD_1[[#This Row],[DEVOLUCIÓN]]</f>
        <v>6</v>
      </c>
      <c r="AD713" s="38">
        <f>+_xlfn.XLOOKUP(DETALLE_GD_1[[#This Row],[CODIGO]],PRODUCTOS[CODIGO],PRODUCTOS[DESC CORTA],"",0)</f>
        <v>0</v>
      </c>
      <c r="AE713"/>
      <c r="AH713"/>
    </row>
    <row r="714" spans="1:34" hidden="1" x14ac:dyDescent="0.25">
      <c r="A714" s="1">
        <v>46118</v>
      </c>
      <c r="B714" s="1">
        <v>46118</v>
      </c>
      <c r="C714" s="80" t="s">
        <v>169</v>
      </c>
      <c r="D714" s="38">
        <v>4</v>
      </c>
      <c r="E714" s="80" t="s">
        <v>169</v>
      </c>
      <c r="F714">
        <v>1808006</v>
      </c>
      <c r="G714" s="80" t="s">
        <v>194</v>
      </c>
      <c r="H714" s="80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"/>
      <c r="V714">
        <v>5947</v>
      </c>
      <c r="W714" s="2">
        <v>6579000000</v>
      </c>
      <c r="X714" s="6">
        <v>2906.671096</v>
      </c>
      <c r="Y714" s="38">
        <v>10010</v>
      </c>
      <c r="Z714" s="81">
        <f>+((DETALLE_GD_1[[#This Row],[VALOR X UN (GD)]]-DETALLE_GD_1[[#This Row],[VALOR PPTO]])/DETALLE_GD_1[[#This Row],[VALOR PPTO]])</f>
        <v>1.1315349713972661E-4</v>
      </c>
      <c r="AA714" s="2">
        <f>+DETALLE_GD_1[[#This Row],[VALOR PPTO]]*DETALLE_GD_1[[#This Row],[CANTIDAD RECIBIDA]]</f>
        <v>2906.6711</v>
      </c>
      <c r="AB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4" s="3">
        <f>+DETALLE_GD_1[[#This Row],[CANTIDAD SOLICITADA]]-DETALLE_GD_1[[#This Row],[DEVOLUCIÓN]]</f>
        <v>1</v>
      </c>
      <c r="AD714" s="38">
        <f>+_xlfn.XLOOKUP(DETALLE_GD_1[[#This Row],[CODIGO]],PRODUCTOS[CODIGO],PRODUCTOS[DESC CORTA],"",0)</f>
        <v>0</v>
      </c>
      <c r="AE714"/>
      <c r="AH714"/>
    </row>
    <row r="715" spans="1:34" hidden="1" x14ac:dyDescent="0.25">
      <c r="A715" s="1">
        <v>46118</v>
      </c>
      <c r="B715" s="1">
        <v>46118</v>
      </c>
      <c r="C715" s="80" t="s">
        <v>169</v>
      </c>
      <c r="D715" s="38">
        <v>4</v>
      </c>
      <c r="E715" s="80" t="s">
        <v>169</v>
      </c>
      <c r="F715">
        <v>1808156</v>
      </c>
      <c r="G715" s="80" t="s">
        <v>277</v>
      </c>
      <c r="H715" s="80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"/>
      <c r="V715">
        <v>5947</v>
      </c>
      <c r="W715" s="2">
        <v>6579000000</v>
      </c>
      <c r="X715" s="6">
        <v>1916</v>
      </c>
      <c r="Y715" s="38">
        <v>10010</v>
      </c>
      <c r="Z715" s="81">
        <f>+((DETALLE_GD_1[[#This Row],[VALOR X UN (GD)]]-DETALLE_GD_1[[#This Row],[VALOR PPTO]])/DETALLE_GD_1[[#This Row],[VALOR PPTO]])</f>
        <v>8.350730688935281E-3</v>
      </c>
      <c r="AA715" s="2">
        <f>+DETALLE_GD_1[[#This Row],[VALOR PPTO]]*DETALLE_GD_1[[#This Row],[CANTIDAD RECIBIDA]]</f>
        <v>1916</v>
      </c>
      <c r="AB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5" s="3">
        <f>+DETALLE_GD_1[[#This Row],[CANTIDAD SOLICITADA]]-DETALLE_GD_1[[#This Row],[DEVOLUCIÓN]]</f>
        <v>1</v>
      </c>
      <c r="AD715" s="38" t="str">
        <f>+_xlfn.XLOOKUP(DETALLE_GD_1[[#This Row],[CODIGO]],PRODUCTOS[CODIGO],PRODUCTOS[DESC CORTA],"",0)</f>
        <v>PERCHA SIMPLE YORK</v>
      </c>
      <c r="AE715"/>
      <c r="AH715"/>
    </row>
    <row r="716" spans="1:34" hidden="1" x14ac:dyDescent="0.25">
      <c r="A716" s="1">
        <v>46118</v>
      </c>
      <c r="B716" s="1">
        <v>46118</v>
      </c>
      <c r="C716" s="80" t="s">
        <v>169</v>
      </c>
      <c r="D716" s="38">
        <v>4</v>
      </c>
      <c r="E716" s="80" t="s">
        <v>169</v>
      </c>
      <c r="F716">
        <v>1802169</v>
      </c>
      <c r="G716" s="80" t="s">
        <v>263</v>
      </c>
      <c r="H716" s="80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"/>
      <c r="V716">
        <v>5947</v>
      </c>
      <c r="W716" s="2">
        <v>6579000000</v>
      </c>
      <c r="X716" s="6">
        <v>10741</v>
      </c>
      <c r="Y716" s="38">
        <v>10010</v>
      </c>
      <c r="Z716" s="81">
        <f>+((DETALLE_GD_1[[#This Row],[VALOR X UN (GD)]]-DETALLE_GD_1[[#This Row],[VALOR PPTO]])/DETALLE_GD_1[[#This Row],[VALOR PPTO]])</f>
        <v>-1.0241132110604227E-3</v>
      </c>
      <c r="AA716" s="2">
        <f>+DETALLE_GD_1[[#This Row],[VALOR PPTO]]*DETALLE_GD_1[[#This Row],[CANTIDAD RECIBIDA]]</f>
        <v>10741</v>
      </c>
      <c r="AB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6" s="3">
        <f>+DETALLE_GD_1[[#This Row],[CANTIDAD SOLICITADA]]-DETALLE_GD_1[[#This Row],[DEVOLUCIÓN]]</f>
        <v>1</v>
      </c>
      <c r="AD716" s="38" t="str">
        <f>+_xlfn.XLOOKUP(DETALLE_GD_1[[#This Row],[CODIGO]],PRODUCTOS[CODIGO],PRODUCTOS[DESC CORTA],"",0)</f>
        <v>LAVARROPA PLATICO DS</v>
      </c>
      <c r="AE716"/>
      <c r="AH716"/>
    </row>
    <row r="717" spans="1:34" hidden="1" x14ac:dyDescent="0.25">
      <c r="A717" s="1">
        <v>46118</v>
      </c>
      <c r="B717" s="1">
        <v>46118</v>
      </c>
      <c r="C717" s="80" t="s">
        <v>169</v>
      </c>
      <c r="D717" s="38">
        <v>4</v>
      </c>
      <c r="E717" s="80" t="s">
        <v>169</v>
      </c>
      <c r="F717">
        <v>1802170</v>
      </c>
      <c r="G717" s="80" t="s">
        <v>264</v>
      </c>
      <c r="H717" s="80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"/>
      <c r="V717">
        <v>5947</v>
      </c>
      <c r="W717" s="2">
        <v>6579000000</v>
      </c>
      <c r="X717" s="6">
        <v>2043</v>
      </c>
      <c r="Y717" s="38">
        <v>10010</v>
      </c>
      <c r="Z717" s="81">
        <f>+((DETALLE_GD_1[[#This Row],[VALOR X UN (GD)]]-DETALLE_GD_1[[#This Row],[VALOR PPTO]])/DETALLE_GD_1[[#This Row],[VALOR PPTO]])</f>
        <v>0</v>
      </c>
      <c r="AA717" s="2">
        <f>+DETALLE_GD_1[[#This Row],[VALOR PPTO]]*DETALLE_GD_1[[#This Row],[CANTIDAD RECIBIDA]]</f>
        <v>2043</v>
      </c>
      <c r="AB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7" s="3">
        <f>+DETALLE_GD_1[[#This Row],[CANTIDAD SOLICITADA]]-DETALLE_GD_1[[#This Row],[DEVOLUCIÓN]]</f>
        <v>1</v>
      </c>
      <c r="AD717" s="38">
        <f>+_xlfn.XLOOKUP(DETALLE_GD_1[[#This Row],[CODIGO]],PRODUCTOS[CODIGO],PRODUCTOS[DESC CORTA],"",0)</f>
        <v>0</v>
      </c>
      <c r="AE717"/>
      <c r="AH717"/>
    </row>
    <row r="718" spans="1:34" hidden="1" x14ac:dyDescent="0.25">
      <c r="A718" s="1">
        <v>46118</v>
      </c>
      <c r="B718" s="1">
        <v>46118</v>
      </c>
      <c r="C718" s="80" t="s">
        <v>169</v>
      </c>
      <c r="D718" s="38">
        <v>4</v>
      </c>
      <c r="E718" s="80" t="s">
        <v>169</v>
      </c>
      <c r="F718">
        <v>5316483</v>
      </c>
      <c r="G718" s="80" t="s">
        <v>97</v>
      </c>
      <c r="H718" s="80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"/>
      <c r="V718">
        <v>5947</v>
      </c>
      <c r="W718" s="2">
        <v>6579000000</v>
      </c>
      <c r="X718" s="6">
        <v>3237.6071430000002</v>
      </c>
      <c r="Y718" s="38">
        <v>10010</v>
      </c>
      <c r="Z718" s="81">
        <f>+((DETALLE_GD_1[[#This Row],[VALOR X UN (GD)]]-DETALLE_GD_1[[#This Row],[VALOR PPTO]])/DETALLE_GD_1[[#This Row],[VALOR PPTO]])</f>
        <v>-7.8331648086637867E-2</v>
      </c>
      <c r="AA718" s="2">
        <f>+DETALLE_GD_1[[#This Row],[VALOR PPTO]]*DETALLE_GD_1[[#This Row],[CANTIDAD RECIBIDA]]</f>
        <v>3237.6071000000002</v>
      </c>
      <c r="AB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8" s="3">
        <f>+DETALLE_GD_1[[#This Row],[CANTIDAD SOLICITADA]]-DETALLE_GD_1[[#This Row],[DEVOLUCIÓN]]</f>
        <v>1</v>
      </c>
      <c r="AD718" s="38" t="str">
        <f>+_xlfn.XLOOKUP(DETALLE_GD_1[[#This Row],[CODIGO]],PRODUCTOS[CODIGO],PRODUCTOS[DESC CORTA],"",0)</f>
        <v>LLAVE DE BOLA AF</v>
      </c>
      <c r="AE718"/>
      <c r="AH718"/>
    </row>
    <row r="719" spans="1:34" hidden="1" x14ac:dyDescent="0.25">
      <c r="A719" s="1">
        <v>46118</v>
      </c>
      <c r="B719" s="1">
        <v>46118</v>
      </c>
      <c r="C719" s="80" t="s">
        <v>169</v>
      </c>
      <c r="D719" s="38">
        <v>4</v>
      </c>
      <c r="E719" s="80" t="s">
        <v>169</v>
      </c>
      <c r="F719">
        <v>5316484</v>
      </c>
      <c r="G719" s="80" t="s">
        <v>96</v>
      </c>
      <c r="H719" s="80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"/>
      <c r="V719">
        <v>5947</v>
      </c>
      <c r="W719" s="2">
        <v>6579000000</v>
      </c>
      <c r="X719" s="6">
        <v>4372.7272730000004</v>
      </c>
      <c r="Y719" s="38">
        <v>10010</v>
      </c>
      <c r="Z719" s="81">
        <f>+((DETALLE_GD_1[[#This Row],[VALOR X UN (GD)]]-DETALLE_GD_1[[#This Row],[VALOR PPTO]])/DETALLE_GD_1[[#This Row],[VALOR PPTO]])</f>
        <v>-2.0519756628774807E-2</v>
      </c>
      <c r="AA719" s="2">
        <f>+DETALLE_GD_1[[#This Row],[VALOR PPTO]]*DETALLE_GD_1[[#This Row],[CANTIDAD RECIBIDA]]</f>
        <v>4372.7272999999996</v>
      </c>
      <c r="AB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9" s="3">
        <f>+DETALLE_GD_1[[#This Row],[CANTIDAD SOLICITADA]]-DETALLE_GD_1[[#This Row],[DEVOLUCIÓN]]</f>
        <v>1</v>
      </c>
      <c r="AD719" s="38" t="str">
        <f>+_xlfn.XLOOKUP(DETALLE_GD_1[[#This Row],[CODIGO]],PRODUCTOS[CODIGO],PRODUCTOS[DESC CORTA],"",0)</f>
        <v>LLAVE DE BOLA AC</v>
      </c>
      <c r="AE719"/>
      <c r="AH719"/>
    </row>
    <row r="720" spans="1:34" hidden="1" x14ac:dyDescent="0.25">
      <c r="A720" s="1">
        <v>46118</v>
      </c>
      <c r="B720" s="1">
        <v>46118</v>
      </c>
      <c r="C720" s="80" t="s">
        <v>169</v>
      </c>
      <c r="D720" s="38">
        <v>4</v>
      </c>
      <c r="E720" s="80" t="s">
        <v>169</v>
      </c>
      <c r="F720">
        <v>1902014</v>
      </c>
      <c r="G720" s="80" t="s">
        <v>316</v>
      </c>
      <c r="H720" s="8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"/>
      <c r="V720">
        <v>5947</v>
      </c>
      <c r="W720" s="2">
        <v>6579000000</v>
      </c>
      <c r="X720" s="6">
        <v>1191160.0000000002</v>
      </c>
      <c r="Y720" s="38">
        <v>10010</v>
      </c>
      <c r="Z720" s="81">
        <f>+((DETALLE_GD_1[[#This Row],[VALOR X UN (GD)]]-DETALLE_GD_1[[#This Row],[VALOR PPTO]])/DETALLE_GD_1[[#This Row],[VALOR PPTO]])</f>
        <v>-2.5185533429842369E-6</v>
      </c>
      <c r="AA720" s="2">
        <f>+DETALLE_GD_1[[#This Row],[VALOR PPTO]]*DETALLE_GD_1[[#This Row],[CANTIDAD RECIBIDA]]</f>
        <v>1191160</v>
      </c>
      <c r="AB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0" s="3">
        <f>+DETALLE_GD_1[[#This Row],[CANTIDAD SOLICITADA]]-DETALLE_GD_1[[#This Row],[DEVOLUCIÓN]]</f>
        <v>40</v>
      </c>
      <c r="AD720" s="38" t="str">
        <f>+_xlfn.XLOOKUP(DETALLE_GD_1[[#This Row],[CODIGO]],PRODUCTOS[CODIGO],PRODUCTOS[DESC CORTA],"",0)</f>
        <v>VOLCOGLASS</v>
      </c>
      <c r="AE720"/>
      <c r="AH720"/>
    </row>
    <row r="721" spans="1:34" hidden="1" x14ac:dyDescent="0.25">
      <c r="A721" s="1">
        <v>46118</v>
      </c>
      <c r="B721" s="1">
        <v>46118</v>
      </c>
      <c r="C721" s="80" t="s">
        <v>169</v>
      </c>
      <c r="D721" s="38">
        <v>4</v>
      </c>
      <c r="E721" s="80" t="s">
        <v>169</v>
      </c>
      <c r="F721">
        <v>409011</v>
      </c>
      <c r="G721" s="80" t="s">
        <v>251</v>
      </c>
      <c r="H721" s="80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">
        <v>533391</v>
      </c>
      <c r="V721">
        <v>5947</v>
      </c>
      <c r="W721" s="2">
        <v>6579000000</v>
      </c>
      <c r="X721" s="6">
        <v>13713.269504</v>
      </c>
      <c r="Y721" s="38">
        <v>10010</v>
      </c>
      <c r="Z721" s="81">
        <f>+((DETALLE_GD_1[[#This Row],[VALOR X UN (GD)]]-DETALLE_GD_1[[#This Row],[VALOR PPTO]])/DETALLE_GD_1[[#This Row],[VALOR PPTO]])</f>
        <v>-1.9652497896313836E-5</v>
      </c>
      <c r="AA721" s="2">
        <f>+DETALLE_GD_1[[#This Row],[VALOR PPTO]]*DETALLE_GD_1[[#This Row],[CANTIDAD RECIBIDA]]</f>
        <v>13713.2695</v>
      </c>
      <c r="AB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1" s="3">
        <f>+DETALLE_GD_1[[#This Row],[CANTIDAD SOLICITADA]]-DETALLE_GD_1[[#This Row],[DEVOLUCIÓN]]</f>
        <v>1</v>
      </c>
      <c r="AD721" s="38">
        <f>+_xlfn.XLOOKUP(DETALLE_GD_1[[#This Row],[CODIGO]],PRODUCTOS[CODIGO],PRODUCTOS[DESC CORTA],"",0)</f>
        <v>0</v>
      </c>
      <c r="AE721"/>
      <c r="AH721"/>
    </row>
    <row r="722" spans="1:34" hidden="1" x14ac:dyDescent="0.25">
      <c r="A722" s="1">
        <v>46118</v>
      </c>
      <c r="B722" s="1">
        <v>46118</v>
      </c>
      <c r="C722" s="80" t="s">
        <v>169</v>
      </c>
      <c r="D722" s="38">
        <v>4</v>
      </c>
      <c r="E722" s="80" t="s">
        <v>169</v>
      </c>
      <c r="F722" t="s">
        <v>345</v>
      </c>
      <c r="G722" s="80" t="s">
        <v>167</v>
      </c>
      <c r="H722" s="80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"/>
      <c r="V722">
        <v>5947</v>
      </c>
      <c r="W722" s="2">
        <v>6579000000</v>
      </c>
      <c r="X722" s="6">
        <v>475295.51668</v>
      </c>
      <c r="Y722" s="38">
        <v>10010</v>
      </c>
      <c r="Z722" s="81">
        <f>+((DETALLE_GD_1[[#This Row],[VALOR X UN (GD)]]-DETALLE_GD_1[[#This Row],[VALOR PPTO]])/DETALLE_GD_1[[#This Row],[VALOR PPTO]])</f>
        <v>9.3378713886288892E-2</v>
      </c>
      <c r="AA722" s="2">
        <f>+DETALLE_GD_1[[#This Row],[VALOR PPTO]]*DETALLE_GD_1[[#This Row],[CANTIDAD RECIBIDA]]</f>
        <v>475295.516</v>
      </c>
      <c r="AB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2" s="3">
        <f>+DETALLE_GD_1[[#This Row],[CANTIDAD SOLICITADA]]-DETALLE_GD_1[[#This Row],[DEVOLUCIÓN]]</f>
        <v>40</v>
      </c>
      <c r="AD722" s="38" t="str">
        <f>+_xlfn.XLOOKUP(DETALLE_GD_1[[#This Row],[CODIGO]],PRODUCTOS[CODIGO],PRODUCTOS[DESC CORTA],"",0)</f>
        <v>PISO TARKET</v>
      </c>
      <c r="AE722"/>
      <c r="AH722"/>
    </row>
    <row r="723" spans="1:34" hidden="1" x14ac:dyDescent="0.25">
      <c r="A723" s="1">
        <v>46119</v>
      </c>
      <c r="B723" s="1">
        <v>46119</v>
      </c>
      <c r="C723" s="80" t="s">
        <v>169</v>
      </c>
      <c r="D723" s="38">
        <v>4</v>
      </c>
      <c r="E723" s="80" t="s">
        <v>169</v>
      </c>
      <c r="F723">
        <v>407185</v>
      </c>
      <c r="G723" s="80" t="s">
        <v>43</v>
      </c>
      <c r="H723" s="80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">
        <v>5466566</v>
      </c>
      <c r="V723">
        <v>5947</v>
      </c>
      <c r="W723" s="2">
        <v>6579000000</v>
      </c>
      <c r="X723" s="6">
        <v>30952.44</v>
      </c>
      <c r="Y723" s="38">
        <v>10010</v>
      </c>
      <c r="Z723" s="81">
        <f>+((DETALLE_GD_1[[#This Row],[VALOR X UN (GD)]]-DETALLE_GD_1[[#This Row],[VALOR PPTO]])/DETALLE_GD_1[[#This Row],[VALOR PPTO]])</f>
        <v>-1.453847607703286E-5</v>
      </c>
      <c r="AA723" s="2">
        <f>+DETALLE_GD_1[[#This Row],[VALOR PPTO]]*DETALLE_GD_1[[#This Row],[CANTIDAD RECIBIDA]]</f>
        <v>30952.350000000002</v>
      </c>
      <c r="AB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3" s="3">
        <f>+DETALLE_GD_1[[#This Row],[CANTIDAD SOLICITADA]]-DETALLE_GD_1[[#This Row],[DEVOLUCIÓN]]</f>
        <v>4500</v>
      </c>
      <c r="AD723" s="38">
        <f>+_xlfn.XLOOKUP(DETALLE_GD_1[[#This Row],[CODIGO]],PRODUCTOS[CODIGO],PRODUCTOS[DESC CORTA],"",0)</f>
        <v>0</v>
      </c>
      <c r="AE723"/>
      <c r="AH723"/>
    </row>
    <row r="724" spans="1:34" hidden="1" x14ac:dyDescent="0.25">
      <c r="A724" s="1">
        <v>46119</v>
      </c>
      <c r="B724" s="1">
        <v>46119</v>
      </c>
      <c r="C724" s="80" t="s">
        <v>169</v>
      </c>
      <c r="D724" s="38">
        <v>4</v>
      </c>
      <c r="E724" s="80" t="s">
        <v>169</v>
      </c>
      <c r="F724">
        <v>407423</v>
      </c>
      <c r="G724" s="80" t="s">
        <v>106</v>
      </c>
      <c r="H724" s="80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"/>
      <c r="V724">
        <v>5947</v>
      </c>
      <c r="W724" s="2">
        <v>6579000000</v>
      </c>
      <c r="X724" s="6">
        <v>959764.51785405388</v>
      </c>
      <c r="Y724" s="38">
        <v>10010</v>
      </c>
      <c r="Z724" s="81">
        <f>+((DETALLE_GD_1[[#This Row],[VALOR X UN (GD)]]-DETALLE_GD_1[[#This Row],[VALOR PPTO]])/DETALLE_GD_1[[#This Row],[VALOR PPTO]])</f>
        <v>-0.96822970634983885</v>
      </c>
      <c r="AA724" s="2">
        <f>+DETALLE_GD_1[[#This Row],[VALOR PPTO]]*DETALLE_GD_1[[#This Row],[CANTIDAD RECIBIDA]]</f>
        <v>959764.5</v>
      </c>
      <c r="AB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4" s="3">
        <f>+DETALLE_GD_1[[#This Row],[CANTIDAD SOLICITADA]]-DETALLE_GD_1[[#This Row],[DEVOLUCIÓN]]</f>
        <v>9000</v>
      </c>
      <c r="AD724" s="38" t="str">
        <f>+_xlfn.XLOOKUP(DETALLE_GD_1[[#This Row],[CODIGO]],PRODUCTOS[CODIGO],PRODUCTOS[DESC CORTA],"",0)</f>
        <v>TORNILLO CRS 6X1 5/8</v>
      </c>
      <c r="AE724"/>
      <c r="AH724"/>
    </row>
    <row r="725" spans="1:34" hidden="1" x14ac:dyDescent="0.25">
      <c r="A725" s="1">
        <v>46119</v>
      </c>
      <c r="B725" s="1">
        <v>46119</v>
      </c>
      <c r="C725" s="80" t="s">
        <v>169</v>
      </c>
      <c r="D725" s="38">
        <v>4</v>
      </c>
      <c r="E725" s="80" t="s">
        <v>169</v>
      </c>
      <c r="F725">
        <v>704046</v>
      </c>
      <c r="G725" s="80" t="s">
        <v>255</v>
      </c>
      <c r="H725" s="80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"/>
      <c r="V725">
        <v>5947</v>
      </c>
      <c r="W725" s="2">
        <v>6579000000</v>
      </c>
      <c r="X725" s="6">
        <v>145216.99515200002</v>
      </c>
      <c r="Y725" s="38">
        <v>10010</v>
      </c>
      <c r="Z725" s="81">
        <f>+((DETALLE_GD_1[[#This Row],[VALOR X UN (GD)]]-DETALLE_GD_1[[#This Row],[VALOR PPTO]])/DETALLE_GD_1[[#This Row],[VALOR PPTO]])</f>
        <v>3.3053982342399563E-8</v>
      </c>
      <c r="AA725" s="2">
        <f>+DETALLE_GD_1[[#This Row],[VALOR PPTO]]*DETALLE_GD_1[[#This Row],[CANTIDAD RECIBIDA]]</f>
        <v>145216.9952</v>
      </c>
      <c r="AB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5" s="3">
        <f>+DETALLE_GD_1[[#This Row],[CANTIDAD SOLICITADA]]-DETALLE_GD_1[[#This Row],[DEVOLUCIÓN]]</f>
        <v>16</v>
      </c>
      <c r="AD725" s="38">
        <f>+_xlfn.XLOOKUP(DETALLE_GD_1[[#This Row],[CODIGO]],PRODUCTOS[CODIGO],PRODUCTOS[DESC CORTA],"",0)</f>
        <v>0</v>
      </c>
      <c r="AE725"/>
      <c r="AH725"/>
    </row>
    <row r="726" spans="1:34" hidden="1" x14ac:dyDescent="0.25">
      <c r="A726" s="1">
        <v>46119</v>
      </c>
      <c r="B726" s="1">
        <v>46119</v>
      </c>
      <c r="C726" s="80" t="s">
        <v>169</v>
      </c>
      <c r="D726" s="38">
        <v>4</v>
      </c>
      <c r="E726" s="80" t="s">
        <v>169</v>
      </c>
      <c r="F726">
        <v>2302118</v>
      </c>
      <c r="G726" s="80" t="s">
        <v>228</v>
      </c>
      <c r="H726" s="80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"/>
      <c r="V726">
        <v>5947</v>
      </c>
      <c r="W726" s="2">
        <v>6579000000</v>
      </c>
      <c r="X726" s="6">
        <v>506250</v>
      </c>
      <c r="Y726" s="38">
        <v>10010</v>
      </c>
      <c r="Z726" s="81">
        <f>+((DETALLE_GD_1[[#This Row],[VALOR X UN (GD)]]-DETALLE_GD_1[[#This Row],[VALOR PPTO]])/DETALLE_GD_1[[#This Row],[VALOR PPTO]])</f>
        <v>-0.2012246913580247</v>
      </c>
      <c r="AA726" s="2">
        <f>+DETALLE_GD_1[[#This Row],[VALOR PPTO]]*DETALLE_GD_1[[#This Row],[CANTIDAD RECIBIDA]]</f>
        <v>506250</v>
      </c>
      <c r="AB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6" s="3">
        <f>+DETALLE_GD_1[[#This Row],[CANTIDAD SOLICITADA]]-DETALLE_GD_1[[#This Row],[DEVOLUCIÓN]]</f>
        <v>5</v>
      </c>
      <c r="AD726" s="38">
        <f>+_xlfn.XLOOKUP(DETALLE_GD_1[[#This Row],[CODIGO]],PRODUCTOS[CODIGO],PRODUCTOS[DESC CORTA],"",0)</f>
        <v>0</v>
      </c>
      <c r="AE726"/>
      <c r="AH726"/>
    </row>
    <row r="727" spans="1:34" hidden="1" x14ac:dyDescent="0.25">
      <c r="A727" s="1">
        <v>46119</v>
      </c>
      <c r="B727" s="1">
        <v>46119</v>
      </c>
      <c r="C727" s="80" t="s">
        <v>169</v>
      </c>
      <c r="D727" s="38">
        <v>4</v>
      </c>
      <c r="E727" s="80" t="s">
        <v>169</v>
      </c>
      <c r="F727">
        <v>1802167</v>
      </c>
      <c r="G727" s="80" t="s">
        <v>262</v>
      </c>
      <c r="H727" s="80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"/>
      <c r="V727">
        <v>5947</v>
      </c>
      <c r="W727" s="2">
        <v>6579000000</v>
      </c>
      <c r="X727" s="6">
        <v>59888</v>
      </c>
      <c r="Y727" s="38">
        <v>10010</v>
      </c>
      <c r="Z727" s="81">
        <f>+((DETALLE_GD_1[[#This Row],[VALOR X UN (GD)]]-DETALLE_GD_1[[#This Row],[VALOR PPTO]])/DETALLE_GD_1[[#This Row],[VALOR PPTO]])</f>
        <v>0</v>
      </c>
      <c r="AA727" s="2">
        <f>+DETALLE_GD_1[[#This Row],[VALOR PPTO]]*DETALLE_GD_1[[#This Row],[CANTIDAD RECIBIDA]]</f>
        <v>59888</v>
      </c>
      <c r="AB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7" s="3">
        <f>+DETALLE_GD_1[[#This Row],[CANTIDAD SOLICITADA]]-DETALLE_GD_1[[#This Row],[DEVOLUCIÓN]]</f>
        <v>4</v>
      </c>
      <c r="AD727" s="38" t="str">
        <f>+_xlfn.XLOOKUP(DETALLE_GD_1[[#This Row],[CODIGO]],PRODUCTOS[CODIGO],PRODUCTOS[DESC CORTA],"",0)</f>
        <v>NEW DUCHA SIMPLE, SOPORTE Y FLEXIBLE 1.5M 8LPM, ESTIU (TS2024020)</v>
      </c>
      <c r="AE727"/>
      <c r="AH727"/>
    </row>
    <row r="728" spans="1:34" hidden="1" x14ac:dyDescent="0.25">
      <c r="A728" s="1">
        <v>46119</v>
      </c>
      <c r="B728" s="1">
        <v>46119</v>
      </c>
      <c r="C728" s="80" t="s">
        <v>169</v>
      </c>
      <c r="D728" s="38">
        <v>4</v>
      </c>
      <c r="E728" s="80" t="s">
        <v>169</v>
      </c>
      <c r="F728" t="s">
        <v>21</v>
      </c>
      <c r="G728" s="80" t="s">
        <v>22</v>
      </c>
      <c r="H728" s="80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"/>
      <c r="V728">
        <v>5947</v>
      </c>
      <c r="W728" s="2">
        <v>6579000000</v>
      </c>
      <c r="X728" s="6">
        <v>614388.11140000017</v>
      </c>
      <c r="Y728" s="38">
        <v>10010</v>
      </c>
      <c r="Z728" s="81">
        <f>+((DETALLE_GD_1[[#This Row],[VALOR X UN (GD)]]-DETALLE_GD_1[[#This Row],[VALOR PPTO]])/DETALLE_GD_1[[#This Row],[VALOR PPTO]])</f>
        <v>-1.8229519378380471E-7</v>
      </c>
      <c r="AA728" s="2">
        <f>+DETALLE_GD_1[[#This Row],[VALOR PPTO]]*DETALLE_GD_1[[#This Row],[CANTIDAD RECIBIDA]]</f>
        <v>614388.11199999996</v>
      </c>
      <c r="AB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8" s="3">
        <f>+DETALLE_GD_1[[#This Row],[CANTIDAD SOLICITADA]]-DETALLE_GD_1[[#This Row],[DEVOLUCIÓN]]</f>
        <v>40</v>
      </c>
      <c r="AD728" s="38" t="str">
        <f>+_xlfn.XLOOKUP(DETALLE_GD_1[[#This Row],[CODIGO]],PRODUCTOS[CODIGO],PRODUCTOS[DESC CORTA],"",0)</f>
        <v>PINO 3X8X320</v>
      </c>
      <c r="AE728"/>
      <c r="AH728"/>
    </row>
    <row r="729" spans="1:34" hidden="1" x14ac:dyDescent="0.25">
      <c r="A729" s="1">
        <v>46119</v>
      </c>
      <c r="B729" s="1">
        <v>46119</v>
      </c>
      <c r="C729" s="80" t="s">
        <v>169</v>
      </c>
      <c r="D729" s="38">
        <v>4</v>
      </c>
      <c r="E729" s="80" t="s">
        <v>169</v>
      </c>
      <c r="F729" t="s">
        <v>179</v>
      </c>
      <c r="G729" s="80" t="s">
        <v>180</v>
      </c>
      <c r="H729" s="80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"/>
      <c r="V729">
        <v>5947</v>
      </c>
      <c r="W729" s="2">
        <v>6579000000</v>
      </c>
      <c r="X729" s="6">
        <v>167574.905661</v>
      </c>
      <c r="Y729" s="38">
        <v>10010</v>
      </c>
      <c r="Z729" s="81">
        <f>+((DETALLE_GD_1[[#This Row],[VALOR X UN (GD)]]-DETALLE_GD_1[[#This Row],[VALOR PPTO]])/DETALLE_GD_1[[#This Row],[VALOR PPTO]])</f>
        <v>2.6800517543122803E-2</v>
      </c>
      <c r="AA729" s="2">
        <f>+DETALLE_GD_1[[#This Row],[VALOR PPTO]]*DETALLE_GD_1[[#This Row],[CANTIDAD RECIBIDA]]</f>
        <v>167574.9057</v>
      </c>
      <c r="AB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9" s="3">
        <f>+DETALLE_GD_1[[#This Row],[CANTIDAD SOLICITADA]]-DETALLE_GD_1[[#This Row],[DEVOLUCIÓN]]</f>
        <v>3</v>
      </c>
      <c r="AD729" s="38">
        <f>+_xlfn.XLOOKUP(DETALLE_GD_1[[#This Row],[CODIGO]],PRODUCTOS[CODIGO],PRODUCTOS[DESC CORTA],"",0)</f>
        <v>0</v>
      </c>
      <c r="AE729"/>
      <c r="AH729"/>
    </row>
    <row r="730" spans="1:34" hidden="1" x14ac:dyDescent="0.25">
      <c r="A730" s="1">
        <v>46119</v>
      </c>
      <c r="B730" s="1">
        <v>46119</v>
      </c>
      <c r="C730" s="80" t="s">
        <v>169</v>
      </c>
      <c r="D730" s="38">
        <v>4</v>
      </c>
      <c r="E730" s="80" t="s">
        <v>169</v>
      </c>
      <c r="F730">
        <v>412313</v>
      </c>
      <c r="G730" s="80" t="s">
        <v>253</v>
      </c>
      <c r="H730" s="8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"/>
      <c r="V730">
        <v>5947</v>
      </c>
      <c r="W730" s="2">
        <v>6579000000</v>
      </c>
      <c r="X730" s="6">
        <v>142344.40430999998</v>
      </c>
      <c r="Y730" s="38">
        <v>10010</v>
      </c>
      <c r="Z730" s="81">
        <f>+((DETALLE_GD_1[[#This Row],[VALOR X UN (GD)]]-DETALLE_GD_1[[#This Row],[VALOR PPTO]])/DETALLE_GD_1[[#This Row],[VALOR PPTO]])</f>
        <v>-2.8409968182735337E-6</v>
      </c>
      <c r="AA730" s="2">
        <f>+DETALLE_GD_1[[#This Row],[VALOR PPTO]]*DETALLE_GD_1[[#This Row],[CANTIDAD RECIBIDA]]</f>
        <v>142344.4044</v>
      </c>
      <c r="AB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0" s="3">
        <f>+DETALLE_GD_1[[#This Row],[CANTIDAD SOLICITADA]]-DETALLE_GD_1[[#This Row],[DEVOLUCIÓN]]</f>
        <v>6</v>
      </c>
      <c r="AD730" s="38">
        <f>+_xlfn.XLOOKUP(DETALLE_GD_1[[#This Row],[CODIGO]],PRODUCTOS[CODIGO],PRODUCTOS[DESC CORTA],"",0)</f>
        <v>0</v>
      </c>
      <c r="AE730"/>
      <c r="AH730"/>
    </row>
    <row r="731" spans="1:34" hidden="1" x14ac:dyDescent="0.25">
      <c r="A731" s="1">
        <v>46119</v>
      </c>
      <c r="B731" s="1">
        <v>46119</v>
      </c>
      <c r="C731" s="80" t="s">
        <v>169</v>
      </c>
      <c r="D731" s="38">
        <v>4</v>
      </c>
      <c r="E731" s="80" t="s">
        <v>169</v>
      </c>
      <c r="F731">
        <v>404745</v>
      </c>
      <c r="G731" s="80" t="s">
        <v>444</v>
      </c>
      <c r="H731" s="80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"/>
      <c r="V731">
        <v>5947</v>
      </c>
      <c r="W731" s="2">
        <v>6579000000</v>
      </c>
      <c r="X731" s="6" t="s">
        <v>355</v>
      </c>
      <c r="Y731" s="38">
        <v>10010</v>
      </c>
      <c r="Z731" s="81" t="e">
        <f>+((DETALLE_GD_1[[#This Row],[VALOR X UN (GD)]]-DETALLE_GD_1[[#This Row],[VALOR PPTO]])/DETALLE_GD_1[[#This Row],[VALOR PPTO]])</f>
        <v>#DIV/0!</v>
      </c>
      <c r="AA731" s="2">
        <f>+DETALLE_GD_1[[#This Row],[VALOR PPTO]]*DETALLE_GD_1[[#This Row],[CANTIDAD RECIBIDA]]</f>
        <v>0</v>
      </c>
      <c r="AB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1" s="3">
        <f>+DETALLE_GD_1[[#This Row],[CANTIDAD SOLICITADA]]-DETALLE_GD_1[[#This Row],[DEVOLUCIÓN]]</f>
        <v>15</v>
      </c>
      <c r="AD731" s="38" t="str">
        <f>+_xlfn.XLOOKUP(DETALLE_GD_1[[#This Row],[CODIGO]],PRODUCTOS[CODIGO],PRODUCTOS[DESC CORTA],"",0)</f>
        <v/>
      </c>
      <c r="AE731"/>
      <c r="AH731"/>
    </row>
    <row r="732" spans="1:34" hidden="1" x14ac:dyDescent="0.25">
      <c r="A732" s="1">
        <v>46119</v>
      </c>
      <c r="B732" s="1">
        <v>46119</v>
      </c>
      <c r="C732" s="80" t="s">
        <v>169</v>
      </c>
      <c r="D732" s="38">
        <v>4</v>
      </c>
      <c r="E732" s="80" t="s">
        <v>169</v>
      </c>
      <c r="F732">
        <v>1801229</v>
      </c>
      <c r="G732" s="80" t="s">
        <v>259</v>
      </c>
      <c r="H732" s="80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"/>
      <c r="V732">
        <v>5947</v>
      </c>
      <c r="W732" s="2">
        <v>6579000000</v>
      </c>
      <c r="X732" s="6">
        <v>18702.074076000001</v>
      </c>
      <c r="Y732" s="38">
        <v>10010</v>
      </c>
      <c r="Z732" s="81">
        <f>+((DETALLE_GD_1[[#This Row],[VALOR X UN (GD)]]-DETALLE_GD_1[[#This Row],[VALOR PPTO]])/DETALLE_GD_1[[#This Row],[VALOR PPTO]])</f>
        <v>7.1859730637361369E-2</v>
      </c>
      <c r="AA732" s="2">
        <f>+DETALLE_GD_1[[#This Row],[VALOR PPTO]]*DETALLE_GD_1[[#This Row],[CANTIDAD RECIBIDA]]</f>
        <v>18702.074000000001</v>
      </c>
      <c r="AB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2" s="3">
        <f>+DETALLE_GD_1[[#This Row],[CANTIDAD SOLICITADA]]-DETALLE_GD_1[[#This Row],[DEVOLUCIÓN]]</f>
        <v>4</v>
      </c>
      <c r="AD732" s="38" t="str">
        <f>+_xlfn.XLOOKUP(DETALLE_GD_1[[#This Row],[CODIGO]],PRODUCTOS[CODIGO],PRODUCTOS[DESC CORTA],"",0)</f>
        <v>KIT DESAGUE TINA</v>
      </c>
      <c r="AE732"/>
      <c r="AH732"/>
    </row>
    <row r="733" spans="1:34" hidden="1" x14ac:dyDescent="0.25">
      <c r="A733" s="1">
        <v>46119</v>
      </c>
      <c r="B733" s="1">
        <v>46119</v>
      </c>
      <c r="C733" s="80" t="s">
        <v>169</v>
      </c>
      <c r="D733" s="38">
        <v>4</v>
      </c>
      <c r="E733" s="80" t="s">
        <v>169</v>
      </c>
      <c r="F733">
        <v>1902003</v>
      </c>
      <c r="G733" s="80" t="s">
        <v>155</v>
      </c>
      <c r="H733" s="80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"/>
      <c r="V733">
        <v>5947</v>
      </c>
      <c r="W733" s="2">
        <v>6579000000</v>
      </c>
      <c r="X733" s="6">
        <v>150703.97545999996</v>
      </c>
      <c r="Y733" s="38">
        <v>10010</v>
      </c>
      <c r="Z733" s="81">
        <f>+((DETALLE_GD_1[[#This Row],[VALOR X UN (GD)]]-DETALLE_GD_1[[#This Row],[VALOR PPTO]])/DETALLE_GD_1[[#This Row],[VALOR PPTO]])</f>
        <v>3.186677713090557E-4</v>
      </c>
      <c r="AA733" s="2">
        <f>+DETALLE_GD_1[[#This Row],[VALOR PPTO]]*DETALLE_GD_1[[#This Row],[CANTIDAD RECIBIDA]]</f>
        <v>150703.9755</v>
      </c>
      <c r="AB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3" s="3">
        <f>+DETALLE_GD_1[[#This Row],[CANTIDAD SOLICITADA]]-DETALLE_GD_1[[#This Row],[DEVOLUCIÓN]]</f>
        <v>1</v>
      </c>
      <c r="AD733" s="38">
        <f>+_xlfn.XLOOKUP(DETALLE_GD_1[[#This Row],[CODIGO]],PRODUCTOS[CODIGO],PRODUCTOS[DESC CORTA],"",0)</f>
        <v>0</v>
      </c>
      <c r="AE733"/>
      <c r="AH733"/>
    </row>
    <row r="734" spans="1:34" hidden="1" x14ac:dyDescent="0.25">
      <c r="A734" s="1">
        <v>46119</v>
      </c>
      <c r="B734" s="1">
        <v>46119</v>
      </c>
      <c r="C734" s="80" t="s">
        <v>169</v>
      </c>
      <c r="D734" s="38">
        <v>4</v>
      </c>
      <c r="E734" s="80" t="s">
        <v>169</v>
      </c>
      <c r="F734">
        <v>304101</v>
      </c>
      <c r="G734" s="80" t="s">
        <v>17</v>
      </c>
      <c r="H734" s="80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"/>
      <c r="V734">
        <v>5947</v>
      </c>
      <c r="W734" s="2">
        <v>6579000000</v>
      </c>
      <c r="X734" s="6">
        <v>1622474.7756000008</v>
      </c>
      <c r="Y734" s="38">
        <v>10010</v>
      </c>
      <c r="Z734" s="81">
        <f>+((DETALLE_GD_1[[#This Row],[VALOR X UN (GD)]]-DETALLE_GD_1[[#This Row],[VALOR PPTO]])/DETALLE_GD_1[[#This Row],[VALOR PPTO]])</f>
        <v>-3.9339843447452911E-3</v>
      </c>
      <c r="AA734" s="2">
        <f>+DETALLE_GD_1[[#This Row],[VALOR PPTO]]*DETALLE_GD_1[[#This Row],[CANTIDAD RECIBIDA]]</f>
        <v>1622474.784</v>
      </c>
      <c r="AB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4" s="3">
        <f>+DETALLE_GD_1[[#This Row],[CANTIDAD SOLICITADA]]-DETALLE_GD_1[[#This Row],[DEVOLUCIÓN]]</f>
        <v>168</v>
      </c>
      <c r="AD734" s="38" t="str">
        <f>+_xlfn.XLOOKUP(DETALLE_GD_1[[#This Row],[CODIGO]],PRODUCTOS[CODIGO],PRODUCTOS[DESC CORTA],"",0)</f>
        <v>OSB 9.5</v>
      </c>
      <c r="AE734"/>
      <c r="AH734"/>
    </row>
    <row r="735" spans="1:34" hidden="1" x14ac:dyDescent="0.25">
      <c r="A735" s="1">
        <v>46119</v>
      </c>
      <c r="B735" s="1">
        <v>46119</v>
      </c>
      <c r="C735" s="80" t="s">
        <v>169</v>
      </c>
      <c r="D735" s="38">
        <v>4</v>
      </c>
      <c r="E735" s="80" t="s">
        <v>169</v>
      </c>
      <c r="F735">
        <v>304049</v>
      </c>
      <c r="G735" s="80" t="s">
        <v>318</v>
      </c>
      <c r="H735" s="80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"/>
      <c r="V735">
        <v>5947</v>
      </c>
      <c r="W735" s="2">
        <v>6579000000</v>
      </c>
      <c r="X735" s="6">
        <v>1947659.9999999993</v>
      </c>
      <c r="Y735" s="38">
        <v>10010</v>
      </c>
      <c r="Z735" s="81">
        <f>+((DETALLE_GD_1[[#This Row],[VALOR X UN (GD)]]-DETALLE_GD_1[[#This Row],[VALOR PPTO]])/DETALLE_GD_1[[#This Row],[VALOR PPTO]])</f>
        <v>-5.1855560005389863E-5</v>
      </c>
      <c r="AA735" s="2">
        <f>+DETALLE_GD_1[[#This Row],[VALOR PPTO]]*DETALLE_GD_1[[#This Row],[CANTIDAD RECIBIDA]]</f>
        <v>1947660</v>
      </c>
      <c r="AB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5" s="3">
        <f>+DETALLE_GD_1[[#This Row],[CANTIDAD SOLICITADA]]-DETALLE_GD_1[[#This Row],[DEVOLUCIÓN]]</f>
        <v>130</v>
      </c>
      <c r="AD735" s="38" t="str">
        <f>+_xlfn.XLOOKUP(DETALLE_GD_1[[#This Row],[CODIGO]],PRODUCTOS[CODIGO],PRODUCTOS[DESC CORTA],"",0)</f>
        <v>TERCIADO FENOLICO</v>
      </c>
      <c r="AE735"/>
      <c r="AH735"/>
    </row>
    <row r="736" spans="1:34" hidden="1" x14ac:dyDescent="0.25">
      <c r="A736" s="1">
        <v>46119</v>
      </c>
      <c r="B736" s="1">
        <v>46119</v>
      </c>
      <c r="C736" s="80" t="s">
        <v>169</v>
      </c>
      <c r="D736" s="38">
        <v>4</v>
      </c>
      <c r="E736" s="80" t="s">
        <v>169</v>
      </c>
      <c r="F736">
        <v>2302098</v>
      </c>
      <c r="G736" s="80" t="s">
        <v>24</v>
      </c>
      <c r="H736" s="80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">
        <v>501776</v>
      </c>
      <c r="V736">
        <v>5947</v>
      </c>
      <c r="W736" s="2">
        <v>6579000000</v>
      </c>
      <c r="X736" s="6">
        <v>63638.999999999985</v>
      </c>
      <c r="Y736" s="38">
        <v>10010</v>
      </c>
      <c r="Z736" s="81">
        <f>+((DETALLE_GD_1[[#This Row],[VALOR X UN (GD)]]-DETALLE_GD_1[[#This Row],[VALOR PPTO]])/DETALLE_GD_1[[#This Row],[VALOR PPTO]])</f>
        <v>0</v>
      </c>
      <c r="AA736" s="2">
        <f>+DETALLE_GD_1[[#This Row],[VALOR PPTO]]*DETALLE_GD_1[[#This Row],[CANTIDAD RECIBIDA]]</f>
        <v>63639</v>
      </c>
      <c r="AB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6" s="3">
        <f>+DETALLE_GD_1[[#This Row],[CANTIDAD SOLICITADA]]-DETALLE_GD_1[[#This Row],[DEVOLUCIÓN]]</f>
        <v>3</v>
      </c>
      <c r="AD736" s="38" t="str">
        <f>+_xlfn.XLOOKUP(DETALLE_GD_1[[#This Row],[CODIGO]],PRODUCTOS[CODIGO],PRODUCTOS[DESC CORTA],"",0)</f>
        <v>COLA FRIA</v>
      </c>
      <c r="AE736"/>
      <c r="AH736"/>
    </row>
    <row r="737" spans="1:34" hidden="1" x14ac:dyDescent="0.25">
      <c r="A737" s="1">
        <v>46119</v>
      </c>
      <c r="B737" s="1">
        <v>46119</v>
      </c>
      <c r="C737" s="80" t="s">
        <v>169</v>
      </c>
      <c r="D737" s="38">
        <v>4</v>
      </c>
      <c r="E737" s="80" t="s">
        <v>169</v>
      </c>
      <c r="F737">
        <v>617016</v>
      </c>
      <c r="G737" s="80" t="s">
        <v>133</v>
      </c>
      <c r="H737" s="80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"/>
      <c r="V737">
        <v>5947</v>
      </c>
      <c r="W737" s="2">
        <v>6579000000</v>
      </c>
      <c r="X737" s="6">
        <v>28575.132740000001</v>
      </c>
      <c r="Y737" s="38">
        <v>10010</v>
      </c>
      <c r="Z737" s="81">
        <f>+((DETALLE_GD_1[[#This Row],[VALOR X UN (GD)]]-DETALLE_GD_1[[#This Row],[VALOR PPTO]])/DETALLE_GD_1[[#This Row],[VALOR PPTO]])</f>
        <v>2.3400416019060161E-3</v>
      </c>
      <c r="AA737" s="2">
        <f>+DETALLE_GD_1[[#This Row],[VALOR PPTO]]*DETALLE_GD_1[[#This Row],[CANTIDAD RECIBIDA]]</f>
        <v>28575.133000000002</v>
      </c>
      <c r="AB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7" s="3">
        <f>+DETALLE_GD_1[[#This Row],[CANTIDAD SOLICITADA]]-DETALLE_GD_1[[#This Row],[DEVOLUCIÓN]]</f>
        <v>10</v>
      </c>
      <c r="AD737" s="38" t="str">
        <f>+_xlfn.XLOOKUP(DETALLE_GD_1[[#This Row],[CODIGO]],PRODUCTOS[CODIGO],PRODUCTOS[DESC CORTA],"",0)</f>
        <v>RODILLO CHIPORRO</v>
      </c>
      <c r="AE737"/>
      <c r="AH737"/>
    </row>
    <row r="738" spans="1:34" hidden="1" x14ac:dyDescent="0.25">
      <c r="A738" s="1">
        <v>46119</v>
      </c>
      <c r="B738" s="1">
        <v>46119</v>
      </c>
      <c r="C738" s="80" t="s">
        <v>169</v>
      </c>
      <c r="D738" s="38">
        <v>4</v>
      </c>
      <c r="E738" s="80" t="s">
        <v>169</v>
      </c>
      <c r="F738">
        <v>617057</v>
      </c>
      <c r="G738" s="80" t="s">
        <v>134</v>
      </c>
      <c r="H738" s="80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"/>
      <c r="V738">
        <v>5947</v>
      </c>
      <c r="W738" s="2">
        <v>6579000000</v>
      </c>
      <c r="X738" s="6">
        <v>20421.197059999999</v>
      </c>
      <c r="Y738" s="38">
        <v>10010</v>
      </c>
      <c r="Z738" s="81">
        <f>+((DETALLE_GD_1[[#This Row],[VALOR X UN (GD)]]-DETALLE_GD_1[[#This Row],[VALOR PPTO]])/DETALLE_GD_1[[#This Row],[VALOR PPTO]])</f>
        <v>-9.6468390173490395E-6</v>
      </c>
      <c r="AA738" s="2">
        <f>+DETALLE_GD_1[[#This Row],[VALOR PPTO]]*DETALLE_GD_1[[#This Row],[CANTIDAD RECIBIDA]]</f>
        <v>20421.197</v>
      </c>
      <c r="AB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8" s="3">
        <f>+DETALLE_GD_1[[#This Row],[CANTIDAD SOLICITADA]]-DETALLE_GD_1[[#This Row],[DEVOLUCIÓN]]</f>
        <v>10</v>
      </c>
      <c r="AD738" s="38" t="str">
        <f>+_xlfn.XLOOKUP(DETALLE_GD_1[[#This Row],[CODIGO]],PRODUCTOS[CODIGO],PRODUCTOS[DESC CORTA],"",0)</f>
        <v>BROCHA 5/8 X4</v>
      </c>
      <c r="AE738"/>
      <c r="AH738"/>
    </row>
    <row r="739" spans="1:34" hidden="1" x14ac:dyDescent="0.25">
      <c r="A739" s="1">
        <v>46119</v>
      </c>
      <c r="B739" s="1">
        <v>46119</v>
      </c>
      <c r="C739" s="80" t="s">
        <v>169</v>
      </c>
      <c r="D739" s="38">
        <v>4</v>
      </c>
      <c r="E739" s="80" t="s">
        <v>169</v>
      </c>
      <c r="F739">
        <v>617055</v>
      </c>
      <c r="G739" s="80" t="s">
        <v>182</v>
      </c>
      <c r="H739" s="80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"/>
      <c r="V739">
        <v>5947</v>
      </c>
      <c r="W739" s="2">
        <v>6579000000</v>
      </c>
      <c r="X739" s="6">
        <v>9203.5378099999998</v>
      </c>
      <c r="Y739" s="38">
        <v>10010</v>
      </c>
      <c r="Z739" s="81">
        <f>+((DETALLE_GD_1[[#This Row],[VALOR X UN (GD)]]-DETALLE_GD_1[[#This Row],[VALOR PPTO]])/DETALLE_GD_1[[#This Row],[VALOR PPTO]])</f>
        <v>3.1559819712810445E-2</v>
      </c>
      <c r="AA739" s="2">
        <f>+DETALLE_GD_1[[#This Row],[VALOR PPTO]]*DETALLE_GD_1[[#This Row],[CANTIDAD RECIBIDA]]</f>
        <v>9203.5380000000005</v>
      </c>
      <c r="AB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9" s="3">
        <f>+DETALLE_GD_1[[#This Row],[CANTIDAD SOLICITADA]]-DETALLE_GD_1[[#This Row],[DEVOLUCIÓN]]</f>
        <v>10</v>
      </c>
      <c r="AD739" s="38">
        <f>+_xlfn.XLOOKUP(DETALLE_GD_1[[#This Row],[CODIGO]],PRODUCTOS[CODIGO],PRODUCTOS[DESC CORTA],"",0)</f>
        <v>0</v>
      </c>
      <c r="AE739"/>
      <c r="AH739"/>
    </row>
    <row r="740" spans="1:34" hidden="1" x14ac:dyDescent="0.25">
      <c r="A740" s="1">
        <v>46119</v>
      </c>
      <c r="B740" s="1">
        <v>46119</v>
      </c>
      <c r="C740" s="80" t="s">
        <v>169</v>
      </c>
      <c r="D740" s="38">
        <v>4</v>
      </c>
      <c r="E740" s="80" t="s">
        <v>169</v>
      </c>
      <c r="F740">
        <v>407185</v>
      </c>
      <c r="G740" s="80" t="s">
        <v>43</v>
      </c>
      <c r="H740" s="8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"/>
      <c r="V740">
        <v>5947</v>
      </c>
      <c r="W740" s="2">
        <v>6579000000</v>
      </c>
      <c r="X740" s="6">
        <v>20634.960000000003</v>
      </c>
      <c r="Y740" s="38">
        <v>10010</v>
      </c>
      <c r="Z740" s="81">
        <f>+((DETALLE_GD_1[[#This Row],[VALOR X UN (GD)]]-DETALLE_GD_1[[#This Row],[VALOR PPTO]])/DETALLE_GD_1[[#This Row],[VALOR PPTO]])</f>
        <v>0</v>
      </c>
      <c r="AA740" s="2">
        <f>+DETALLE_GD_1[[#This Row],[VALOR PPTO]]*DETALLE_GD_1[[#This Row],[CANTIDAD RECIBIDA]]</f>
        <v>20634.900000000001</v>
      </c>
      <c r="AB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0" s="3">
        <f>+DETALLE_GD_1[[#This Row],[CANTIDAD SOLICITADA]]-DETALLE_GD_1[[#This Row],[DEVOLUCIÓN]]</f>
        <v>3000</v>
      </c>
      <c r="AD740" s="38">
        <f>+_xlfn.XLOOKUP(DETALLE_GD_1[[#This Row],[CODIGO]],PRODUCTOS[CODIGO],PRODUCTOS[DESC CORTA],"",0)</f>
        <v>0</v>
      </c>
      <c r="AE740"/>
      <c r="AH740"/>
    </row>
    <row r="741" spans="1:34" hidden="1" x14ac:dyDescent="0.25">
      <c r="A741" s="1">
        <v>46119</v>
      </c>
      <c r="B741" s="1">
        <v>46119</v>
      </c>
      <c r="C741" s="80" t="s">
        <v>169</v>
      </c>
      <c r="D741" s="38">
        <v>4</v>
      </c>
      <c r="E741" s="80" t="s">
        <v>169</v>
      </c>
      <c r="F741">
        <v>404252</v>
      </c>
      <c r="G741" s="80" t="s">
        <v>181</v>
      </c>
      <c r="H741" s="80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"/>
      <c r="V741">
        <v>5947</v>
      </c>
      <c r="W741" s="2">
        <v>6579000000</v>
      </c>
      <c r="X741" s="6">
        <v>6660.2632560000002</v>
      </c>
      <c r="Y741" s="38">
        <v>10010</v>
      </c>
      <c r="Z741" s="81">
        <f>+((DETALLE_GD_1[[#This Row],[VALOR X UN (GD)]]-DETALLE_GD_1[[#This Row],[VALOR PPTO]])/DETALLE_GD_1[[#This Row],[VALOR PPTO]])</f>
        <v>-3.9547985444444259E-5</v>
      </c>
      <c r="AA741" s="2">
        <f>+DETALLE_GD_1[[#This Row],[VALOR PPTO]]*DETALLE_GD_1[[#This Row],[CANTIDAD RECIBIDA]]</f>
        <v>6660.2633999999998</v>
      </c>
      <c r="AB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1" s="3">
        <f>+DETALLE_GD_1[[#This Row],[CANTIDAD SOLICITADA]]-DETALLE_GD_1[[#This Row],[DEVOLUCIÓN]]</f>
        <v>6</v>
      </c>
      <c r="AD741" s="38">
        <f>+_xlfn.XLOOKUP(DETALLE_GD_1[[#This Row],[CODIGO]],PRODUCTOS[CODIGO],PRODUCTOS[DESC CORTA],"",0)</f>
        <v>0</v>
      </c>
      <c r="AE741"/>
      <c r="AH741"/>
    </row>
    <row r="742" spans="1:34" hidden="1" x14ac:dyDescent="0.25">
      <c r="A742" s="1">
        <v>46119</v>
      </c>
      <c r="B742" s="1">
        <v>46119</v>
      </c>
      <c r="C742" s="80" t="s">
        <v>169</v>
      </c>
      <c r="D742" s="38">
        <v>4</v>
      </c>
      <c r="E742" s="80" t="s">
        <v>169</v>
      </c>
      <c r="F742">
        <v>2304053</v>
      </c>
      <c r="G742" s="80" t="s">
        <v>213</v>
      </c>
      <c r="H742" s="80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"/>
      <c r="V742">
        <v>5947</v>
      </c>
      <c r="W742" s="2">
        <v>6579000000</v>
      </c>
      <c r="X742" s="6">
        <v>20688.000000000004</v>
      </c>
      <c r="Y742" s="38">
        <v>10010</v>
      </c>
      <c r="Z742" s="81">
        <f>+((DETALLE_GD_1[[#This Row],[VALOR X UN (GD)]]-DETALLE_GD_1[[#This Row],[VALOR PPTO]])/DETALLE_GD_1[[#This Row],[VALOR PPTO]])</f>
        <v>1.5999651972157764E-2</v>
      </c>
      <c r="AA742" s="2">
        <f>+DETALLE_GD_1[[#This Row],[VALOR PPTO]]*DETALLE_GD_1[[#This Row],[CANTIDAD RECIBIDA]]</f>
        <v>20688</v>
      </c>
      <c r="AB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2" s="3">
        <f>+DETALLE_GD_1[[#This Row],[CANTIDAD SOLICITADA]]-DETALLE_GD_1[[#This Row],[DEVOLUCIÓN]]</f>
        <v>24</v>
      </c>
      <c r="AD742" s="38">
        <f>+_xlfn.XLOOKUP(DETALLE_GD_1[[#This Row],[CODIGO]],PRODUCTOS[CODIGO],PRODUCTOS[DESC CORTA],"",0)</f>
        <v>0</v>
      </c>
      <c r="AE742"/>
      <c r="AH742"/>
    </row>
    <row r="743" spans="1:34" hidden="1" x14ac:dyDescent="0.25">
      <c r="A743" s="1">
        <v>46119</v>
      </c>
      <c r="B743" s="1">
        <v>46119</v>
      </c>
      <c r="C743" s="80" t="s">
        <v>169</v>
      </c>
      <c r="D743" s="38">
        <v>4</v>
      </c>
      <c r="E743" s="80" t="s">
        <v>169</v>
      </c>
      <c r="F743">
        <v>2302119</v>
      </c>
      <c r="G743" s="80" t="s">
        <v>74</v>
      </c>
      <c r="H743" s="80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"/>
      <c r="V743">
        <v>5947</v>
      </c>
      <c r="W743" s="2">
        <v>6579000000</v>
      </c>
      <c r="X743" s="6">
        <v>176208</v>
      </c>
      <c r="Y743" s="38">
        <v>10010</v>
      </c>
      <c r="Z743" s="81">
        <f>+((DETALLE_GD_1[[#This Row],[VALOR X UN (GD)]]-DETALLE_GD_1[[#This Row],[VALOR PPTO]])/DETALLE_GD_1[[#This Row],[VALOR PPTO]])</f>
        <v>3.609370743666576E-3</v>
      </c>
      <c r="AA743" s="2">
        <f>+DETALLE_GD_1[[#This Row],[VALOR PPTO]]*DETALLE_GD_1[[#This Row],[CANTIDAD RECIBIDA]]</f>
        <v>176208</v>
      </c>
      <c r="AB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3" s="3">
        <f>+DETALLE_GD_1[[#This Row],[CANTIDAD SOLICITADA]]-DETALLE_GD_1[[#This Row],[DEVOLUCIÓN]]</f>
        <v>48</v>
      </c>
      <c r="AD743" s="38" t="str">
        <f>+_xlfn.XLOOKUP(DETALLE_GD_1[[#This Row],[CODIGO]],PRODUCTOS[CODIGO],PRODUCTOS[DESC CORTA],"",0)</f>
        <v>SELLO</v>
      </c>
      <c r="AE743"/>
      <c r="AH743"/>
    </row>
    <row r="744" spans="1:34" hidden="1" x14ac:dyDescent="0.25">
      <c r="A744" s="1">
        <v>46119</v>
      </c>
      <c r="B744" s="1">
        <v>46119</v>
      </c>
      <c r="C744" s="80" t="s">
        <v>169</v>
      </c>
      <c r="D744" s="38">
        <v>4</v>
      </c>
      <c r="E744" s="80" t="s">
        <v>169</v>
      </c>
      <c r="F744">
        <v>307096</v>
      </c>
      <c r="G744" s="80" t="s">
        <v>249</v>
      </c>
      <c r="H744" s="80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"/>
      <c r="V744">
        <v>5947</v>
      </c>
      <c r="W744" s="2">
        <v>6579000000</v>
      </c>
      <c r="X744" s="6">
        <v>180200.11109399988</v>
      </c>
      <c r="Y744" s="38">
        <v>10010</v>
      </c>
      <c r="Z744" s="81">
        <f>+((DETALLE_GD_1[[#This Row],[VALOR X UN (GD)]]-DETALLE_GD_1[[#This Row],[VALOR PPTO]])/DETALLE_GD_1[[#This Row],[VALOR PPTO]])</f>
        <v>-0.1430526574055572</v>
      </c>
      <c r="AA744" s="2">
        <f>+DETALLE_GD_1[[#This Row],[VALOR PPTO]]*DETALLE_GD_1[[#This Row],[CANTIDAD RECIBIDA]]</f>
        <v>180200.10860000001</v>
      </c>
      <c r="AB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4" s="3">
        <f>+DETALLE_GD_1[[#This Row],[CANTIDAD SOLICITADA]]-DETALLE_GD_1[[#This Row],[DEVOLUCIÓN]]</f>
        <v>86</v>
      </c>
      <c r="AD744" s="38" t="str">
        <f>+_xlfn.XLOOKUP(DETALLE_GD_1[[#This Row],[CODIGO]],PRODUCTOS[CODIGO],PRODUCTOS[DESC CORTA],"",0)</f>
        <v>CUBREJUNTA</v>
      </c>
      <c r="AE744"/>
      <c r="AH744"/>
    </row>
    <row r="745" spans="1:34" hidden="1" x14ac:dyDescent="0.25">
      <c r="A745" s="1">
        <v>46119</v>
      </c>
      <c r="B745" s="1">
        <v>46119</v>
      </c>
      <c r="C745" s="80" t="s">
        <v>169</v>
      </c>
      <c r="D745" s="38">
        <v>4</v>
      </c>
      <c r="E745" s="80" t="s">
        <v>169</v>
      </c>
      <c r="F745">
        <v>304002</v>
      </c>
      <c r="G745" s="80" t="s">
        <v>37</v>
      </c>
      <c r="H745" s="80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">
        <v>4668056</v>
      </c>
      <c r="V745">
        <v>5947</v>
      </c>
      <c r="W745" s="2">
        <v>6579000000</v>
      </c>
      <c r="X745" s="6">
        <v>4589245.5450480003</v>
      </c>
      <c r="Y745" s="38">
        <v>10010</v>
      </c>
      <c r="Z745" s="81">
        <f>+((DETALLE_GD_1[[#This Row],[VALOR X UN (GD)]]-DETALLE_GD_1[[#This Row],[VALOR PPTO]])/DETALLE_GD_1[[#This Row],[VALOR PPTO]])</f>
        <v>1.7172855592941873E-2</v>
      </c>
      <c r="AA745" s="2">
        <f>+DETALLE_GD_1[[#This Row],[VALOR PPTO]]*DETALLE_GD_1[[#This Row],[CANTIDAD RECIBIDA]]</f>
        <v>4589245.5552000003</v>
      </c>
      <c r="AB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5" s="3">
        <f>+DETALLE_GD_1[[#This Row],[CANTIDAD SOLICITADA]]-DETALLE_GD_1[[#This Row],[DEVOLUCIÓN]]</f>
        <v>216</v>
      </c>
      <c r="AD745" s="38" t="str">
        <f>+_xlfn.XLOOKUP(DETALLE_GD_1[[#This Row],[CODIGO]],PRODUCTOS[CODIGO],PRODUCTOS[DESC CORTA],"",0)</f>
        <v>SMARTPANEL</v>
      </c>
      <c r="AE745"/>
      <c r="AH745"/>
    </row>
    <row r="746" spans="1:34" hidden="1" x14ac:dyDescent="0.25">
      <c r="A746" s="1">
        <v>46120</v>
      </c>
      <c r="B746" s="1">
        <v>46120</v>
      </c>
      <c r="C746" s="80" t="s">
        <v>169</v>
      </c>
      <c r="D746" s="38">
        <v>4</v>
      </c>
      <c r="E746" s="80" t="s">
        <v>169</v>
      </c>
      <c r="F746">
        <v>1808147</v>
      </c>
      <c r="G746" s="80" t="s">
        <v>275</v>
      </c>
      <c r="H746" s="80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">
        <v>9556</v>
      </c>
      <c r="V746">
        <v>5947</v>
      </c>
      <c r="W746" s="2">
        <v>6579000000</v>
      </c>
      <c r="X746" s="6">
        <v>9172</v>
      </c>
      <c r="Y746" s="38">
        <v>10010</v>
      </c>
      <c r="Z746" s="81">
        <f>+((DETALLE_GD_1[[#This Row],[VALOR X UN (GD)]]-DETALLE_GD_1[[#This Row],[VALOR PPTO]])/DETALLE_GD_1[[#This Row],[VALOR PPTO]])</f>
        <v>-3.2054077627562148E-2</v>
      </c>
      <c r="AA746" s="2">
        <f>+DETALLE_GD_1[[#This Row],[VALOR PPTO]]*DETALLE_GD_1[[#This Row],[CANTIDAD RECIBIDA]]</f>
        <v>9172</v>
      </c>
      <c r="AB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6" s="3">
        <f>+DETALLE_GD_1[[#This Row],[CANTIDAD SOLICITADA]]-DETALLE_GD_1[[#This Row],[DEVOLUCIÓN]]</f>
        <v>4</v>
      </c>
      <c r="AD746" s="38" t="str">
        <f>+_xlfn.XLOOKUP(DETALLE_GD_1[[#This Row],[CODIGO]],PRODUCTOS[CODIGO],PRODUCTOS[DESC CORTA],"",0)</f>
        <v>LLAVE ANGULAR 1/2X</v>
      </c>
      <c r="AE746"/>
      <c r="AH746"/>
    </row>
    <row r="747" spans="1:34" hidden="1" x14ac:dyDescent="0.25">
      <c r="A747" s="1">
        <v>46120</v>
      </c>
      <c r="B747" s="1">
        <v>46120</v>
      </c>
      <c r="C747" s="80" t="s">
        <v>169</v>
      </c>
      <c r="D747" s="38">
        <v>4</v>
      </c>
      <c r="E747" s="80" t="s">
        <v>169</v>
      </c>
      <c r="F747">
        <v>407423</v>
      </c>
      <c r="G747" s="80" t="s">
        <v>106</v>
      </c>
      <c r="H747" s="80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"/>
      <c r="V747">
        <v>5947</v>
      </c>
      <c r="W747" s="2">
        <v>6579000000</v>
      </c>
      <c r="X747" s="6">
        <v>21328.100396756756</v>
      </c>
      <c r="Y747" s="38">
        <v>10010</v>
      </c>
      <c r="Z747" s="81">
        <f>+((DETALLE_GD_1[[#This Row],[VALOR X UN (GD)]]-DETALLE_GD_1[[#This Row],[VALOR PPTO]])/DETALLE_GD_1[[#This Row],[VALOR PPTO]])</f>
        <v>-0.96821095174910099</v>
      </c>
      <c r="AA747" s="2">
        <f>+DETALLE_GD_1[[#This Row],[VALOR PPTO]]*DETALLE_GD_1[[#This Row],[CANTIDAD RECIBIDA]]</f>
        <v>21328.100000000002</v>
      </c>
      <c r="AB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7" s="3">
        <f>+DETALLE_GD_1[[#This Row],[CANTIDAD SOLICITADA]]-DETALLE_GD_1[[#This Row],[DEVOLUCIÓN]]</f>
        <v>200</v>
      </c>
      <c r="AD747" s="38" t="str">
        <f>+_xlfn.XLOOKUP(DETALLE_GD_1[[#This Row],[CODIGO]],PRODUCTOS[CODIGO],PRODUCTOS[DESC CORTA],"",0)</f>
        <v>TORNILLO CRS 6X1 5/8</v>
      </c>
      <c r="AE747"/>
      <c r="AH747"/>
    </row>
    <row r="748" spans="1:34" hidden="1" x14ac:dyDescent="0.25">
      <c r="A748" s="1">
        <v>46120</v>
      </c>
      <c r="B748" s="1">
        <v>46120</v>
      </c>
      <c r="C748" s="80" t="s">
        <v>169</v>
      </c>
      <c r="D748" s="38">
        <v>4</v>
      </c>
      <c r="E748" s="80" t="s">
        <v>169</v>
      </c>
      <c r="F748">
        <v>408042</v>
      </c>
      <c r="G748" s="80" t="s">
        <v>144</v>
      </c>
      <c r="H748" s="80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">
        <v>1360364</v>
      </c>
      <c r="V748">
        <v>5947</v>
      </c>
      <c r="W748" s="2">
        <v>6579000000</v>
      </c>
      <c r="X748" s="6">
        <v>350000.00000000029</v>
      </c>
      <c r="Y748" s="38">
        <v>10010</v>
      </c>
      <c r="Z748" s="81">
        <f>+((DETALLE_GD_1[[#This Row],[VALOR X UN (GD)]]-DETALLE_GD_1[[#This Row],[VALOR PPTO]])/DETALLE_GD_1[[#This Row],[VALOR PPTO]])</f>
        <v>0</v>
      </c>
      <c r="AA748" s="2">
        <f>+DETALLE_GD_1[[#This Row],[VALOR PPTO]]*DETALLE_GD_1[[#This Row],[CANTIDAD RECIBIDA]]</f>
        <v>350000</v>
      </c>
      <c r="AB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8" s="3">
        <f>+DETALLE_GD_1[[#This Row],[CANTIDAD SOLICITADA]]-DETALLE_GD_1[[#This Row],[DEVOLUCIÓN]]</f>
        <v>10</v>
      </c>
      <c r="AD748" s="38" t="str">
        <f>+_xlfn.XLOOKUP(DETALLE_GD_1[[#This Row],[CODIGO]],PRODUCTOS[CODIGO],PRODUCTOS[DESC CORTA],"",0)</f>
        <v>CLAVO HELICOIDAL PROFIX</v>
      </c>
      <c r="AE748"/>
      <c r="AH748"/>
    </row>
    <row r="749" spans="1:34" hidden="1" x14ac:dyDescent="0.25">
      <c r="A749" s="1">
        <v>46120</v>
      </c>
      <c r="B749" s="1">
        <v>46120</v>
      </c>
      <c r="C749" s="80" t="s">
        <v>169</v>
      </c>
      <c r="D749" s="38">
        <v>4</v>
      </c>
      <c r="E749" s="80" t="s">
        <v>169</v>
      </c>
      <c r="F749">
        <v>106022</v>
      </c>
      <c r="G749" s="80" t="s">
        <v>245</v>
      </c>
      <c r="H749" s="80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"/>
      <c r="V749">
        <v>5947</v>
      </c>
      <c r="W749" s="2">
        <v>6579000000</v>
      </c>
      <c r="X749" s="6">
        <v>22804.146594000005</v>
      </c>
      <c r="Y749" s="38">
        <v>10010</v>
      </c>
      <c r="Z749" s="81">
        <f>+((DETALLE_GD_1[[#This Row],[VALOR X UN (GD)]]-DETALLE_GD_1[[#This Row],[VALOR PPTO]])/DETALLE_GD_1[[#This Row],[VALOR PPTO]])</f>
        <v>-1.3797490672151356E-4</v>
      </c>
      <c r="AA749" s="2">
        <f>+DETALLE_GD_1[[#This Row],[VALOR PPTO]]*DETALLE_GD_1[[#This Row],[CANTIDAD RECIBIDA]]</f>
        <v>22804.1466</v>
      </c>
      <c r="AB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9" s="3">
        <f>+DETALLE_GD_1[[#This Row],[CANTIDAD SOLICITADA]]-DETALLE_GD_1[[#This Row],[DEVOLUCIÓN]]</f>
        <v>6</v>
      </c>
      <c r="AD749" s="38">
        <f>+_xlfn.XLOOKUP(DETALLE_GD_1[[#This Row],[CODIGO]],PRODUCTOS[CODIGO],PRODUCTOS[DESC CORTA],"",0)</f>
        <v>0</v>
      </c>
      <c r="AE749"/>
      <c r="AH749"/>
    </row>
    <row r="750" spans="1:34" hidden="1" x14ac:dyDescent="0.25">
      <c r="A750" s="1">
        <v>46120</v>
      </c>
      <c r="B750" s="1">
        <v>46120</v>
      </c>
      <c r="C750" s="80" t="s">
        <v>169</v>
      </c>
      <c r="D750" s="38">
        <v>4</v>
      </c>
      <c r="E750" s="80" t="s">
        <v>169</v>
      </c>
      <c r="F750">
        <v>2304053</v>
      </c>
      <c r="G750" s="80" t="s">
        <v>213</v>
      </c>
      <c r="H750" s="8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"/>
      <c r="V750">
        <v>5947</v>
      </c>
      <c r="W750" s="2">
        <v>6579000000</v>
      </c>
      <c r="X750" s="6">
        <v>20688.000000000004</v>
      </c>
      <c r="Y750" s="38">
        <v>10010</v>
      </c>
      <c r="Z750" s="81">
        <f>+((DETALLE_GD_1[[#This Row],[VALOR X UN (GD)]]-DETALLE_GD_1[[#This Row],[VALOR PPTO]])/DETALLE_GD_1[[#This Row],[VALOR PPTO]])</f>
        <v>1.5999651972157764E-2</v>
      </c>
      <c r="AA750" s="2">
        <f>+DETALLE_GD_1[[#This Row],[VALOR PPTO]]*DETALLE_GD_1[[#This Row],[CANTIDAD RECIBIDA]]</f>
        <v>20688</v>
      </c>
      <c r="AB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0" s="3">
        <f>+DETALLE_GD_1[[#This Row],[CANTIDAD SOLICITADA]]-DETALLE_GD_1[[#This Row],[DEVOLUCIÓN]]</f>
        <v>24</v>
      </c>
      <c r="AD750" s="38">
        <f>+_xlfn.XLOOKUP(DETALLE_GD_1[[#This Row],[CODIGO]],PRODUCTOS[CODIGO],PRODUCTOS[DESC CORTA],"",0)</f>
        <v>0</v>
      </c>
      <c r="AE750"/>
      <c r="AH750"/>
    </row>
    <row r="751" spans="1:34" hidden="1" x14ac:dyDescent="0.25">
      <c r="A751" s="1">
        <v>46120</v>
      </c>
      <c r="B751" s="1">
        <v>46120</v>
      </c>
      <c r="C751" s="80" t="s">
        <v>169</v>
      </c>
      <c r="D751" s="38">
        <v>4</v>
      </c>
      <c r="E751" s="80" t="s">
        <v>169</v>
      </c>
      <c r="F751">
        <v>1902003</v>
      </c>
      <c r="G751" s="80" t="s">
        <v>155</v>
      </c>
      <c r="H751" s="80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"/>
      <c r="V751">
        <v>5947</v>
      </c>
      <c r="W751" s="2">
        <v>6579000000</v>
      </c>
      <c r="X751" s="6">
        <v>904223.85275999969</v>
      </c>
      <c r="Y751" s="38">
        <v>10010</v>
      </c>
      <c r="Z751" s="81">
        <f>+((DETALLE_GD_1[[#This Row],[VALOR X UN (GD)]]-DETALLE_GD_1[[#This Row],[VALOR PPTO]])/DETALLE_GD_1[[#This Row],[VALOR PPTO]])</f>
        <v>3.208793917981145E-4</v>
      </c>
      <c r="AA751" s="2">
        <f>+DETALLE_GD_1[[#This Row],[VALOR PPTO]]*DETALLE_GD_1[[#This Row],[CANTIDAD RECIBIDA]]</f>
        <v>904223.853</v>
      </c>
      <c r="AB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1" s="3">
        <f>+DETALLE_GD_1[[#This Row],[CANTIDAD SOLICITADA]]-DETALLE_GD_1[[#This Row],[DEVOLUCIÓN]]</f>
        <v>6</v>
      </c>
      <c r="AD751" s="38">
        <f>+_xlfn.XLOOKUP(DETALLE_GD_1[[#This Row],[CODIGO]],PRODUCTOS[CODIGO],PRODUCTOS[DESC CORTA],"",0)</f>
        <v>0</v>
      </c>
      <c r="AE751"/>
      <c r="AH751"/>
    </row>
    <row r="752" spans="1:34" hidden="1" x14ac:dyDescent="0.25">
      <c r="A752" s="1">
        <v>46120</v>
      </c>
      <c r="B752" s="1">
        <v>46120</v>
      </c>
      <c r="C752" s="80" t="s">
        <v>169</v>
      </c>
      <c r="D752" s="38">
        <v>4</v>
      </c>
      <c r="E752" s="80" t="s">
        <v>169</v>
      </c>
      <c r="F752">
        <v>307031</v>
      </c>
      <c r="G752" s="80" t="s">
        <v>65</v>
      </c>
      <c r="H752" s="80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"/>
      <c r="V752">
        <v>5947</v>
      </c>
      <c r="W752" s="2">
        <v>6579000000</v>
      </c>
      <c r="X752" s="6">
        <v>10799.994420000005</v>
      </c>
      <c r="Y752" s="38">
        <v>10010</v>
      </c>
      <c r="Z752" s="81">
        <f>+((DETALLE_GD_1[[#This Row],[VALOR X UN (GD)]]-DETALLE_GD_1[[#This Row],[VALOR PPTO]])/DETALLE_GD_1[[#This Row],[VALOR PPTO]])</f>
        <v>5.1851878741837811E-7</v>
      </c>
      <c r="AA752" s="2">
        <f>+DETALLE_GD_1[[#This Row],[VALOR PPTO]]*DETALLE_GD_1[[#This Row],[CANTIDAD RECIBIDA]]</f>
        <v>10799.9944</v>
      </c>
      <c r="AB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2" s="3">
        <f>+DETALLE_GD_1[[#This Row],[CANTIDAD SOLICITADA]]-DETALLE_GD_1[[#This Row],[DEVOLUCIÓN]]</f>
        <v>4</v>
      </c>
      <c r="AD752" s="38" t="str">
        <f>+_xlfn.XLOOKUP(DETALLE_GD_1[[#This Row],[CODIGO]],PRODUCTOS[CODIGO],PRODUCTOS[DESC CORTA],"",0)</f>
        <v>CORNIZA BLANCA</v>
      </c>
      <c r="AE752"/>
      <c r="AH752"/>
    </row>
    <row r="753" spans="1:34" hidden="1" x14ac:dyDescent="0.25">
      <c r="A753" s="1">
        <v>46120</v>
      </c>
      <c r="B753" s="1">
        <v>46120</v>
      </c>
      <c r="C753" s="80" t="s">
        <v>169</v>
      </c>
      <c r="D753" s="38">
        <v>4</v>
      </c>
      <c r="E753" s="80" t="s">
        <v>169</v>
      </c>
      <c r="F753">
        <v>704022</v>
      </c>
      <c r="G753" s="80" t="s">
        <v>330</v>
      </c>
      <c r="H753" s="80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"/>
      <c r="V753">
        <v>5947</v>
      </c>
      <c r="W753" s="2">
        <v>6579000000</v>
      </c>
      <c r="X753" s="6">
        <v>1530.0000000000002</v>
      </c>
      <c r="Y753" s="38">
        <v>10010</v>
      </c>
      <c r="Z753" s="81">
        <f>+((DETALLE_GD_1[[#This Row],[VALOR X UN (GD)]]-DETALLE_GD_1[[#This Row],[VALOR PPTO]])/DETALLE_GD_1[[#This Row],[VALOR PPTO]])</f>
        <v>-0.15555555555555564</v>
      </c>
      <c r="AA753" s="2">
        <f>+DETALLE_GD_1[[#This Row],[VALOR PPTO]]*DETALLE_GD_1[[#This Row],[CANTIDAD RECIBIDA]]</f>
        <v>1530</v>
      </c>
      <c r="AB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3" s="3">
        <f>+DETALLE_GD_1[[#This Row],[CANTIDAD SOLICITADA]]-DETALLE_GD_1[[#This Row],[DEVOLUCIÓN]]</f>
        <v>5</v>
      </c>
      <c r="AD753" s="38" t="str">
        <f>+_xlfn.XLOOKUP(DETALLE_GD_1[[#This Row],[CODIGO]],PRODUCTOS[CODIGO],PRODUCTOS[DESC CORTA],"",0)</f>
        <v>ESQUINERO CORNIZA INTERIOR</v>
      </c>
      <c r="AE753"/>
      <c r="AH753"/>
    </row>
    <row r="754" spans="1:34" hidden="1" x14ac:dyDescent="0.25">
      <c r="A754" s="1">
        <v>46120</v>
      </c>
      <c r="B754" s="1">
        <v>46120</v>
      </c>
      <c r="C754" s="80" t="s">
        <v>169</v>
      </c>
      <c r="D754" s="38">
        <v>4</v>
      </c>
      <c r="E754" s="80" t="s">
        <v>169</v>
      </c>
      <c r="F754">
        <v>704024</v>
      </c>
      <c r="G754" s="80" t="s">
        <v>332</v>
      </c>
      <c r="H754" s="80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"/>
      <c r="V754">
        <v>5947</v>
      </c>
      <c r="W754" s="2">
        <v>6579000000</v>
      </c>
      <c r="X754" s="6">
        <v>363</v>
      </c>
      <c r="Y754" s="38">
        <v>10010</v>
      </c>
      <c r="Z754" s="81">
        <f>+((DETALLE_GD_1[[#This Row],[VALOR X UN (GD)]]-DETALLE_GD_1[[#This Row],[VALOR PPTO]])/DETALLE_GD_1[[#This Row],[VALOR PPTO]])</f>
        <v>-0.12396694214876033</v>
      </c>
      <c r="AA754" s="2">
        <f>+DETALLE_GD_1[[#This Row],[VALOR PPTO]]*DETALLE_GD_1[[#This Row],[CANTIDAD RECIBIDA]]</f>
        <v>363</v>
      </c>
      <c r="AB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4" s="3">
        <f>+DETALLE_GD_1[[#This Row],[CANTIDAD SOLICITADA]]-DETALLE_GD_1[[#This Row],[DEVOLUCIÓN]]</f>
        <v>1</v>
      </c>
      <c r="AD754" s="38" t="str">
        <f>+_xlfn.XLOOKUP(DETALLE_GD_1[[#This Row],[CODIGO]],PRODUCTOS[CODIGO],PRODUCTOS[DESC CORTA],"",0)</f>
        <v>ESQUINERO CORNIZA EXTERIOR</v>
      </c>
      <c r="AE754"/>
      <c r="AH754"/>
    </row>
    <row r="755" spans="1:34" hidden="1" x14ac:dyDescent="0.25">
      <c r="A755" s="1">
        <v>46120</v>
      </c>
      <c r="B755" s="1">
        <v>46120</v>
      </c>
      <c r="C755" s="80" t="s">
        <v>169</v>
      </c>
      <c r="D755" s="38">
        <v>4</v>
      </c>
      <c r="E755" s="80" t="s">
        <v>169</v>
      </c>
      <c r="F755">
        <v>601047</v>
      </c>
      <c r="G755" s="80" t="s">
        <v>129</v>
      </c>
      <c r="H755" s="80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"/>
      <c r="V755">
        <v>5947</v>
      </c>
      <c r="W755" s="2">
        <v>6579000000</v>
      </c>
      <c r="X755" s="6">
        <v>50286.86</v>
      </c>
      <c r="Y755" s="38">
        <v>10010</v>
      </c>
      <c r="Z755" s="81">
        <f>+((DETALLE_GD_1[[#This Row],[VALOR X UN (GD)]]-DETALLE_GD_1[[#This Row],[VALOR PPTO]])/DETALLE_GD_1[[#This Row],[VALOR PPTO]])</f>
        <v>-1.3261118312020289E-2</v>
      </c>
      <c r="AA755" s="2">
        <f>+DETALLE_GD_1[[#This Row],[VALOR PPTO]]*DETALLE_GD_1[[#This Row],[CANTIDAD RECIBIDA]]</f>
        <v>50286.86</v>
      </c>
      <c r="AB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5" s="3">
        <f>+DETALLE_GD_1[[#This Row],[CANTIDAD SOLICITADA]]-DETALLE_GD_1[[#This Row],[DEVOLUCIÓN]]</f>
        <v>1</v>
      </c>
      <c r="AD755" s="38" t="str">
        <f>+_xlfn.XLOOKUP(DETALLE_GD_1[[#This Row],[CODIGO]],PRODUCTOS[CODIGO],PRODUCTOS[DESC CORTA],"",0)</f>
        <v>ESMALTE AL AGUA</v>
      </c>
      <c r="AE755"/>
      <c r="AH755"/>
    </row>
    <row r="756" spans="1:34" hidden="1" x14ac:dyDescent="0.25">
      <c r="A756" s="1">
        <v>46120</v>
      </c>
      <c r="B756" s="1">
        <v>46120</v>
      </c>
      <c r="C756" s="80" t="s">
        <v>169</v>
      </c>
      <c r="D756" s="38">
        <v>4</v>
      </c>
      <c r="E756" s="80" t="s">
        <v>169</v>
      </c>
      <c r="F756">
        <v>304002</v>
      </c>
      <c r="G756" s="80" t="s">
        <v>37</v>
      </c>
      <c r="H756" s="80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">
        <v>3112037</v>
      </c>
      <c r="V756">
        <v>5947</v>
      </c>
      <c r="W756" s="2">
        <v>6579000000</v>
      </c>
      <c r="X756" s="6">
        <v>3059497.0300320005</v>
      </c>
      <c r="Y756" s="38">
        <v>10010</v>
      </c>
      <c r="Z756" s="81">
        <f>+((DETALLE_GD_1[[#This Row],[VALOR X UN (GD)]]-DETALLE_GD_1[[#This Row],[VALOR PPTO]])/DETALLE_GD_1[[#This Row],[VALOR PPTO]])</f>
        <v>1.7172747339854508E-2</v>
      </c>
      <c r="AA756" s="2">
        <f>+DETALLE_GD_1[[#This Row],[VALOR PPTO]]*DETALLE_GD_1[[#This Row],[CANTIDAD RECIBIDA]]</f>
        <v>3059497.0367999999</v>
      </c>
      <c r="AB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6" s="3">
        <f>+DETALLE_GD_1[[#This Row],[CANTIDAD SOLICITADA]]-DETALLE_GD_1[[#This Row],[DEVOLUCIÓN]]</f>
        <v>144</v>
      </c>
      <c r="AD756" s="38" t="str">
        <f>+_xlfn.XLOOKUP(DETALLE_GD_1[[#This Row],[CODIGO]],PRODUCTOS[CODIGO],PRODUCTOS[DESC CORTA],"",0)</f>
        <v>SMARTPANEL</v>
      </c>
      <c r="AE756"/>
      <c r="AH756"/>
    </row>
    <row r="757" spans="1:34" hidden="1" x14ac:dyDescent="0.25">
      <c r="A757" s="1">
        <v>46121</v>
      </c>
      <c r="B757" s="1">
        <v>46121</v>
      </c>
      <c r="C757" s="80" t="s">
        <v>169</v>
      </c>
      <c r="D757" s="38">
        <v>4</v>
      </c>
      <c r="E757" s="80" t="s">
        <v>169</v>
      </c>
      <c r="F757">
        <v>1902014</v>
      </c>
      <c r="G757" s="80" t="s">
        <v>316</v>
      </c>
      <c r="H757" s="80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">
        <v>2205325</v>
      </c>
      <c r="V757">
        <v>5947</v>
      </c>
      <c r="W757" s="2">
        <v>6579000000</v>
      </c>
      <c r="X757" s="6">
        <v>1191160.0000000002</v>
      </c>
      <c r="Y757" s="38">
        <v>10010</v>
      </c>
      <c r="Z757" s="81">
        <f>+((DETALLE_GD_1[[#This Row],[VALOR X UN (GD)]]-DETALLE_GD_1[[#This Row],[VALOR PPTO]])/DETALLE_GD_1[[#This Row],[VALOR PPTO]])</f>
        <v>-2.5185533429842369E-6</v>
      </c>
      <c r="AA757" s="2">
        <f>+DETALLE_GD_1[[#This Row],[VALOR PPTO]]*DETALLE_GD_1[[#This Row],[CANTIDAD RECIBIDA]]</f>
        <v>1191160</v>
      </c>
      <c r="AB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7" s="3">
        <f>+DETALLE_GD_1[[#This Row],[CANTIDAD SOLICITADA]]-DETALLE_GD_1[[#This Row],[DEVOLUCIÓN]]</f>
        <v>40</v>
      </c>
      <c r="AD757" s="38" t="str">
        <f>+_xlfn.XLOOKUP(DETALLE_GD_1[[#This Row],[CODIGO]],PRODUCTOS[CODIGO],PRODUCTOS[DESC CORTA],"",0)</f>
        <v>VOLCOGLASS</v>
      </c>
      <c r="AE757"/>
      <c r="AH757"/>
    </row>
    <row r="758" spans="1:34" hidden="1" x14ac:dyDescent="0.25">
      <c r="A758" s="1">
        <v>46121</v>
      </c>
      <c r="B758" s="1">
        <v>46121</v>
      </c>
      <c r="C758" s="80" t="s">
        <v>169</v>
      </c>
      <c r="D758" s="38">
        <v>4</v>
      </c>
      <c r="E758" s="80" t="s">
        <v>169</v>
      </c>
      <c r="F758">
        <v>408017</v>
      </c>
      <c r="G758" s="80" t="s">
        <v>445</v>
      </c>
      <c r="H758" s="80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"/>
      <c r="V758">
        <v>5947</v>
      </c>
      <c r="W758" s="2">
        <v>6579000000</v>
      </c>
      <c r="X758" s="6" t="s">
        <v>355</v>
      </c>
      <c r="Y758" s="38">
        <v>10010</v>
      </c>
      <c r="Z758" s="81" t="e">
        <f>+((DETALLE_GD_1[[#This Row],[VALOR X UN (GD)]]-DETALLE_GD_1[[#This Row],[VALOR PPTO]])/DETALLE_GD_1[[#This Row],[VALOR PPTO]])</f>
        <v>#DIV/0!</v>
      </c>
      <c r="AA758" s="2">
        <f>+DETALLE_GD_1[[#This Row],[VALOR PPTO]]*DETALLE_GD_1[[#This Row],[CANTIDAD RECIBIDA]]</f>
        <v>0</v>
      </c>
      <c r="AB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8" s="3">
        <f>+DETALLE_GD_1[[#This Row],[CANTIDAD SOLICITADA]]-DETALLE_GD_1[[#This Row],[DEVOLUCIÓN]]</f>
        <v>2</v>
      </c>
      <c r="AD758" s="38" t="str">
        <f>+_xlfn.XLOOKUP(DETALLE_GD_1[[#This Row],[CODIGO]],PRODUCTOS[CODIGO],PRODUCTOS[DESC CORTA],"",0)</f>
        <v/>
      </c>
      <c r="AE758"/>
      <c r="AH758"/>
    </row>
    <row r="759" spans="1:34" hidden="1" x14ac:dyDescent="0.25">
      <c r="A759" s="1">
        <v>46121</v>
      </c>
      <c r="B759" s="1">
        <v>46121</v>
      </c>
      <c r="C759" s="80" t="s">
        <v>169</v>
      </c>
      <c r="D759" s="38">
        <v>4</v>
      </c>
      <c r="E759" s="80" t="s">
        <v>169</v>
      </c>
      <c r="F759">
        <v>701043</v>
      </c>
      <c r="G759" s="80" t="s">
        <v>197</v>
      </c>
      <c r="H759" s="80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"/>
      <c r="V759">
        <v>5947</v>
      </c>
      <c r="W759" s="2">
        <v>6579000000</v>
      </c>
      <c r="X759" s="6">
        <v>885854.51087999996</v>
      </c>
      <c r="Y759" s="38">
        <v>10010</v>
      </c>
      <c r="Z759" s="81">
        <f>+((DETALLE_GD_1[[#This Row],[VALOR X UN (GD)]]-DETALLE_GD_1[[#This Row],[VALOR PPTO]])/DETALLE_GD_1[[#This Row],[VALOR PPTO]])</f>
        <v>2.6769054826465761E-2</v>
      </c>
      <c r="AA759" s="2">
        <f>+DETALLE_GD_1[[#This Row],[VALOR PPTO]]*DETALLE_GD_1[[#This Row],[CANTIDAD RECIBIDA]]</f>
        <v>885854.51199999999</v>
      </c>
      <c r="AB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9" s="3">
        <f>+DETALLE_GD_1[[#This Row],[CANTIDAD SOLICITADA]]-DETALLE_GD_1[[#This Row],[DEVOLUCIÓN]]</f>
        <v>40</v>
      </c>
      <c r="AD759" s="38" t="str">
        <f>+_xlfn.XLOOKUP(DETALLE_GD_1[[#This Row],[CODIGO]],PRODUCTOS[CODIGO],PRODUCTOS[DESC CORTA],"",0)</f>
        <v>VOLCANITA EMPAPELADA CIELO</v>
      </c>
      <c r="AE759"/>
      <c r="AH759"/>
    </row>
    <row r="760" spans="1:34" hidden="1" x14ac:dyDescent="0.25">
      <c r="A760" s="1">
        <v>46121</v>
      </c>
      <c r="B760" s="1">
        <v>46121</v>
      </c>
      <c r="C760" s="80" t="s">
        <v>169</v>
      </c>
      <c r="D760" s="38">
        <v>4</v>
      </c>
      <c r="E760" s="80" t="s">
        <v>169</v>
      </c>
      <c r="F760">
        <v>408042</v>
      </c>
      <c r="G760" s="80" t="s">
        <v>144</v>
      </c>
      <c r="H760" s="8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"/>
      <c r="V760">
        <v>5947</v>
      </c>
      <c r="W760" s="2">
        <v>6579000000</v>
      </c>
      <c r="X760" s="6">
        <v>70000.000000000058</v>
      </c>
      <c r="Y760" s="38">
        <v>10010</v>
      </c>
      <c r="Z760" s="81">
        <f>+((DETALLE_GD_1[[#This Row],[VALOR X UN (GD)]]-DETALLE_GD_1[[#This Row],[VALOR PPTO]])/DETALLE_GD_1[[#This Row],[VALOR PPTO]])</f>
        <v>0</v>
      </c>
      <c r="AA760" s="2">
        <f>+DETALLE_GD_1[[#This Row],[VALOR PPTO]]*DETALLE_GD_1[[#This Row],[CANTIDAD RECIBIDA]]</f>
        <v>70000</v>
      </c>
      <c r="AB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0" s="3">
        <f>+DETALLE_GD_1[[#This Row],[CANTIDAD SOLICITADA]]-DETALLE_GD_1[[#This Row],[DEVOLUCIÓN]]</f>
        <v>2</v>
      </c>
      <c r="AD760" s="38" t="str">
        <f>+_xlfn.XLOOKUP(DETALLE_GD_1[[#This Row],[CODIGO]],PRODUCTOS[CODIGO],PRODUCTOS[DESC CORTA],"",0)</f>
        <v>CLAVO HELICOIDAL PROFIX</v>
      </c>
      <c r="AE760"/>
      <c r="AH760"/>
    </row>
    <row r="761" spans="1:34" hidden="1" x14ac:dyDescent="0.25">
      <c r="A761" s="1">
        <v>46121</v>
      </c>
      <c r="B761" s="1">
        <v>46121</v>
      </c>
      <c r="C761" s="80" t="s">
        <v>169</v>
      </c>
      <c r="D761" s="38">
        <v>4</v>
      </c>
      <c r="E761" s="80" t="s">
        <v>169</v>
      </c>
      <c r="F761">
        <v>1610023</v>
      </c>
      <c r="G761" s="80" t="s">
        <v>351</v>
      </c>
      <c r="H761" s="80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">
        <v>11299664</v>
      </c>
      <c r="V761">
        <v>5947</v>
      </c>
      <c r="W761" s="2">
        <v>6579000000</v>
      </c>
      <c r="X761" s="6">
        <v>10545.292710000002</v>
      </c>
      <c r="Y761" s="38">
        <v>10010</v>
      </c>
      <c r="Z761" s="81">
        <f>+((DETALLE_GD_1[[#This Row],[VALOR X UN (GD)]]-DETALLE_GD_1[[#This Row],[VALOR PPTO]])/DETALLE_GD_1[[#This Row],[VALOR PPTO]])</f>
        <v>8.0197633209320524E-2</v>
      </c>
      <c r="AA761" s="2">
        <f>+DETALLE_GD_1[[#This Row],[VALOR PPTO]]*DETALLE_GD_1[[#This Row],[CANTIDAD RECIBIDA]]</f>
        <v>10545.2925</v>
      </c>
      <c r="AB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1" s="3">
        <f>+DETALLE_GD_1[[#This Row],[CANTIDAD SOLICITADA]]-DETALLE_GD_1[[#This Row],[DEVOLUCIÓN]]</f>
        <v>5</v>
      </c>
      <c r="AD761" s="38" t="str">
        <f>+_xlfn.XLOOKUP(DETALLE_GD_1[[#This Row],[CODIGO]],PRODUCTOS[CODIGO],PRODUCTOS[DESC CORTA],"",0)</f>
        <v>TRAPOS DE ASEO</v>
      </c>
      <c r="AE761"/>
      <c r="AH761"/>
    </row>
    <row r="762" spans="1:34" hidden="1" x14ac:dyDescent="0.25">
      <c r="A762" s="1">
        <v>46121</v>
      </c>
      <c r="B762" s="1">
        <v>46121</v>
      </c>
      <c r="C762" s="80" t="s">
        <v>169</v>
      </c>
      <c r="D762" s="38">
        <v>4</v>
      </c>
      <c r="E762" s="80" t="s">
        <v>169</v>
      </c>
      <c r="F762">
        <v>1610007</v>
      </c>
      <c r="G762" s="80" t="s">
        <v>334</v>
      </c>
      <c r="H762" s="80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"/>
      <c r="V762">
        <v>5947</v>
      </c>
      <c r="W762" s="2">
        <v>6579000000</v>
      </c>
      <c r="X762" s="6">
        <v>8122.3701849999998</v>
      </c>
      <c r="Y762" s="38">
        <v>10010</v>
      </c>
      <c r="Z762" s="81">
        <f>+((DETALLE_GD_1[[#This Row],[VALOR X UN (GD)]]-DETALLE_GD_1[[#This Row],[VALOR PPTO]])/DETALLE_GD_1[[#This Row],[VALOR PPTO]])</f>
        <v>-4.5553206760983405E-5</v>
      </c>
      <c r="AA762" s="2">
        <f>+DETALLE_GD_1[[#This Row],[VALOR PPTO]]*DETALLE_GD_1[[#This Row],[CANTIDAD RECIBIDA]]</f>
        <v>8122.37</v>
      </c>
      <c r="AB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2" s="3">
        <f>+DETALLE_GD_1[[#This Row],[CANTIDAD SOLICITADA]]-DETALLE_GD_1[[#This Row],[DEVOLUCIÓN]]</f>
        <v>5</v>
      </c>
      <c r="AD762" s="38" t="str">
        <f>+_xlfn.XLOOKUP(DETALLE_GD_1[[#This Row],[CODIGO]],PRODUCTOS[CODIGO],PRODUCTOS[DESC CORTA],"",0)</f>
        <v>HUAIPE BLANCO BOLSA</v>
      </c>
      <c r="AE762"/>
      <c r="AH762"/>
    </row>
    <row r="763" spans="1:34" hidden="1" x14ac:dyDescent="0.25">
      <c r="A763" s="1">
        <v>46121</v>
      </c>
      <c r="B763" s="1">
        <v>46121</v>
      </c>
      <c r="C763" s="80" t="s">
        <v>169</v>
      </c>
      <c r="D763" s="38">
        <v>4</v>
      </c>
      <c r="E763" s="80" t="s">
        <v>169</v>
      </c>
      <c r="F763">
        <v>302249</v>
      </c>
      <c r="G763" s="80" t="s">
        <v>178</v>
      </c>
      <c r="H763" s="80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"/>
      <c r="V763">
        <v>5947</v>
      </c>
      <c r="W763" s="2">
        <v>6579000000</v>
      </c>
      <c r="X763" s="6">
        <v>534314.19551999995</v>
      </c>
      <c r="Y763" s="38">
        <v>10010</v>
      </c>
      <c r="Z763" s="81">
        <f>+((DETALLE_GD_1[[#This Row],[VALOR X UN (GD)]]-DETALLE_GD_1[[#This Row],[VALOR PPTO]])/DETALLE_GD_1[[#This Row],[VALOR PPTO]])</f>
        <v>-3.5933914109194611E-7</v>
      </c>
      <c r="AA763" s="2">
        <f>+DETALLE_GD_1[[#This Row],[VALOR PPTO]]*DETALLE_GD_1[[#This Row],[CANTIDAD RECIBIDA]]</f>
        <v>534314.18400000001</v>
      </c>
      <c r="AB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3" s="3">
        <f>+DETALLE_GD_1[[#This Row],[CANTIDAD SOLICITADA]]-DETALLE_GD_1[[#This Row],[DEVOLUCIÓN]]</f>
        <v>240</v>
      </c>
      <c r="AD763" s="38">
        <f>+_xlfn.XLOOKUP(DETALLE_GD_1[[#This Row],[CODIGO]],PRODUCTOS[CODIGO],PRODUCTOS[DESC CORTA],"",0)</f>
        <v>0</v>
      </c>
      <c r="AE763"/>
      <c r="AH763"/>
    </row>
    <row r="764" spans="1:34" hidden="1" x14ac:dyDescent="0.25">
      <c r="A764" s="1">
        <v>46121</v>
      </c>
      <c r="B764" s="1">
        <v>46121</v>
      </c>
      <c r="C764" s="80" t="s">
        <v>169</v>
      </c>
      <c r="D764" s="38">
        <v>4</v>
      </c>
      <c r="E764" s="80" t="s">
        <v>169</v>
      </c>
      <c r="F764">
        <v>412313</v>
      </c>
      <c r="G764" s="80" t="s">
        <v>253</v>
      </c>
      <c r="H764" s="80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"/>
      <c r="V764">
        <v>5947</v>
      </c>
      <c r="W764" s="2">
        <v>6579000000</v>
      </c>
      <c r="X764" s="6">
        <v>142344.40430999998</v>
      </c>
      <c r="Y764" s="38">
        <v>10010</v>
      </c>
      <c r="Z764" s="81">
        <f>+((DETALLE_GD_1[[#This Row],[VALOR X UN (GD)]]-DETALLE_GD_1[[#This Row],[VALOR PPTO]])/DETALLE_GD_1[[#This Row],[VALOR PPTO]])</f>
        <v>-2.8409968182735337E-6</v>
      </c>
      <c r="AA764" s="2">
        <f>+DETALLE_GD_1[[#This Row],[VALOR PPTO]]*DETALLE_GD_1[[#This Row],[CANTIDAD RECIBIDA]]</f>
        <v>142344.4044</v>
      </c>
      <c r="AB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4" s="3">
        <f>+DETALLE_GD_1[[#This Row],[CANTIDAD SOLICITADA]]-DETALLE_GD_1[[#This Row],[DEVOLUCIÓN]]</f>
        <v>6</v>
      </c>
      <c r="AD764" s="38">
        <f>+_xlfn.XLOOKUP(DETALLE_GD_1[[#This Row],[CODIGO]],PRODUCTOS[CODIGO],PRODUCTOS[DESC CORTA],"",0)</f>
        <v>0</v>
      </c>
      <c r="AE764"/>
      <c r="AH764"/>
    </row>
    <row r="765" spans="1:34" hidden="1" x14ac:dyDescent="0.25">
      <c r="A765" s="1">
        <v>46121</v>
      </c>
      <c r="B765" s="1">
        <v>46121</v>
      </c>
      <c r="C765" s="80" t="s">
        <v>169</v>
      </c>
      <c r="D765" s="38">
        <v>4</v>
      </c>
      <c r="E765" s="80" t="s">
        <v>169</v>
      </c>
      <c r="F765">
        <v>407185</v>
      </c>
      <c r="G765" s="80" t="s">
        <v>43</v>
      </c>
      <c r="H765" s="80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"/>
      <c r="V765">
        <v>5947</v>
      </c>
      <c r="W765" s="2">
        <v>6579000000</v>
      </c>
      <c r="X765" s="6">
        <v>30952.44</v>
      </c>
      <c r="Y765" s="38">
        <v>10010</v>
      </c>
      <c r="Z765" s="81">
        <f>+((DETALLE_GD_1[[#This Row],[VALOR X UN (GD)]]-DETALLE_GD_1[[#This Row],[VALOR PPTO]])/DETALLE_GD_1[[#This Row],[VALOR PPTO]])</f>
        <v>-1.453847607703286E-5</v>
      </c>
      <c r="AA765" s="2">
        <f>+DETALLE_GD_1[[#This Row],[VALOR PPTO]]*DETALLE_GD_1[[#This Row],[CANTIDAD RECIBIDA]]</f>
        <v>30952.350000000002</v>
      </c>
      <c r="AB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5" s="3">
        <f>+DETALLE_GD_1[[#This Row],[CANTIDAD SOLICITADA]]-DETALLE_GD_1[[#This Row],[DEVOLUCIÓN]]</f>
        <v>4500</v>
      </c>
      <c r="AD765" s="38">
        <f>+_xlfn.XLOOKUP(DETALLE_GD_1[[#This Row],[CODIGO]],PRODUCTOS[CODIGO],PRODUCTOS[DESC CORTA],"",0)</f>
        <v>0</v>
      </c>
      <c r="AE765"/>
      <c r="AH765"/>
    </row>
    <row r="766" spans="1:34" hidden="1" x14ac:dyDescent="0.25">
      <c r="A766" s="1">
        <v>46121</v>
      </c>
      <c r="B766" s="1">
        <v>46121</v>
      </c>
      <c r="C766" s="80" t="s">
        <v>169</v>
      </c>
      <c r="D766" s="38">
        <v>4</v>
      </c>
      <c r="E766" s="80" t="s">
        <v>169</v>
      </c>
      <c r="F766">
        <v>407423</v>
      </c>
      <c r="G766" s="80" t="s">
        <v>106</v>
      </c>
      <c r="H766" s="80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"/>
      <c r="V766">
        <v>5947</v>
      </c>
      <c r="W766" s="2">
        <v>6579000000</v>
      </c>
      <c r="X766" s="6">
        <v>959764.51785405388</v>
      </c>
      <c r="Y766" s="38">
        <v>10010</v>
      </c>
      <c r="Z766" s="81">
        <f>+((DETALLE_GD_1[[#This Row],[VALOR X UN (GD)]]-DETALLE_GD_1[[#This Row],[VALOR PPTO]])/DETALLE_GD_1[[#This Row],[VALOR PPTO]])</f>
        <v>-0.96822970634983885</v>
      </c>
      <c r="AA766" s="2">
        <f>+DETALLE_GD_1[[#This Row],[VALOR PPTO]]*DETALLE_GD_1[[#This Row],[CANTIDAD RECIBIDA]]</f>
        <v>959764.5</v>
      </c>
      <c r="AB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6" s="3">
        <f>+DETALLE_GD_1[[#This Row],[CANTIDAD SOLICITADA]]-DETALLE_GD_1[[#This Row],[DEVOLUCIÓN]]</f>
        <v>9000</v>
      </c>
      <c r="AD766" s="38" t="str">
        <f>+_xlfn.XLOOKUP(DETALLE_GD_1[[#This Row],[CODIGO]],PRODUCTOS[CODIGO],PRODUCTOS[DESC CORTA],"",0)</f>
        <v>TORNILLO CRS 6X1 5/8</v>
      </c>
      <c r="AE766"/>
      <c r="AH766"/>
    </row>
    <row r="767" spans="1:34" hidden="1" x14ac:dyDescent="0.25">
      <c r="A767" s="1">
        <v>46121</v>
      </c>
      <c r="B767" s="1">
        <v>46121</v>
      </c>
      <c r="C767" s="80" t="s">
        <v>169</v>
      </c>
      <c r="D767" s="38">
        <v>4</v>
      </c>
      <c r="E767" s="80" t="s">
        <v>169</v>
      </c>
      <c r="F767">
        <v>1901086</v>
      </c>
      <c r="G767" s="80" t="s">
        <v>279</v>
      </c>
      <c r="H767" s="80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"/>
      <c r="V767">
        <v>5947</v>
      </c>
      <c r="W767" s="2">
        <v>6579000000</v>
      </c>
      <c r="X767" s="6">
        <v>601277.10064200009</v>
      </c>
      <c r="Y767" s="38">
        <v>10010</v>
      </c>
      <c r="Z767" s="81">
        <f>+((DETALLE_GD_1[[#This Row],[VALOR X UN (GD)]]-DETALLE_GD_1[[#This Row],[VALOR PPTO]])/DETALLE_GD_1[[#This Row],[VALOR PPTO]])</f>
        <v>-1.59678326279298E-2</v>
      </c>
      <c r="AA767" s="2">
        <f>+DETALLE_GD_1[[#This Row],[VALOR PPTO]]*DETALLE_GD_1[[#This Row],[CANTIDAD RECIBIDA]]</f>
        <v>601277.09400000004</v>
      </c>
      <c r="AB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7" s="3">
        <f>+DETALLE_GD_1[[#This Row],[CANTIDAD SOLICITADA]]-DETALLE_GD_1[[#This Row],[DEVOLUCIÓN]]</f>
        <v>162</v>
      </c>
      <c r="AD767" s="38" t="str">
        <f>+_xlfn.XLOOKUP(DETALLE_GD_1[[#This Row],[CODIGO]],PRODUCTOS[CODIGO],PRODUCTOS[DESC CORTA],"",0)</f>
        <v>AISLAN GLASS 140MM</v>
      </c>
      <c r="AE767"/>
      <c r="AH767"/>
    </row>
    <row r="768" spans="1:34" hidden="1" x14ac:dyDescent="0.25">
      <c r="A768" s="1">
        <v>46121</v>
      </c>
      <c r="B768" s="1">
        <v>46121</v>
      </c>
      <c r="C768" s="80" t="s">
        <v>169</v>
      </c>
      <c r="D768" s="38">
        <v>4</v>
      </c>
      <c r="E768" s="80" t="s">
        <v>169</v>
      </c>
      <c r="F768">
        <v>1901038</v>
      </c>
      <c r="G768" s="80" t="s">
        <v>39</v>
      </c>
      <c r="H768" s="80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"/>
      <c r="V768">
        <v>5947</v>
      </c>
      <c r="W768" s="2">
        <v>6579000000</v>
      </c>
      <c r="X768" s="6">
        <v>453321.13050000009</v>
      </c>
      <c r="Y768" s="38">
        <v>10010</v>
      </c>
      <c r="Z768" s="81">
        <f>+((DETALLE_GD_1[[#This Row],[VALOR X UN (GD)]]-DETALLE_GD_1[[#This Row],[VALOR PPTO]])/DETALLE_GD_1[[#This Row],[VALOR PPTO]])</f>
        <v>6.7479461599475155E-2</v>
      </c>
      <c r="AA768" s="2">
        <f>+DETALLE_GD_1[[#This Row],[VALOR PPTO]]*DETALLE_GD_1[[#This Row],[CANTIDAD RECIBIDA]]</f>
        <v>453321.13320000004</v>
      </c>
      <c r="AB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8" s="3">
        <f>+DETALLE_GD_1[[#This Row],[CANTIDAD SOLICITADA]]-DETALLE_GD_1[[#This Row],[DEVOLUCIÓN]]</f>
        <v>108</v>
      </c>
      <c r="AD768" s="38" t="str">
        <f>+_xlfn.XLOOKUP(DETALLE_GD_1[[#This Row],[CODIGO]],PRODUCTOS[CODIGO],PRODUCTOS[DESC CORTA],"",0)</f>
        <v>AISLAN ROCA 90MM</v>
      </c>
      <c r="AE768"/>
      <c r="AH768"/>
    </row>
    <row r="769" spans="1:34" hidden="1" x14ac:dyDescent="0.25">
      <c r="A769" s="1">
        <v>46121</v>
      </c>
      <c r="B769" s="1">
        <v>46121</v>
      </c>
      <c r="C769" s="80" t="s">
        <v>169</v>
      </c>
      <c r="D769" s="38">
        <v>4</v>
      </c>
      <c r="E769" s="80" t="s">
        <v>169</v>
      </c>
      <c r="F769">
        <v>1901008</v>
      </c>
      <c r="G769" s="80" t="s">
        <v>278</v>
      </c>
      <c r="H769" s="80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"/>
      <c r="V769">
        <v>5947</v>
      </c>
      <c r="W769" s="2">
        <v>6579000000</v>
      </c>
      <c r="X769" s="6">
        <v>570454.86033000005</v>
      </c>
      <c r="Y769" s="38">
        <v>10010</v>
      </c>
      <c r="Z769" s="81">
        <f>+((DETALLE_GD_1[[#This Row],[VALOR X UN (GD)]]-DETALLE_GD_1[[#This Row],[VALOR PPTO]])/DETALLE_GD_1[[#This Row],[VALOR PPTO]])</f>
        <v>-2.9800560943939822E-2</v>
      </c>
      <c r="AA769" s="2">
        <f>+DETALLE_GD_1[[#This Row],[VALOR PPTO]]*DETALLE_GD_1[[#This Row],[CANTIDAD RECIBIDA]]</f>
        <v>570454.86599999992</v>
      </c>
      <c r="AB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9" s="3">
        <f>+DETALLE_GD_1[[#This Row],[CANTIDAD SOLICITADA]]-DETALLE_GD_1[[#This Row],[DEVOLUCIÓN]]</f>
        <v>270</v>
      </c>
      <c r="AD769" s="38" t="str">
        <f>+_xlfn.XLOOKUP(DETALLE_GD_1[[#This Row],[CODIGO]],PRODUCTOS[CODIGO],PRODUCTOS[DESC CORTA],"",0)</f>
        <v>AISLAN GLASS 90MM</v>
      </c>
      <c r="AE769"/>
      <c r="AH769"/>
    </row>
    <row r="770" spans="1:34" hidden="1" x14ac:dyDescent="0.25">
      <c r="A770" s="1">
        <v>46121</v>
      </c>
      <c r="B770" s="1">
        <v>46121</v>
      </c>
      <c r="C770" s="80" t="s">
        <v>169</v>
      </c>
      <c r="D770" s="38">
        <v>4</v>
      </c>
      <c r="E770" s="80" t="s">
        <v>169</v>
      </c>
      <c r="F770">
        <v>602258</v>
      </c>
      <c r="G770" s="80" t="s">
        <v>497</v>
      </c>
      <c r="H770" s="8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"/>
      <c r="V770">
        <v>5947</v>
      </c>
      <c r="W770" s="2">
        <v>6579000000</v>
      </c>
      <c r="X770" s="6">
        <v>336000</v>
      </c>
      <c r="Y770" s="38">
        <v>10010</v>
      </c>
      <c r="Z770" s="81">
        <f>+((DETALLE_GD_1[[#This Row],[VALOR X UN (GD)]]-DETALLE_GD_1[[#This Row],[VALOR PPTO]])/DETALLE_GD_1[[#This Row],[VALOR PPTO]])</f>
        <v>0</v>
      </c>
      <c r="AA770" s="2">
        <f>+DETALLE_GD_1[[#This Row],[VALOR PPTO]]*DETALLE_GD_1[[#This Row],[CANTIDAD RECIBIDA]]</f>
        <v>336000</v>
      </c>
      <c r="AB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0" s="3">
        <f>+DETALLE_GD_1[[#This Row],[CANTIDAD SOLICITADA]]-DETALLE_GD_1[[#This Row],[DEVOLUCIÓN]]</f>
        <v>4</v>
      </c>
      <c r="AD770" s="38" t="str">
        <f>+_xlfn.XLOOKUP(DETALLE_GD_1[[#This Row],[CODIGO]],PRODUCTOS[CODIGO],PRODUCTOS[DESC CORTA],"",0)</f>
        <v>TERMINACION TOP COAT</v>
      </c>
      <c r="AE770"/>
      <c r="AH770"/>
    </row>
    <row r="771" spans="1:34" hidden="1" x14ac:dyDescent="0.25">
      <c r="A771" s="1">
        <v>46121</v>
      </c>
      <c r="B771" s="1">
        <v>46121</v>
      </c>
      <c r="C771" s="80" t="s">
        <v>169</v>
      </c>
      <c r="D771" s="38">
        <v>4</v>
      </c>
      <c r="E771" s="80" t="s">
        <v>169</v>
      </c>
      <c r="F771">
        <v>602257</v>
      </c>
      <c r="G771" s="80" t="s">
        <v>496</v>
      </c>
      <c r="H771" s="80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"/>
      <c r="V771">
        <v>5947</v>
      </c>
      <c r="W771" s="2">
        <v>6579000000</v>
      </c>
      <c r="X771" s="6">
        <v>472000.00000000006</v>
      </c>
      <c r="Y771" s="38">
        <v>10010</v>
      </c>
      <c r="Z771" s="81">
        <f>+((DETALLE_GD_1[[#This Row],[VALOR X UN (GD)]]-DETALLE_GD_1[[#This Row],[VALOR PPTO]])/DETALLE_GD_1[[#This Row],[VALOR PPTO]])</f>
        <v>0</v>
      </c>
      <c r="AA771" s="2">
        <f>+DETALLE_GD_1[[#This Row],[VALOR PPTO]]*DETALLE_GD_1[[#This Row],[CANTIDAD RECIBIDA]]</f>
        <v>472000</v>
      </c>
      <c r="AB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1" s="3">
        <f>+DETALLE_GD_1[[#This Row],[CANTIDAD SOLICITADA]]-DETALLE_GD_1[[#This Row],[DEVOLUCIÓN]]</f>
        <v>4</v>
      </c>
      <c r="AD771" s="38" t="str">
        <f>+_xlfn.XLOOKUP(DETALLE_GD_1[[#This Row],[CODIGO]],PRODUCTOS[CODIGO],PRODUCTOS[DESC CORTA],"",0)</f>
        <v>RECUBRIMIENTO INTERMEDIO TEXTURADA</v>
      </c>
      <c r="AE771"/>
      <c r="AH771"/>
    </row>
    <row r="772" spans="1:34" hidden="1" x14ac:dyDescent="0.25">
      <c r="A772" s="1">
        <v>46121</v>
      </c>
      <c r="B772" s="1">
        <v>46121</v>
      </c>
      <c r="C772" s="80" t="s">
        <v>169</v>
      </c>
      <c r="D772" s="38">
        <v>4</v>
      </c>
      <c r="E772" s="80" t="s">
        <v>169</v>
      </c>
      <c r="F772">
        <v>602256</v>
      </c>
      <c r="G772" s="80" t="s">
        <v>495</v>
      </c>
      <c r="H772" s="80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"/>
      <c r="V772">
        <v>5947</v>
      </c>
      <c r="W772" s="2">
        <v>6579000000</v>
      </c>
      <c r="X772" s="6">
        <v>118000</v>
      </c>
      <c r="Y772" s="38">
        <v>10010</v>
      </c>
      <c r="Z772" s="81">
        <f>+((DETALLE_GD_1[[#This Row],[VALOR X UN (GD)]]-DETALLE_GD_1[[#This Row],[VALOR PPTO]])/DETALLE_GD_1[[#This Row],[VALOR PPTO]])</f>
        <v>0</v>
      </c>
      <c r="AA772" s="2">
        <f>+DETALLE_GD_1[[#This Row],[VALOR PPTO]]*DETALLE_GD_1[[#This Row],[CANTIDAD RECIBIDA]]</f>
        <v>118000</v>
      </c>
      <c r="AB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2" s="3">
        <f>+DETALLE_GD_1[[#This Row],[CANTIDAD SOLICITADA]]-DETALLE_GD_1[[#This Row],[DEVOLUCIÓN]]</f>
        <v>2</v>
      </c>
      <c r="AD772" s="38">
        <f>+_xlfn.XLOOKUP(DETALLE_GD_1[[#This Row],[CODIGO]],PRODUCTOS[CODIGO],PRODUCTOS[DESC CORTA],"",0)</f>
        <v>0</v>
      </c>
      <c r="AE772"/>
      <c r="AH772"/>
    </row>
    <row r="773" spans="1:34" hidden="1" x14ac:dyDescent="0.25">
      <c r="A773" s="1">
        <v>46121</v>
      </c>
      <c r="B773" s="1">
        <v>46121</v>
      </c>
      <c r="C773" s="80" t="s">
        <v>169</v>
      </c>
      <c r="D773" s="38">
        <v>4</v>
      </c>
      <c r="E773" s="80" t="s">
        <v>169</v>
      </c>
      <c r="F773">
        <v>302054</v>
      </c>
      <c r="G773" s="80" t="s">
        <v>356</v>
      </c>
      <c r="H773" s="80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"/>
      <c r="V773">
        <v>5947</v>
      </c>
      <c r="W773" s="2">
        <v>6579000000</v>
      </c>
      <c r="X773" s="6">
        <v>3564912</v>
      </c>
      <c r="Y773" s="38">
        <v>10010</v>
      </c>
      <c r="Z773" s="81">
        <f>+((DETALLE_GD_1[[#This Row],[VALOR X UN (GD)]]-DETALLE_GD_1[[#This Row],[VALOR PPTO]])/DETALLE_GD_1[[#This Row],[VALOR PPTO]])</f>
        <v>-8.2919866970068257E-2</v>
      </c>
      <c r="AA773" s="2">
        <f>+DETALLE_GD_1[[#This Row],[VALOR PPTO]]*DETALLE_GD_1[[#This Row],[CANTIDAD RECIBIDA]]</f>
        <v>3564912</v>
      </c>
      <c r="AB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3" s="3">
        <f>+DETALLE_GD_1[[#This Row],[CANTIDAD SOLICITADA]]-DETALLE_GD_1[[#This Row],[DEVOLUCIÓN]]</f>
        <v>624</v>
      </c>
      <c r="AD773" s="38">
        <f>+_xlfn.XLOOKUP(DETALLE_GD_1[[#This Row],[CODIGO]],PRODUCTOS[CODIGO],PRODUCTOS[DESC CORTA],"",0)</f>
        <v>0</v>
      </c>
      <c r="AE773"/>
      <c r="AH773"/>
    </row>
    <row r="774" spans="1:34" hidden="1" x14ac:dyDescent="0.25">
      <c r="A774" s="1">
        <v>46121</v>
      </c>
      <c r="B774" s="1">
        <v>46121</v>
      </c>
      <c r="C774" s="80" t="s">
        <v>169</v>
      </c>
      <c r="D774" s="38">
        <v>4</v>
      </c>
      <c r="E774" s="80" t="s">
        <v>169</v>
      </c>
      <c r="F774">
        <v>302028</v>
      </c>
      <c r="G774" s="80" t="s">
        <v>246</v>
      </c>
      <c r="H774" s="80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"/>
      <c r="V774">
        <v>5947</v>
      </c>
      <c r="W774" s="2">
        <v>6579000000</v>
      </c>
      <c r="X774" s="6">
        <v>1229712.6064800003</v>
      </c>
      <c r="Y774" s="38">
        <v>10010</v>
      </c>
      <c r="Z774" s="81">
        <f>+((DETALLE_GD_1[[#This Row],[VALOR X UN (GD)]]-DETALLE_GD_1[[#This Row],[VALOR PPTO]])/DETALLE_GD_1[[#This Row],[VALOR PPTO]])</f>
        <v>-3.2866703976197398E-2</v>
      </c>
      <c r="AA774" s="2">
        <f>+DETALLE_GD_1[[#This Row],[VALOR PPTO]]*DETALLE_GD_1[[#This Row],[CANTIDAD RECIBIDA]]</f>
        <v>1229712.5999999999</v>
      </c>
      <c r="AB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4" s="3">
        <f>+DETALLE_GD_1[[#This Row],[CANTIDAD SOLICITADA]]-DETALLE_GD_1[[#This Row],[DEVOLUCIÓN]]</f>
        <v>240</v>
      </c>
      <c r="AD774" s="38" t="str">
        <f>+_xlfn.XLOOKUP(DETALLE_GD_1[[#This Row],[CODIGO]],PRODUCTOS[CODIGO],PRODUCTOS[DESC CORTA],"",0)</f>
        <v>PINO 2X4X320</v>
      </c>
      <c r="AE774"/>
      <c r="AH774"/>
    </row>
    <row r="775" spans="1:34" hidden="1" x14ac:dyDescent="0.25">
      <c r="A775" s="1">
        <v>46121</v>
      </c>
      <c r="B775" s="1">
        <v>46121</v>
      </c>
      <c r="C775" s="80" t="s">
        <v>169</v>
      </c>
      <c r="D775" s="38">
        <v>4</v>
      </c>
      <c r="E775" s="80" t="s">
        <v>169</v>
      </c>
      <c r="F775">
        <v>302048</v>
      </c>
      <c r="G775" s="80" t="s">
        <v>126</v>
      </c>
      <c r="H775" s="80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"/>
      <c r="V775">
        <v>5947</v>
      </c>
      <c r="W775" s="2">
        <v>6579000000</v>
      </c>
      <c r="X775" s="6">
        <v>2961510.1115760002</v>
      </c>
      <c r="Y775" s="38">
        <v>10010</v>
      </c>
      <c r="Z775" s="81">
        <f>+((DETALLE_GD_1[[#This Row],[VALOR X UN (GD)]]-DETALLE_GD_1[[#This Row],[VALOR PPTO]])/DETALLE_GD_1[[#This Row],[VALOR PPTO]])</f>
        <v>-5.7529811581396841E-2</v>
      </c>
      <c r="AA775" s="2">
        <f>+DETALLE_GD_1[[#This Row],[VALOR PPTO]]*DETALLE_GD_1[[#This Row],[CANTIDAD RECIBIDA]]</f>
        <v>2961510.12</v>
      </c>
      <c r="AB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5" s="3">
        <f>+DETALLE_GD_1[[#This Row],[CANTIDAD SOLICITADA]]-DETALLE_GD_1[[#This Row],[DEVOLUCIÓN]]</f>
        <v>216</v>
      </c>
      <c r="AD775" s="38" t="str">
        <f>+_xlfn.XLOOKUP(DETALLE_GD_1[[#This Row],[CODIGO]],PRODUCTOS[CODIGO],PRODUCTOS[DESC CORTA],"",0)</f>
        <v>PINO 2X8X4</v>
      </c>
      <c r="AE775"/>
      <c r="AH775"/>
    </row>
    <row r="776" spans="1:34" hidden="1" x14ac:dyDescent="0.25">
      <c r="A776" s="1">
        <v>46121</v>
      </c>
      <c r="B776" s="1">
        <v>46121</v>
      </c>
      <c r="C776" s="80" t="s">
        <v>169</v>
      </c>
      <c r="D776" s="38">
        <v>4</v>
      </c>
      <c r="E776" s="80" t="s">
        <v>169</v>
      </c>
      <c r="F776" t="s">
        <v>21</v>
      </c>
      <c r="G776" s="80" t="s">
        <v>22</v>
      </c>
      <c r="H776" s="80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"/>
      <c r="V776">
        <v>5947</v>
      </c>
      <c r="W776" s="2">
        <v>6579000000</v>
      </c>
      <c r="X776" s="6">
        <v>737265.73368000018</v>
      </c>
      <c r="Y776" s="38">
        <v>10010</v>
      </c>
      <c r="Z776" s="81">
        <f>+((DETALLE_GD_1[[#This Row],[VALOR X UN (GD)]]-DETALLE_GD_1[[#This Row],[VALOR PPTO]])/DETALLE_GD_1[[#This Row],[VALOR PPTO]])</f>
        <v>3.5807984521162076E-7</v>
      </c>
      <c r="AA776" s="2">
        <f>+DETALLE_GD_1[[#This Row],[VALOR PPTO]]*DETALLE_GD_1[[#This Row],[CANTIDAD RECIBIDA]]</f>
        <v>737265.73439999996</v>
      </c>
      <c r="AB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6" s="3">
        <f>+DETALLE_GD_1[[#This Row],[CANTIDAD SOLICITADA]]-DETALLE_GD_1[[#This Row],[DEVOLUCIÓN]]</f>
        <v>48</v>
      </c>
      <c r="AD776" s="38" t="str">
        <f>+_xlfn.XLOOKUP(DETALLE_GD_1[[#This Row],[CODIGO]],PRODUCTOS[CODIGO],PRODUCTOS[DESC CORTA],"",0)</f>
        <v>PINO 3X8X320</v>
      </c>
      <c r="AE776"/>
      <c r="AH776"/>
    </row>
    <row r="777" spans="1:34" hidden="1" x14ac:dyDescent="0.25">
      <c r="A777" s="1">
        <v>46121</v>
      </c>
      <c r="B777" s="1">
        <v>46121</v>
      </c>
      <c r="C777" s="80" t="s">
        <v>169</v>
      </c>
      <c r="D777" s="38">
        <v>4</v>
      </c>
      <c r="E777" s="80" t="s">
        <v>169</v>
      </c>
      <c r="F777">
        <v>1103105</v>
      </c>
      <c r="G777" s="80" t="s">
        <v>558</v>
      </c>
      <c r="H777" s="80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">
        <v>172800</v>
      </c>
      <c r="V777">
        <v>6000</v>
      </c>
      <c r="W777" s="2">
        <v>6579000000</v>
      </c>
      <c r="X777" s="6">
        <v>366624</v>
      </c>
      <c r="Y777" s="38">
        <v>10010</v>
      </c>
      <c r="Z777" s="81">
        <f>+((DETALLE_GD_1[[#This Row],[VALOR X UN (GD)]]-DETALLE_GD_1[[#This Row],[VALOR PPTO]])/DETALLE_GD_1[[#This Row],[VALOR PPTO]])</f>
        <v>-0.76433621366849958</v>
      </c>
      <c r="AA777" s="2">
        <f>+DETALLE_GD_1[[#This Row],[VALOR PPTO]]*DETALLE_GD_1[[#This Row],[CANTIDAD RECIBIDA]]</f>
        <v>366624</v>
      </c>
      <c r="AB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7" s="3">
        <f>+DETALLE_GD_1[[#This Row],[CANTIDAD SOLICITADA]]-DETALLE_GD_1[[#This Row],[DEVOLUCIÓN]]</f>
        <v>72</v>
      </c>
      <c r="AD777" s="38" t="str">
        <f>+_xlfn.XLOOKUP(DETALLE_GD_1[[#This Row],[CODIGO]],PRODUCTOS[CODIGO],PRODUCTOS[DESC CORTA],"",0)</f>
        <v/>
      </c>
      <c r="AE777"/>
      <c r="AH777"/>
    </row>
    <row r="778" spans="1:34" hidden="1" x14ac:dyDescent="0.25">
      <c r="A778" s="1">
        <v>46121</v>
      </c>
      <c r="B778" s="1">
        <v>46121</v>
      </c>
      <c r="C778" s="80" t="s">
        <v>169</v>
      </c>
      <c r="D778" s="38">
        <v>4</v>
      </c>
      <c r="E778" s="80" t="s">
        <v>169</v>
      </c>
      <c r="F778">
        <v>1103107</v>
      </c>
      <c r="G778" s="80" t="s">
        <v>559</v>
      </c>
      <c r="H778" s="80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"/>
      <c r="V778">
        <v>6000</v>
      </c>
      <c r="W778" s="2">
        <v>6579000000</v>
      </c>
      <c r="X778" s="6">
        <v>366624</v>
      </c>
      <c r="Y778" s="38">
        <v>10010</v>
      </c>
      <c r="Z778" s="81">
        <f>+((DETALLE_GD_1[[#This Row],[VALOR X UN (GD)]]-DETALLE_GD_1[[#This Row],[VALOR PPTO]])/DETALLE_GD_1[[#This Row],[VALOR PPTO]])</f>
        <v>-0.76433621366849958</v>
      </c>
      <c r="AA778" s="2">
        <f>+DETALLE_GD_1[[#This Row],[VALOR PPTO]]*DETALLE_GD_1[[#This Row],[CANTIDAD RECIBIDA]]</f>
        <v>366624</v>
      </c>
      <c r="AB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8" s="3">
        <f>+DETALLE_GD_1[[#This Row],[CANTIDAD SOLICITADA]]-DETALLE_GD_1[[#This Row],[DEVOLUCIÓN]]</f>
        <v>72</v>
      </c>
      <c r="AD778" s="38" t="str">
        <f>+_xlfn.XLOOKUP(DETALLE_GD_1[[#This Row],[CODIGO]],PRODUCTOS[CODIGO],PRODUCTOS[DESC CORTA],"",0)</f>
        <v/>
      </c>
      <c r="AE778"/>
      <c r="AH778"/>
    </row>
    <row r="779" spans="1:34" hidden="1" x14ac:dyDescent="0.25">
      <c r="A779" s="1">
        <v>46121</v>
      </c>
      <c r="B779" s="1">
        <v>46121</v>
      </c>
      <c r="C779" s="80" t="s">
        <v>169</v>
      </c>
      <c r="D779" s="38">
        <v>4</v>
      </c>
      <c r="E779" s="80" t="s">
        <v>169</v>
      </c>
      <c r="F779">
        <v>1103086</v>
      </c>
      <c r="G779" s="80" t="s">
        <v>560</v>
      </c>
      <c r="H779" s="80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">
        <v>507675</v>
      </c>
      <c r="V779">
        <v>6000</v>
      </c>
      <c r="W779" s="2">
        <v>6579000000</v>
      </c>
      <c r="X779" s="6">
        <v>261650</v>
      </c>
      <c r="Y779" s="38">
        <v>10010</v>
      </c>
      <c r="Z779" s="81">
        <f>+((DETALLE_GD_1[[#This Row],[VALOR X UN (GD)]]-DETALLE_GD_1[[#This Row],[VALOR PPTO]])/DETALLE_GD_1[[#This Row],[VALOR PPTO]])</f>
        <v>0</v>
      </c>
      <c r="AA779" s="2">
        <f>+DETALLE_GD_1[[#This Row],[VALOR PPTO]]*DETALLE_GD_1[[#This Row],[CANTIDAD RECIBIDA]]</f>
        <v>261650</v>
      </c>
      <c r="AB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9" s="3">
        <f>+DETALLE_GD_1[[#This Row],[CANTIDAD SOLICITADA]]-DETALLE_GD_1[[#This Row],[DEVOLUCIÓN]]</f>
        <v>25</v>
      </c>
      <c r="AD779" s="38" t="str">
        <f>+_xlfn.XLOOKUP(DETALLE_GD_1[[#This Row],[CODIGO]],PRODUCTOS[CODIGO],PRODUCTOS[DESC CORTA],"",0)</f>
        <v>E</v>
      </c>
      <c r="AE779"/>
      <c r="AH779"/>
    </row>
    <row r="780" spans="1:34" hidden="1" x14ac:dyDescent="0.25">
      <c r="A780" s="1">
        <v>46121</v>
      </c>
      <c r="B780" s="1">
        <v>46121</v>
      </c>
      <c r="C780" s="80" t="s">
        <v>169</v>
      </c>
      <c r="D780" s="38">
        <v>4</v>
      </c>
      <c r="E780" s="80" t="s">
        <v>169</v>
      </c>
      <c r="F780">
        <v>1103087</v>
      </c>
      <c r="G780" s="80" t="s">
        <v>561</v>
      </c>
      <c r="H780" s="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"/>
      <c r="V780">
        <v>6000</v>
      </c>
      <c r="W780" s="2">
        <v>6579000000</v>
      </c>
      <c r="X780" s="6">
        <v>246025</v>
      </c>
      <c r="Y780" s="38">
        <v>10010</v>
      </c>
      <c r="Z780" s="81">
        <f>+((DETALLE_GD_1[[#This Row],[VALOR X UN (GD)]]-DETALLE_GD_1[[#This Row],[VALOR PPTO]])/DETALLE_GD_1[[#This Row],[VALOR PPTO]])</f>
        <v>0</v>
      </c>
      <c r="AA780" s="2">
        <f>+DETALLE_GD_1[[#This Row],[VALOR PPTO]]*DETALLE_GD_1[[#This Row],[CANTIDAD RECIBIDA]]</f>
        <v>246025</v>
      </c>
      <c r="AB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0" s="3">
        <f>+DETALLE_GD_1[[#This Row],[CANTIDAD SOLICITADA]]-DETALLE_GD_1[[#This Row],[DEVOLUCIÓN]]</f>
        <v>25</v>
      </c>
      <c r="AD780" s="38" t="str">
        <f>+_xlfn.XLOOKUP(DETALLE_GD_1[[#This Row],[CODIGO]],PRODUCTOS[CODIGO],PRODUCTOS[DESC CORTA],"",0)</f>
        <v>E</v>
      </c>
      <c r="AE780"/>
      <c r="AH780"/>
    </row>
    <row r="781" spans="1:34" hidden="1" x14ac:dyDescent="0.25">
      <c r="A781" s="1">
        <v>46122</v>
      </c>
      <c r="B781" s="1">
        <v>46122</v>
      </c>
      <c r="C781" s="80" t="s">
        <v>169</v>
      </c>
      <c r="D781" s="38">
        <v>4</v>
      </c>
      <c r="E781" s="80" t="s">
        <v>169</v>
      </c>
      <c r="F781">
        <v>2304008</v>
      </c>
      <c r="G781" s="80" t="s">
        <v>707</v>
      </c>
      <c r="H781" s="80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">
        <v>2282650</v>
      </c>
      <c r="V781">
        <v>5947</v>
      </c>
      <c r="W781" s="2">
        <v>6579000000</v>
      </c>
      <c r="X781" s="6" t="s">
        <v>355</v>
      </c>
      <c r="Y781" s="38">
        <v>10010</v>
      </c>
      <c r="Z781" s="81" t="e">
        <f>+((DETALLE_GD_1[[#This Row],[VALOR X UN (GD)]]-DETALLE_GD_1[[#This Row],[VALOR PPTO]])/DETALLE_GD_1[[#This Row],[VALOR PPTO]])</f>
        <v>#DIV/0!</v>
      </c>
      <c r="AA781" s="2">
        <f>+DETALLE_GD_1[[#This Row],[VALOR PPTO]]*DETALLE_GD_1[[#This Row],[CANTIDAD RECIBIDA]]</f>
        <v>0</v>
      </c>
      <c r="AB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1" s="3">
        <f>+DETALLE_GD_1[[#This Row],[CANTIDAD SOLICITADA]]-DETALLE_GD_1[[#This Row],[DEVOLUCIÓN]]</f>
        <v>24</v>
      </c>
      <c r="AD781" s="38" t="str">
        <f>+_xlfn.XLOOKUP(DETALLE_GD_1[[#This Row],[CODIGO]],PRODUCTOS[CODIGO],PRODUCTOS[DESC CORTA],"",0)</f>
        <v/>
      </c>
      <c r="AE781"/>
      <c r="AH781"/>
    </row>
    <row r="782" spans="1:34" hidden="1" x14ac:dyDescent="0.25">
      <c r="A782" s="1">
        <v>46122</v>
      </c>
      <c r="B782" s="1">
        <v>46122</v>
      </c>
      <c r="C782" s="80" t="s">
        <v>169</v>
      </c>
      <c r="D782" s="38">
        <v>4</v>
      </c>
      <c r="E782" s="80" t="s">
        <v>169</v>
      </c>
      <c r="F782">
        <v>304002</v>
      </c>
      <c r="G782" s="80" t="s">
        <v>37</v>
      </c>
      <c r="H782" s="80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"/>
      <c r="V782">
        <v>5947</v>
      </c>
      <c r="W782" s="2">
        <v>6579000000</v>
      </c>
      <c r="X782" s="6">
        <v>1529748.5150160005</v>
      </c>
      <c r="Y782" s="38">
        <v>10010</v>
      </c>
      <c r="Z782" s="81">
        <f>+((DETALLE_GD_1[[#This Row],[VALOR X UN (GD)]]-DETALLE_GD_1[[#This Row],[VALOR PPTO]])/DETALLE_GD_1[[#This Row],[VALOR PPTO]])</f>
        <v>1.7172417873936391E-2</v>
      </c>
      <c r="AA782" s="2">
        <f>+DETALLE_GD_1[[#This Row],[VALOR PPTO]]*DETALLE_GD_1[[#This Row],[CANTIDAD RECIBIDA]]</f>
        <v>1529748.5183999999</v>
      </c>
      <c r="AB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2" s="3">
        <f>+DETALLE_GD_1[[#This Row],[CANTIDAD SOLICITADA]]-DETALLE_GD_1[[#This Row],[DEVOLUCIÓN]]</f>
        <v>72</v>
      </c>
      <c r="AD782" s="38" t="str">
        <f>+_xlfn.XLOOKUP(DETALLE_GD_1[[#This Row],[CODIGO]],PRODUCTOS[CODIGO],PRODUCTOS[DESC CORTA],"",0)</f>
        <v>SMARTPANEL</v>
      </c>
      <c r="AE782"/>
      <c r="AH782"/>
    </row>
    <row r="783" spans="1:34" hidden="1" x14ac:dyDescent="0.25">
      <c r="A783" s="1">
        <v>46122</v>
      </c>
      <c r="B783" s="1">
        <v>46122</v>
      </c>
      <c r="C783" s="80" t="s">
        <v>169</v>
      </c>
      <c r="D783" s="38">
        <v>4</v>
      </c>
      <c r="E783" s="80" t="s">
        <v>169</v>
      </c>
      <c r="F783">
        <v>407185</v>
      </c>
      <c r="G783" s="80" t="s">
        <v>43</v>
      </c>
      <c r="H783" s="80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"/>
      <c r="V783">
        <v>5947</v>
      </c>
      <c r="W783" s="2">
        <v>6579000000</v>
      </c>
      <c r="X783" s="6">
        <v>34391.599999999999</v>
      </c>
      <c r="Y783" s="38">
        <v>10010</v>
      </c>
      <c r="Z783" s="81">
        <f>+((DETALLE_GD_1[[#This Row],[VALOR X UN (GD)]]-DETALLE_GD_1[[#This Row],[VALOR PPTO]])/DETALLE_GD_1[[#This Row],[VALOR PPTO]])</f>
        <v>1.4538476076903731E-5</v>
      </c>
      <c r="AA783" s="2">
        <f>+DETALLE_GD_1[[#This Row],[VALOR PPTO]]*DETALLE_GD_1[[#This Row],[CANTIDAD RECIBIDA]]</f>
        <v>34391.5</v>
      </c>
      <c r="AB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3" s="3">
        <f>+DETALLE_GD_1[[#This Row],[CANTIDAD SOLICITADA]]-DETALLE_GD_1[[#This Row],[DEVOLUCIÓN]]</f>
        <v>5000</v>
      </c>
      <c r="AD783" s="38">
        <f>+_xlfn.XLOOKUP(DETALLE_GD_1[[#This Row],[CODIGO]],PRODUCTOS[CODIGO],PRODUCTOS[DESC CORTA],"",0)</f>
        <v>0</v>
      </c>
      <c r="AE783"/>
      <c r="AH783"/>
    </row>
    <row r="784" spans="1:34" hidden="1" x14ac:dyDescent="0.25">
      <c r="A784" s="1">
        <v>46122</v>
      </c>
      <c r="B784" s="1">
        <v>46122</v>
      </c>
      <c r="C784" s="80" t="s">
        <v>169</v>
      </c>
      <c r="D784" s="38">
        <v>4</v>
      </c>
      <c r="E784" s="80" t="s">
        <v>169</v>
      </c>
      <c r="F784">
        <v>907031</v>
      </c>
      <c r="G784" s="80" t="s">
        <v>256</v>
      </c>
      <c r="H784" s="80" t="s">
        <v>746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"/>
      <c r="V784">
        <v>5947</v>
      </c>
      <c r="W784" s="2">
        <v>6579000000</v>
      </c>
      <c r="X784" s="6">
        <v>625076.66666800017</v>
      </c>
      <c r="Y784" s="38">
        <v>10010</v>
      </c>
      <c r="Z784" s="81">
        <f>+((DETALLE_GD_1[[#This Row],[VALOR X UN (GD)]]-DETALLE_GD_1[[#This Row],[VALOR PPTO]])/DETALLE_GD_1[[#This Row],[VALOR PPTO]])</f>
        <v>-8.6608044861354056E-3</v>
      </c>
      <c r="AA784" s="2">
        <f>+DETALLE_GD_1[[#This Row],[VALOR PPTO]]*DETALLE_GD_1[[#This Row],[CANTIDAD RECIBIDA]]</f>
        <v>625076.66680000001</v>
      </c>
      <c r="AB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4" s="3">
        <f>+DETALLE_GD_1[[#This Row],[CANTIDAD SOLICITADA]]-DETALLE_GD_1[[#This Row],[DEVOLUCIÓN]]</f>
        <v>4</v>
      </c>
      <c r="AD784" s="38" t="str">
        <f>+_xlfn.XLOOKUP(DETALLE_GD_1[[#This Row],[CODIGO]],PRODUCTOS[CODIGO],PRODUCTOS[DESC CORTA],"",0)</f>
        <v>MEMBRANA PVC</v>
      </c>
      <c r="AE784"/>
      <c r="AH784"/>
    </row>
    <row r="785" spans="1:34" hidden="1" x14ac:dyDescent="0.25">
      <c r="A785" s="1">
        <v>46122</v>
      </c>
      <c r="B785" s="1">
        <v>46122</v>
      </c>
      <c r="C785" s="80" t="s">
        <v>169</v>
      </c>
      <c r="D785" s="38">
        <v>4</v>
      </c>
      <c r="E785" s="80" t="s">
        <v>169</v>
      </c>
      <c r="F785">
        <v>2304002</v>
      </c>
      <c r="G785" s="80" t="s">
        <v>212</v>
      </c>
      <c r="H785" s="80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"/>
      <c r="V785">
        <v>5947</v>
      </c>
      <c r="W785" s="2">
        <v>6579000000</v>
      </c>
      <c r="X785" s="6">
        <v>16517.660688</v>
      </c>
      <c r="Y785" s="38">
        <v>10010</v>
      </c>
      <c r="Z785" s="81">
        <f>+((DETALLE_GD_1[[#This Row],[VALOR X UN (GD)]]-DETALLE_GD_1[[#This Row],[VALOR PPTO]])/DETALLE_GD_1[[#This Row],[VALOR PPTO]])</f>
        <v>2.0559812453786519E-5</v>
      </c>
      <c r="AA785" s="2">
        <f>+DETALLE_GD_1[[#This Row],[VALOR PPTO]]*DETALLE_GD_1[[#This Row],[CANTIDAD RECIBIDA]]</f>
        <v>16517.660400000001</v>
      </c>
      <c r="AB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5" s="3">
        <f>+DETALLE_GD_1[[#This Row],[CANTIDAD SOLICITADA]]-DETALLE_GD_1[[#This Row],[DEVOLUCIÓN]]</f>
        <v>12</v>
      </c>
      <c r="AD785" s="38">
        <f>+_xlfn.XLOOKUP(DETALLE_GD_1[[#This Row],[CODIGO]],PRODUCTOS[CODIGO],PRODUCTOS[DESC CORTA],"",0)</f>
        <v>0</v>
      </c>
      <c r="AE785"/>
      <c r="AH785"/>
    </row>
    <row r="786" spans="1:34" hidden="1" x14ac:dyDescent="0.25">
      <c r="A786" s="1">
        <v>46122</v>
      </c>
      <c r="B786" s="1">
        <v>46122</v>
      </c>
      <c r="C786" s="80" t="s">
        <v>169</v>
      </c>
      <c r="D786" s="38">
        <v>4</v>
      </c>
      <c r="E786" s="80" t="s">
        <v>169</v>
      </c>
      <c r="F786" t="s">
        <v>562</v>
      </c>
      <c r="G786" s="80" t="s">
        <v>708</v>
      </c>
      <c r="H786" s="80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"/>
      <c r="V786">
        <v>5947</v>
      </c>
      <c r="W786" s="2">
        <v>6579000000</v>
      </c>
      <c r="X786" s="6" t="s">
        <v>355</v>
      </c>
      <c r="Y786" s="38">
        <v>10010</v>
      </c>
      <c r="Z786" s="81" t="e">
        <f>+((DETALLE_GD_1[[#This Row],[VALOR X UN (GD)]]-DETALLE_GD_1[[#This Row],[VALOR PPTO]])/DETALLE_GD_1[[#This Row],[VALOR PPTO]])</f>
        <v>#DIV/0!</v>
      </c>
      <c r="AA786" s="2">
        <f>+DETALLE_GD_1[[#This Row],[VALOR PPTO]]*DETALLE_GD_1[[#This Row],[CANTIDAD RECIBIDA]]</f>
        <v>0</v>
      </c>
      <c r="AB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6" s="3">
        <f>+DETALLE_GD_1[[#This Row],[CANTIDAD SOLICITADA]]-DETALLE_GD_1[[#This Row],[DEVOLUCIÓN]]</f>
        <v>50</v>
      </c>
      <c r="AD786" s="38" t="str">
        <f>+_xlfn.XLOOKUP(DETALLE_GD_1[[#This Row],[CODIGO]],PRODUCTOS[CODIGO],PRODUCTOS[DESC CORTA],"",0)</f>
        <v/>
      </c>
      <c r="AE786"/>
      <c r="AH786"/>
    </row>
    <row r="787" spans="1:34" hidden="1" x14ac:dyDescent="0.25">
      <c r="A787" s="1">
        <v>46122</v>
      </c>
      <c r="B787" s="1">
        <v>46122</v>
      </c>
      <c r="C787" s="80" t="s">
        <v>169</v>
      </c>
      <c r="D787" s="38">
        <v>4</v>
      </c>
      <c r="E787" s="80" t="s">
        <v>169</v>
      </c>
      <c r="F787">
        <v>408042</v>
      </c>
      <c r="G787" s="80" t="s">
        <v>144</v>
      </c>
      <c r="H787" s="80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">
        <v>5354918</v>
      </c>
      <c r="V787">
        <v>6000</v>
      </c>
      <c r="W787" s="2">
        <v>6579000000</v>
      </c>
      <c r="X787" s="6">
        <v>210000.00000000015</v>
      </c>
      <c r="Y787" s="38">
        <v>10010</v>
      </c>
      <c r="Z787" s="81">
        <f>+((DETALLE_GD_1[[#This Row],[VALOR X UN (GD)]]-DETALLE_GD_1[[#This Row],[VALOR PPTO]])/DETALLE_GD_1[[#This Row],[VALOR PPTO]])</f>
        <v>0</v>
      </c>
      <c r="AA787" s="2">
        <f>+DETALLE_GD_1[[#This Row],[VALOR PPTO]]*DETALLE_GD_1[[#This Row],[CANTIDAD RECIBIDA]]</f>
        <v>210000</v>
      </c>
      <c r="AB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7" s="3">
        <f>+DETALLE_GD_1[[#This Row],[CANTIDAD SOLICITADA]]-DETALLE_GD_1[[#This Row],[DEVOLUCIÓN]]</f>
        <v>6</v>
      </c>
      <c r="AD787" s="38" t="str">
        <f>+_xlfn.XLOOKUP(DETALLE_GD_1[[#This Row],[CODIGO]],PRODUCTOS[CODIGO],PRODUCTOS[DESC CORTA],"",0)</f>
        <v>CLAVO HELICOIDAL PROFIX</v>
      </c>
      <c r="AE787"/>
      <c r="AH787"/>
    </row>
    <row r="788" spans="1:34" hidden="1" x14ac:dyDescent="0.25">
      <c r="A788" s="1">
        <v>46122</v>
      </c>
      <c r="B788" s="1">
        <v>46122</v>
      </c>
      <c r="C788" s="80" t="s">
        <v>169</v>
      </c>
      <c r="D788" s="38">
        <v>4</v>
      </c>
      <c r="E788" s="80" t="s">
        <v>169</v>
      </c>
      <c r="F788">
        <v>407011</v>
      </c>
      <c r="G788" s="80" t="s">
        <v>30</v>
      </c>
      <c r="H788" s="80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"/>
      <c r="V788">
        <v>6000</v>
      </c>
      <c r="W788" s="2">
        <v>6579000000</v>
      </c>
      <c r="X788" s="6">
        <v>1182938.1000000001</v>
      </c>
      <c r="Y788" s="38">
        <v>10010</v>
      </c>
      <c r="Z788" s="81">
        <f>+((DETALLE_GD_1[[#This Row],[VALOR X UN (GD)]]-DETALLE_GD_1[[#This Row],[VALOR PPTO]])/DETALLE_GD_1[[#This Row],[VALOR PPTO]])</f>
        <v>0</v>
      </c>
      <c r="AA788" s="2">
        <f>+DETALLE_GD_1[[#This Row],[VALOR PPTO]]*DETALLE_GD_1[[#This Row],[CANTIDAD RECIBIDA]]</f>
        <v>1182938</v>
      </c>
      <c r="AB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8" s="3">
        <f>+DETALLE_GD_1[[#This Row],[CANTIDAD SOLICITADA]]-DETALLE_GD_1[[#This Row],[DEVOLUCIÓN]]</f>
        <v>2500</v>
      </c>
      <c r="AD788" s="38" t="str">
        <f>+_xlfn.XLOOKUP(DETALLE_GD_1[[#This Row],[CODIGO]],PRODUCTOS[CODIGO],PRODUCTOS[DESC CORTA],"",0)</f>
        <v>TORNILLO SIMPSON 6"</v>
      </c>
      <c r="AE788"/>
      <c r="AH788"/>
    </row>
    <row r="789" spans="1:34" hidden="1" x14ac:dyDescent="0.25">
      <c r="A789" s="1">
        <v>46122</v>
      </c>
      <c r="B789" s="1">
        <v>46122</v>
      </c>
      <c r="C789" s="80" t="s">
        <v>169</v>
      </c>
      <c r="D789" s="38">
        <v>4</v>
      </c>
      <c r="E789" s="80" t="s">
        <v>169</v>
      </c>
      <c r="F789">
        <v>304101</v>
      </c>
      <c r="G789" s="80" t="s">
        <v>17</v>
      </c>
      <c r="H789" s="80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"/>
      <c r="V789">
        <v>6000</v>
      </c>
      <c r="W789" s="2">
        <v>6579000000</v>
      </c>
      <c r="X789" s="6">
        <v>1622474.7756000008</v>
      </c>
      <c r="Y789" s="38">
        <v>10010</v>
      </c>
      <c r="Z789" s="81">
        <f>+((DETALLE_GD_1[[#This Row],[VALOR X UN (GD)]]-DETALLE_GD_1[[#This Row],[VALOR PPTO]])/DETALLE_GD_1[[#This Row],[VALOR PPTO]])</f>
        <v>-4.4893093389364383E-3</v>
      </c>
      <c r="AA789" s="2">
        <f>+DETALLE_GD_1[[#This Row],[VALOR PPTO]]*DETALLE_GD_1[[#This Row],[CANTIDAD RECIBIDA]]</f>
        <v>1622474.784</v>
      </c>
      <c r="AB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9" s="3">
        <f>+DETALLE_GD_1[[#This Row],[CANTIDAD SOLICITADA]]-DETALLE_GD_1[[#This Row],[DEVOLUCIÓN]]</f>
        <v>168</v>
      </c>
      <c r="AD789" s="38" t="str">
        <f>+_xlfn.XLOOKUP(DETALLE_GD_1[[#This Row],[CODIGO]],PRODUCTOS[CODIGO],PRODUCTOS[DESC CORTA],"",0)</f>
        <v>OSB 9.5</v>
      </c>
      <c r="AE789"/>
      <c r="AH789"/>
    </row>
    <row r="790" spans="1:34" hidden="1" x14ac:dyDescent="0.25">
      <c r="A790" s="1">
        <v>46122</v>
      </c>
      <c r="B790" s="1">
        <v>46122</v>
      </c>
      <c r="C790" s="80" t="s">
        <v>169</v>
      </c>
      <c r="D790" s="38">
        <v>4</v>
      </c>
      <c r="E790" s="80" t="s">
        <v>169</v>
      </c>
      <c r="F790">
        <v>304049</v>
      </c>
      <c r="G790" s="80" t="s">
        <v>318</v>
      </c>
      <c r="H790" s="8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"/>
      <c r="V790">
        <v>6000</v>
      </c>
      <c r="W790" s="2">
        <v>6579000000</v>
      </c>
      <c r="X790" s="6">
        <v>1947659.9999999993</v>
      </c>
      <c r="Y790" s="38">
        <v>10010</v>
      </c>
      <c r="Z790" s="81">
        <f>+((DETALLE_GD_1[[#This Row],[VALOR X UN (GD)]]-DETALLE_GD_1[[#This Row],[VALOR PPTO]])/DETALLE_GD_1[[#This Row],[VALOR PPTO]])</f>
        <v>-5.1855560005389863E-5</v>
      </c>
      <c r="AA790" s="2">
        <f>+DETALLE_GD_1[[#This Row],[VALOR PPTO]]*DETALLE_GD_1[[#This Row],[CANTIDAD RECIBIDA]]</f>
        <v>1947660</v>
      </c>
      <c r="AB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90" s="3">
        <f>+DETALLE_GD_1[[#This Row],[CANTIDAD SOLICITADA]]-DETALLE_GD_1[[#This Row],[DEVOLUCIÓN]]</f>
        <v>130</v>
      </c>
      <c r="AD790" s="38" t="str">
        <f>+_xlfn.XLOOKUP(DETALLE_GD_1[[#This Row],[CODIGO]],PRODUCTOS[CODIGO],PRODUCTOS[DESC CORTA],"",0)</f>
        <v>TERCIADO FENOLICO</v>
      </c>
      <c r="AE790"/>
      <c r="AH790"/>
    </row>
    <row r="791" spans="1:34" hidden="1" x14ac:dyDescent="0.25">
      <c r="A791" s="1">
        <v>46122</v>
      </c>
      <c r="B791" s="1">
        <v>46122</v>
      </c>
      <c r="C791" s="80" t="s">
        <v>169</v>
      </c>
      <c r="D791" s="38">
        <v>4</v>
      </c>
      <c r="E791" s="80" t="s">
        <v>169</v>
      </c>
      <c r="F791">
        <v>1405006</v>
      </c>
      <c r="G791" s="80" t="s">
        <v>199</v>
      </c>
      <c r="H791" s="80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"/>
      <c r="V791">
        <v>6000</v>
      </c>
      <c r="W791" s="2">
        <v>6579000000</v>
      </c>
      <c r="X791" s="6">
        <v>17598.730000000003</v>
      </c>
      <c r="Y791" s="38">
        <v>10010</v>
      </c>
      <c r="Z791" s="81">
        <f>+((DETALLE_GD_1[[#This Row],[VALOR X UN (GD)]]-DETALLE_GD_1[[#This Row],[VALOR PPTO]])/DETALLE_GD_1[[#This Row],[VALOR PPTO]])</f>
        <v>1.4205554371827188E-5</v>
      </c>
      <c r="AA791" s="2">
        <f>+DETALLE_GD_1[[#This Row],[VALOR PPTO]]*DETALLE_GD_1[[#This Row],[CANTIDAD RECIBIDA]]</f>
        <v>17598.75</v>
      </c>
      <c r="AB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1" s="3">
        <f>+DETALLE_GD_1[[#This Row],[CANTIDAD SOLICITADA]]-DETALLE_GD_1[[#This Row],[DEVOLUCIÓN]]</f>
        <v>500</v>
      </c>
      <c r="AD791" s="38">
        <f>+_xlfn.XLOOKUP(DETALLE_GD_1[[#This Row],[CODIGO]],PRODUCTOS[CODIGO],PRODUCTOS[DESC CORTA],"",0)</f>
        <v>0</v>
      </c>
      <c r="AE791"/>
      <c r="AH791"/>
    </row>
    <row r="792" spans="1:34" hidden="1" x14ac:dyDescent="0.25">
      <c r="A792" s="1">
        <v>46122</v>
      </c>
      <c r="B792" s="1">
        <v>46122</v>
      </c>
      <c r="C792" s="80" t="s">
        <v>169</v>
      </c>
      <c r="D792" s="38">
        <v>4</v>
      </c>
      <c r="E792" s="80" t="s">
        <v>169</v>
      </c>
      <c r="F792">
        <v>2302118</v>
      </c>
      <c r="G792" s="80" t="s">
        <v>228</v>
      </c>
      <c r="H792" s="80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"/>
      <c r="V792">
        <v>6000</v>
      </c>
      <c r="W792" s="2">
        <v>6579000000</v>
      </c>
      <c r="X792" s="6">
        <v>303750</v>
      </c>
      <c r="Y792" s="38">
        <v>10010</v>
      </c>
      <c r="Z792" s="81">
        <f>+((DETALLE_GD_1[[#This Row],[VALOR X UN (GD)]]-DETALLE_GD_1[[#This Row],[VALOR PPTO]])/DETALLE_GD_1[[#This Row],[VALOR PPTO]])</f>
        <v>-0.2012246913580247</v>
      </c>
      <c r="AA792" s="2">
        <f>+DETALLE_GD_1[[#This Row],[VALOR PPTO]]*DETALLE_GD_1[[#This Row],[CANTIDAD RECIBIDA]]</f>
        <v>303750</v>
      </c>
      <c r="AB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2" s="3">
        <f>+DETALLE_GD_1[[#This Row],[CANTIDAD SOLICITADA]]-DETALLE_GD_1[[#This Row],[DEVOLUCIÓN]]</f>
        <v>3</v>
      </c>
      <c r="AD792" s="38">
        <f>+_xlfn.XLOOKUP(DETALLE_GD_1[[#This Row],[CODIGO]],PRODUCTOS[CODIGO],PRODUCTOS[DESC CORTA],"",0)</f>
        <v>0</v>
      </c>
      <c r="AE792"/>
      <c r="AH792"/>
    </row>
    <row r="793" spans="1:34" hidden="1" x14ac:dyDescent="0.25">
      <c r="A793" s="1">
        <v>46122</v>
      </c>
      <c r="B793" s="1">
        <v>46122</v>
      </c>
      <c r="C793" s="80" t="s">
        <v>169</v>
      </c>
      <c r="D793" s="38">
        <v>4</v>
      </c>
      <c r="E793" s="80" t="s">
        <v>169</v>
      </c>
      <c r="F793">
        <v>1901229</v>
      </c>
      <c r="G793" s="80" t="s">
        <v>125</v>
      </c>
      <c r="H793" s="80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"/>
      <c r="V793">
        <v>6000</v>
      </c>
      <c r="W793" s="2">
        <v>6579000000</v>
      </c>
      <c r="X793" s="6">
        <v>94811.586850000007</v>
      </c>
      <c r="Y793" s="38">
        <v>10010</v>
      </c>
      <c r="Z793" s="81">
        <f>+((DETALLE_GD_1[[#This Row],[VALOR X UN (GD)]]-DETALLE_GD_1[[#This Row],[VALOR PPTO]])/DETALLE_GD_1[[#This Row],[VALOR PPTO]])</f>
        <v>-2.0656758348683237E-4</v>
      </c>
      <c r="AA793" s="2">
        <f>+DETALLE_GD_1[[#This Row],[VALOR PPTO]]*DETALLE_GD_1[[#This Row],[CANTIDAD RECIBIDA]]</f>
        <v>94811.585000000006</v>
      </c>
      <c r="AB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3" s="3">
        <f>+DETALLE_GD_1[[#This Row],[CANTIDAD SOLICITADA]]-DETALLE_GD_1[[#This Row],[DEVOLUCIÓN]]</f>
        <v>50</v>
      </c>
      <c r="AD793" s="38" t="str">
        <f>+_xlfn.XLOOKUP(DETALLE_GD_1[[#This Row],[CODIGO]],PRODUCTOS[CODIGO],PRODUCTOS[DESC CORTA],"",0)</f>
        <v>POLIETILENO</v>
      </c>
      <c r="AE793"/>
      <c r="AH793"/>
    </row>
    <row r="794" spans="1:34" hidden="1" x14ac:dyDescent="0.25">
      <c r="A794" s="1">
        <v>46122</v>
      </c>
      <c r="B794" s="1">
        <v>46122</v>
      </c>
      <c r="C794" s="80" t="s">
        <v>169</v>
      </c>
      <c r="D794" s="38">
        <v>4</v>
      </c>
      <c r="E794" s="80" t="s">
        <v>169</v>
      </c>
      <c r="F794">
        <v>2302119</v>
      </c>
      <c r="G794" s="80" t="s">
        <v>74</v>
      </c>
      <c r="H794" s="80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"/>
      <c r="V794">
        <v>6000</v>
      </c>
      <c r="W794" s="2">
        <v>6579000000</v>
      </c>
      <c r="X794" s="6">
        <v>44052</v>
      </c>
      <c r="Y794" s="38">
        <v>10010</v>
      </c>
      <c r="Z794" s="81">
        <f>+((DETALLE_GD_1[[#This Row],[VALOR X UN (GD)]]-DETALLE_GD_1[[#This Row],[VALOR PPTO]])/DETALLE_GD_1[[#This Row],[VALOR PPTO]])</f>
        <v>3.609370743666576E-3</v>
      </c>
      <c r="AA794" s="2">
        <f>+DETALLE_GD_1[[#This Row],[VALOR PPTO]]*DETALLE_GD_1[[#This Row],[CANTIDAD RECIBIDA]]</f>
        <v>44052</v>
      </c>
      <c r="AB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4" s="3">
        <f>+DETALLE_GD_1[[#This Row],[CANTIDAD SOLICITADA]]-DETALLE_GD_1[[#This Row],[DEVOLUCIÓN]]</f>
        <v>12</v>
      </c>
      <c r="AD794" s="38" t="str">
        <f>+_xlfn.XLOOKUP(DETALLE_GD_1[[#This Row],[CODIGO]],PRODUCTOS[CODIGO],PRODUCTOS[DESC CORTA],"",0)</f>
        <v>SELLO</v>
      </c>
      <c r="AE794"/>
      <c r="AH794"/>
    </row>
    <row r="795" spans="1:34" hidden="1" x14ac:dyDescent="0.25">
      <c r="A795" s="1">
        <v>46122</v>
      </c>
      <c r="B795" s="1">
        <v>46122</v>
      </c>
      <c r="C795" s="80" t="s">
        <v>169</v>
      </c>
      <c r="D795" s="38">
        <v>4</v>
      </c>
      <c r="E795" s="80" t="s">
        <v>169</v>
      </c>
      <c r="F795">
        <v>307031</v>
      </c>
      <c r="G795" s="80" t="s">
        <v>65</v>
      </c>
      <c r="H795" s="80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">
        <v>214779</v>
      </c>
      <c r="V795">
        <v>6000</v>
      </c>
      <c r="W795" s="2">
        <v>6579000000</v>
      </c>
      <c r="X795" s="6">
        <v>53999.972100000014</v>
      </c>
      <c r="Y795" s="38">
        <v>10010</v>
      </c>
      <c r="Z795" s="81">
        <f>+((DETALLE_GD_1[[#This Row],[VALOR X UN (GD)]]-DETALLE_GD_1[[#This Row],[VALOR PPTO]])/DETALLE_GD_1[[#This Row],[VALOR PPTO]])</f>
        <v>5.1851878741837811E-7</v>
      </c>
      <c r="AA795" s="2">
        <f>+DETALLE_GD_1[[#This Row],[VALOR PPTO]]*DETALLE_GD_1[[#This Row],[CANTIDAD RECIBIDA]]</f>
        <v>53999.971999999994</v>
      </c>
      <c r="AB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5" s="3">
        <f>+DETALLE_GD_1[[#This Row],[CANTIDAD SOLICITADA]]-DETALLE_GD_1[[#This Row],[DEVOLUCIÓN]]</f>
        <v>20</v>
      </c>
      <c r="AD795" s="38" t="str">
        <f>+_xlfn.XLOOKUP(DETALLE_GD_1[[#This Row],[CODIGO]],PRODUCTOS[CODIGO],PRODUCTOS[DESC CORTA],"",0)</f>
        <v>CORNIZA BLANCA</v>
      </c>
      <c r="AE795"/>
      <c r="AH795"/>
    </row>
    <row r="796" spans="1:34" hidden="1" x14ac:dyDescent="0.25">
      <c r="A796" s="1">
        <v>46122</v>
      </c>
      <c r="B796" s="1">
        <v>46122</v>
      </c>
      <c r="C796" s="80" t="s">
        <v>169</v>
      </c>
      <c r="D796" s="38">
        <v>4</v>
      </c>
      <c r="E796" s="80" t="s">
        <v>169</v>
      </c>
      <c r="F796">
        <v>704024</v>
      </c>
      <c r="G796" s="80" t="s">
        <v>332</v>
      </c>
      <c r="H796" s="80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"/>
      <c r="V796">
        <v>6000</v>
      </c>
      <c r="W796" s="2">
        <v>6579000000</v>
      </c>
      <c r="X796" s="6">
        <v>7260</v>
      </c>
      <c r="Y796" s="38">
        <v>10010</v>
      </c>
      <c r="Z796" s="81">
        <f>+((DETALLE_GD_1[[#This Row],[VALOR X UN (GD)]]-DETALLE_GD_1[[#This Row],[VALOR PPTO]])/DETALLE_GD_1[[#This Row],[VALOR PPTO]])</f>
        <v>-0.12410468319559231</v>
      </c>
      <c r="AA796" s="2">
        <f>+DETALLE_GD_1[[#This Row],[VALOR PPTO]]*DETALLE_GD_1[[#This Row],[CANTIDAD RECIBIDA]]</f>
        <v>7260</v>
      </c>
      <c r="AB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6" s="3">
        <f>+DETALLE_GD_1[[#This Row],[CANTIDAD SOLICITADA]]-DETALLE_GD_1[[#This Row],[DEVOLUCIÓN]]</f>
        <v>20</v>
      </c>
      <c r="AD796" s="38" t="str">
        <f>+_xlfn.XLOOKUP(DETALLE_GD_1[[#This Row],[CODIGO]],PRODUCTOS[CODIGO],PRODUCTOS[DESC CORTA],"",0)</f>
        <v>ESQUINERO CORNIZA EXTERIOR</v>
      </c>
      <c r="AE796"/>
      <c r="AH796"/>
    </row>
    <row r="797" spans="1:34" hidden="1" x14ac:dyDescent="0.25">
      <c r="A797" s="1">
        <v>46122</v>
      </c>
      <c r="B797" s="1">
        <v>46122</v>
      </c>
      <c r="C797" s="80" t="s">
        <v>169</v>
      </c>
      <c r="D797" s="38">
        <v>4</v>
      </c>
      <c r="E797" s="80" t="s">
        <v>169</v>
      </c>
      <c r="F797">
        <v>704022</v>
      </c>
      <c r="G797" s="80" t="s">
        <v>330</v>
      </c>
      <c r="H797" s="80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"/>
      <c r="V797">
        <v>6000</v>
      </c>
      <c r="W797" s="2">
        <v>6579000000</v>
      </c>
      <c r="X797" s="6">
        <v>6120.0000000000009</v>
      </c>
      <c r="Y797" s="38">
        <v>10010</v>
      </c>
      <c r="Z797" s="81">
        <f>+((DETALLE_GD_1[[#This Row],[VALOR X UN (GD)]]-DETALLE_GD_1[[#This Row],[VALOR PPTO]])/DETALLE_GD_1[[#This Row],[VALOR PPTO]])</f>
        <v>-0.15555555555555564</v>
      </c>
      <c r="AA797" s="2">
        <f>+DETALLE_GD_1[[#This Row],[VALOR PPTO]]*DETALLE_GD_1[[#This Row],[CANTIDAD RECIBIDA]]</f>
        <v>6120</v>
      </c>
      <c r="AB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7" s="3">
        <f>+DETALLE_GD_1[[#This Row],[CANTIDAD SOLICITADA]]-DETALLE_GD_1[[#This Row],[DEVOLUCIÓN]]</f>
        <v>20</v>
      </c>
      <c r="AD797" s="38" t="str">
        <f>+_xlfn.XLOOKUP(DETALLE_GD_1[[#This Row],[CODIGO]],PRODUCTOS[CODIGO],PRODUCTOS[DESC CORTA],"",0)</f>
        <v>ESQUINERO CORNIZA INTERIOR</v>
      </c>
      <c r="AE797"/>
      <c r="AH797"/>
    </row>
    <row r="798" spans="1:34" hidden="1" x14ac:dyDescent="0.25">
      <c r="A798" s="1">
        <v>46122</v>
      </c>
      <c r="B798" s="1">
        <v>46122</v>
      </c>
      <c r="C798" s="80" t="s">
        <v>169</v>
      </c>
      <c r="D798" s="38">
        <v>4</v>
      </c>
      <c r="E798" s="80" t="s">
        <v>169</v>
      </c>
      <c r="F798">
        <v>407185</v>
      </c>
      <c r="G798" s="80" t="s">
        <v>43</v>
      </c>
      <c r="H798" s="80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"/>
      <c r="V798">
        <v>6000</v>
      </c>
      <c r="W798" s="2">
        <v>6579000000</v>
      </c>
      <c r="X798" s="6">
        <v>34391.599999999999</v>
      </c>
      <c r="Y798" s="38">
        <v>10010</v>
      </c>
      <c r="Z798" s="81">
        <f>+((DETALLE_GD_1[[#This Row],[VALOR X UN (GD)]]-DETALLE_GD_1[[#This Row],[VALOR PPTO]])/DETALLE_GD_1[[#This Row],[VALOR PPTO]])</f>
        <v>1.4538476076903731E-5</v>
      </c>
      <c r="AA798" s="2">
        <f>+DETALLE_GD_1[[#This Row],[VALOR PPTO]]*DETALLE_GD_1[[#This Row],[CANTIDAD RECIBIDA]]</f>
        <v>34391.5</v>
      </c>
      <c r="AB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8" s="3">
        <f>+DETALLE_GD_1[[#This Row],[CANTIDAD SOLICITADA]]-DETALLE_GD_1[[#This Row],[DEVOLUCIÓN]]</f>
        <v>5000</v>
      </c>
      <c r="AD798" s="38">
        <f>+_xlfn.XLOOKUP(DETALLE_GD_1[[#This Row],[CODIGO]],PRODUCTOS[CODIGO],PRODUCTOS[DESC CORTA],"",0)</f>
        <v>0</v>
      </c>
      <c r="AE798"/>
      <c r="AH798"/>
    </row>
    <row r="799" spans="1:34" hidden="1" x14ac:dyDescent="0.25">
      <c r="A799" s="1">
        <v>46122</v>
      </c>
      <c r="B799" s="1">
        <v>46122</v>
      </c>
      <c r="C799" s="80" t="s">
        <v>169</v>
      </c>
      <c r="D799" s="38">
        <v>4</v>
      </c>
      <c r="E799" s="80" t="s">
        <v>169</v>
      </c>
      <c r="F799">
        <v>609008</v>
      </c>
      <c r="G799" s="80" t="s">
        <v>57</v>
      </c>
      <c r="H799" s="80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"/>
      <c r="V799">
        <v>6000</v>
      </c>
      <c r="W799" s="2">
        <v>6579000000</v>
      </c>
      <c r="X799" s="6">
        <v>6392.2719299999999</v>
      </c>
      <c r="Y799" s="38">
        <v>10010</v>
      </c>
      <c r="Z799" s="81">
        <f>+((DETALLE_GD_1[[#This Row],[VALOR X UN (GD)]]-DETALLE_GD_1[[#This Row],[VALOR PPTO]])/DETALLE_GD_1[[#This Row],[VALOR PPTO]])</f>
        <v>8.3495853798083899E-2</v>
      </c>
      <c r="AA799" s="2">
        <f>+DETALLE_GD_1[[#This Row],[VALOR PPTO]]*DETALLE_GD_1[[#This Row],[CANTIDAD RECIBIDA]]</f>
        <v>6392.2719000000006</v>
      </c>
      <c r="AB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9" s="3">
        <f>+DETALLE_GD_1[[#This Row],[CANTIDAD SOLICITADA]]-DETALLE_GD_1[[#This Row],[DEVOLUCIÓN]]</f>
        <v>3</v>
      </c>
      <c r="AD799" s="38" t="str">
        <f>+_xlfn.XLOOKUP(DETALLE_GD_1[[#This Row],[CODIGO]],PRODUCTOS[CODIGO],PRODUCTOS[DESC CORTA],"",0)</f>
        <v>DUCO</v>
      </c>
      <c r="AE799"/>
      <c r="AH799"/>
    </row>
    <row r="800" spans="1:34" hidden="1" x14ac:dyDescent="0.25">
      <c r="A800" s="1">
        <v>46122</v>
      </c>
      <c r="B800" s="1">
        <v>46122</v>
      </c>
      <c r="C800" s="80" t="s">
        <v>169</v>
      </c>
      <c r="D800" s="38">
        <v>4</v>
      </c>
      <c r="E800" s="80" t="s">
        <v>169</v>
      </c>
      <c r="F800">
        <v>1610023</v>
      </c>
      <c r="G800" s="80" t="s">
        <v>351</v>
      </c>
      <c r="H800" s="8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"/>
      <c r="V800">
        <v>6000</v>
      </c>
      <c r="W800" s="2">
        <v>6579000000</v>
      </c>
      <c r="X800" s="6">
        <v>6327.1756260000002</v>
      </c>
      <c r="Y800" s="38">
        <v>10010</v>
      </c>
      <c r="Z800" s="81">
        <f>+((DETALLE_GD_1[[#This Row],[VALOR X UN (GD)]]-DETALLE_GD_1[[#This Row],[VALOR PPTO]])/DETALLE_GD_1[[#This Row],[VALOR PPTO]])</f>
        <v>8.0102804165934655E-2</v>
      </c>
      <c r="AA800" s="2">
        <f>+DETALLE_GD_1[[#This Row],[VALOR PPTO]]*DETALLE_GD_1[[#This Row],[CANTIDAD RECIBIDA]]</f>
        <v>6327.1755000000003</v>
      </c>
      <c r="AB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0" s="3">
        <f>+DETALLE_GD_1[[#This Row],[CANTIDAD SOLICITADA]]-DETALLE_GD_1[[#This Row],[DEVOLUCIÓN]]</f>
        <v>3</v>
      </c>
      <c r="AD800" s="38" t="str">
        <f>+_xlfn.XLOOKUP(DETALLE_GD_1[[#This Row],[CODIGO]],PRODUCTOS[CODIGO],PRODUCTOS[DESC CORTA],"",0)</f>
        <v>TRAPOS DE ASEO</v>
      </c>
      <c r="AE800"/>
      <c r="AH800"/>
    </row>
    <row r="801" spans="1:34" hidden="1" x14ac:dyDescent="0.25">
      <c r="A801" s="1">
        <v>46122</v>
      </c>
      <c r="B801" s="1">
        <v>46122</v>
      </c>
      <c r="C801" s="80" t="s">
        <v>169</v>
      </c>
      <c r="D801" s="38">
        <v>4</v>
      </c>
      <c r="E801" s="80" t="s">
        <v>169</v>
      </c>
      <c r="F801">
        <v>617016</v>
      </c>
      <c r="G801" s="80" t="s">
        <v>133</v>
      </c>
      <c r="H801" s="80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"/>
      <c r="V801">
        <v>6000</v>
      </c>
      <c r="W801" s="2">
        <v>6579000000</v>
      </c>
      <c r="X801" s="6">
        <v>14287.56637</v>
      </c>
      <c r="Y801" s="38">
        <v>10010</v>
      </c>
      <c r="Z801" s="81">
        <f>+((DETALLE_GD_1[[#This Row],[VALOR X UN (GD)]]-DETALLE_GD_1[[#This Row],[VALOR PPTO]])/DETALLE_GD_1[[#This Row],[VALOR PPTO]])</f>
        <v>2.3400416019060161E-3</v>
      </c>
      <c r="AA801" s="2">
        <f>+DETALLE_GD_1[[#This Row],[VALOR PPTO]]*DETALLE_GD_1[[#This Row],[CANTIDAD RECIBIDA]]</f>
        <v>14287.566500000001</v>
      </c>
      <c r="AB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1" s="3">
        <f>+DETALLE_GD_1[[#This Row],[CANTIDAD SOLICITADA]]-DETALLE_GD_1[[#This Row],[DEVOLUCIÓN]]</f>
        <v>5</v>
      </c>
      <c r="AD801" s="38" t="str">
        <f>+_xlfn.XLOOKUP(DETALLE_GD_1[[#This Row],[CODIGO]],PRODUCTOS[CODIGO],PRODUCTOS[DESC CORTA],"",0)</f>
        <v>RODILLO CHIPORRO</v>
      </c>
      <c r="AE801"/>
      <c r="AH801"/>
    </row>
    <row r="802" spans="1:34" hidden="1" x14ac:dyDescent="0.25">
      <c r="A802" s="1">
        <v>46122</v>
      </c>
      <c r="B802" s="1">
        <v>46122</v>
      </c>
      <c r="C802" s="80" t="s">
        <v>169</v>
      </c>
      <c r="D802" s="38">
        <v>4</v>
      </c>
      <c r="E802" s="80" t="s">
        <v>169</v>
      </c>
      <c r="F802">
        <v>617057</v>
      </c>
      <c r="G802" s="80" t="s">
        <v>134</v>
      </c>
      <c r="H802" s="80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"/>
      <c r="V802">
        <v>6000</v>
      </c>
      <c r="W802" s="2">
        <v>6579000000</v>
      </c>
      <c r="X802" s="6">
        <v>10210.598529999999</v>
      </c>
      <c r="Y802" s="38">
        <v>10010</v>
      </c>
      <c r="Z802" s="81">
        <f>+((DETALLE_GD_1[[#This Row],[VALOR X UN (GD)]]-DETALLE_GD_1[[#This Row],[VALOR PPTO]])/DETALLE_GD_1[[#This Row],[VALOR PPTO]])</f>
        <v>3.9321886958966856E-5</v>
      </c>
      <c r="AA802" s="2">
        <f>+DETALLE_GD_1[[#This Row],[VALOR PPTO]]*DETALLE_GD_1[[#This Row],[CANTIDAD RECIBIDA]]</f>
        <v>10210.5985</v>
      </c>
      <c r="AB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2" s="3">
        <f>+DETALLE_GD_1[[#This Row],[CANTIDAD SOLICITADA]]-DETALLE_GD_1[[#This Row],[DEVOLUCIÓN]]</f>
        <v>5</v>
      </c>
      <c r="AD802" s="38" t="str">
        <f>+_xlfn.XLOOKUP(DETALLE_GD_1[[#This Row],[CODIGO]],PRODUCTOS[CODIGO],PRODUCTOS[DESC CORTA],"",0)</f>
        <v>BROCHA 5/8 X4</v>
      </c>
      <c r="AE802"/>
      <c r="AH802"/>
    </row>
    <row r="803" spans="1:34" hidden="1" x14ac:dyDescent="0.25">
      <c r="A803" s="1">
        <v>46122</v>
      </c>
      <c r="B803" s="1">
        <v>46122</v>
      </c>
      <c r="C803" s="80" t="s">
        <v>169</v>
      </c>
      <c r="D803" s="38">
        <v>4</v>
      </c>
      <c r="E803" s="80" t="s">
        <v>169</v>
      </c>
      <c r="F803">
        <v>617055</v>
      </c>
      <c r="G803" s="80" t="s">
        <v>182</v>
      </c>
      <c r="H803" s="80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"/>
      <c r="V803">
        <v>6000</v>
      </c>
      <c r="W803" s="2">
        <v>6579000000</v>
      </c>
      <c r="X803" s="6">
        <v>4601.7689049999999</v>
      </c>
      <c r="Y803" s="38">
        <v>10010</v>
      </c>
      <c r="Z803" s="81">
        <f>+((DETALLE_GD_1[[#This Row],[VALOR X UN (GD)]]-DETALLE_GD_1[[#This Row],[VALOR PPTO]])/DETALLE_GD_1[[#This Row],[VALOR PPTO]])</f>
        <v>3.1559819712810445E-2</v>
      </c>
      <c r="AA803" s="2">
        <f>+DETALLE_GD_1[[#This Row],[VALOR PPTO]]*DETALLE_GD_1[[#This Row],[CANTIDAD RECIBIDA]]</f>
        <v>4601.7690000000002</v>
      </c>
      <c r="AB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3" s="3">
        <f>+DETALLE_GD_1[[#This Row],[CANTIDAD SOLICITADA]]-DETALLE_GD_1[[#This Row],[DEVOLUCIÓN]]</f>
        <v>5</v>
      </c>
      <c r="AD803" s="38">
        <f>+_xlfn.XLOOKUP(DETALLE_GD_1[[#This Row],[CODIGO]],PRODUCTOS[CODIGO],PRODUCTOS[DESC CORTA],"",0)</f>
        <v>0</v>
      </c>
      <c r="AE803"/>
      <c r="AH803"/>
    </row>
    <row r="804" spans="1:34" hidden="1" x14ac:dyDescent="0.25">
      <c r="A804" s="1">
        <v>46122</v>
      </c>
      <c r="B804" s="1">
        <v>46122</v>
      </c>
      <c r="C804" s="80" t="s">
        <v>169</v>
      </c>
      <c r="D804" s="38">
        <v>4</v>
      </c>
      <c r="E804" s="80" t="s">
        <v>169</v>
      </c>
      <c r="F804">
        <v>601047</v>
      </c>
      <c r="G804" s="80" t="s">
        <v>129</v>
      </c>
      <c r="H804" s="80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"/>
      <c r="V804">
        <v>6000</v>
      </c>
      <c r="W804" s="2">
        <v>6579000000</v>
      </c>
      <c r="X804" s="6">
        <v>50286.86</v>
      </c>
      <c r="Y804" s="38">
        <v>10010</v>
      </c>
      <c r="Z804" s="81">
        <f>+((DETALLE_GD_1[[#This Row],[VALOR X UN (GD)]]-DETALLE_GD_1[[#This Row],[VALOR PPTO]])/DETALLE_GD_1[[#This Row],[VALOR PPTO]])</f>
        <v>-1.3261118312020289E-2</v>
      </c>
      <c r="AA804" s="2">
        <f>+DETALLE_GD_1[[#This Row],[VALOR PPTO]]*DETALLE_GD_1[[#This Row],[CANTIDAD RECIBIDA]]</f>
        <v>50286.86</v>
      </c>
      <c r="AB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4" s="3">
        <f>+DETALLE_GD_1[[#This Row],[CANTIDAD SOLICITADA]]-DETALLE_GD_1[[#This Row],[DEVOLUCIÓN]]</f>
        <v>1</v>
      </c>
      <c r="AD804" s="38" t="str">
        <f>+_xlfn.XLOOKUP(DETALLE_GD_1[[#This Row],[CODIGO]],PRODUCTOS[CODIGO],PRODUCTOS[DESC CORTA],"",0)</f>
        <v>ESMALTE AL AGUA</v>
      </c>
      <c r="AE804"/>
      <c r="AH804"/>
    </row>
    <row r="805" spans="1:34" hidden="1" x14ac:dyDescent="0.25">
      <c r="A805" s="1">
        <v>46122</v>
      </c>
      <c r="B805" s="1">
        <v>46122</v>
      </c>
      <c r="C805" s="80" t="s">
        <v>169</v>
      </c>
      <c r="D805" s="38">
        <v>4</v>
      </c>
      <c r="E805" s="80" t="s">
        <v>169</v>
      </c>
      <c r="F805">
        <v>404252</v>
      </c>
      <c r="G805" s="80" t="s">
        <v>181</v>
      </c>
      <c r="H805" s="80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"/>
      <c r="V805">
        <v>6000</v>
      </c>
      <c r="W805" s="2">
        <v>6579000000</v>
      </c>
      <c r="X805" s="6">
        <v>22200.877519999998</v>
      </c>
      <c r="Y805" s="38">
        <v>10010</v>
      </c>
      <c r="Z805" s="81">
        <f>+((DETALLE_GD_1[[#This Row],[VALOR X UN (GD)]]-DETALLE_GD_1[[#This Row],[VALOR PPTO]])/DETALLE_GD_1[[#This Row],[VALOR PPTO]])</f>
        <v>5.4952781597740329E-6</v>
      </c>
      <c r="AA805" s="2">
        <f>+DETALLE_GD_1[[#This Row],[VALOR PPTO]]*DETALLE_GD_1[[#This Row],[CANTIDAD RECIBIDA]]</f>
        <v>22200.877999999997</v>
      </c>
      <c r="AB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5" s="3">
        <f>+DETALLE_GD_1[[#This Row],[CANTIDAD SOLICITADA]]-DETALLE_GD_1[[#This Row],[DEVOLUCIÓN]]</f>
        <v>20</v>
      </c>
      <c r="AD805" s="38">
        <f>+_xlfn.XLOOKUP(DETALLE_GD_1[[#This Row],[CODIGO]],PRODUCTOS[CODIGO],PRODUCTOS[DESC CORTA],"",0)</f>
        <v>0</v>
      </c>
      <c r="AE805"/>
      <c r="AH805"/>
    </row>
    <row r="806" spans="1:34" hidden="1" x14ac:dyDescent="0.25">
      <c r="A806" s="1">
        <v>46125</v>
      </c>
      <c r="B806" s="1">
        <v>46125</v>
      </c>
      <c r="C806" s="80" t="s">
        <v>169</v>
      </c>
      <c r="D806" s="38">
        <v>4</v>
      </c>
      <c r="E806" s="80" t="s">
        <v>169</v>
      </c>
      <c r="F806">
        <v>307096</v>
      </c>
      <c r="G806" s="80" t="s">
        <v>249</v>
      </c>
      <c r="H806" s="80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">
        <v>279873</v>
      </c>
      <c r="V806">
        <v>6000</v>
      </c>
      <c r="W806" s="2">
        <v>6579000000</v>
      </c>
      <c r="X806" s="6">
        <v>104767.50644999991</v>
      </c>
      <c r="Y806" s="38">
        <v>10010</v>
      </c>
      <c r="Z806" s="81">
        <f>+((DETALLE_GD_1[[#This Row],[VALOR X UN (GD)]]-DETALLE_GD_1[[#This Row],[VALOR PPTO]])/DETALLE_GD_1[[#This Row],[VALOR PPTO]])</f>
        <v>-0.14305490046746852</v>
      </c>
      <c r="AA806" s="2">
        <f>+DETALLE_GD_1[[#This Row],[VALOR PPTO]]*DETALLE_GD_1[[#This Row],[CANTIDAD RECIBIDA]]</f>
        <v>104767.505</v>
      </c>
      <c r="AB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06" s="3">
        <f>+DETALLE_GD_1[[#This Row],[CANTIDAD SOLICITADA]]-DETALLE_GD_1[[#This Row],[DEVOLUCIÓN]]</f>
        <v>50</v>
      </c>
      <c r="AD806" s="38" t="str">
        <f>+_xlfn.XLOOKUP(DETALLE_GD_1[[#This Row],[CODIGO]],PRODUCTOS[CODIGO],PRODUCTOS[DESC CORTA],"",0)</f>
        <v>CUBREJUNTA</v>
      </c>
      <c r="AE806"/>
      <c r="AH806"/>
    </row>
    <row r="807" spans="1:34" hidden="1" x14ac:dyDescent="0.25">
      <c r="A807" s="1">
        <v>46125</v>
      </c>
      <c r="B807" s="1">
        <v>46125</v>
      </c>
      <c r="C807" s="80" t="s">
        <v>169</v>
      </c>
      <c r="D807" s="38">
        <v>4</v>
      </c>
      <c r="E807" s="80" t="s">
        <v>169</v>
      </c>
      <c r="F807">
        <v>2304053</v>
      </c>
      <c r="G807" s="80" t="s">
        <v>213</v>
      </c>
      <c r="H807" s="80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"/>
      <c r="V807">
        <v>6000</v>
      </c>
      <c r="W807" s="2">
        <v>6579000000</v>
      </c>
      <c r="X807" s="6">
        <v>41376.000000000007</v>
      </c>
      <c r="Y807" s="38">
        <v>10010</v>
      </c>
      <c r="Z807" s="81">
        <f>+((DETALLE_GD_1[[#This Row],[VALOR X UN (GD)]]-DETALLE_GD_1[[#This Row],[VALOR PPTO]])/DETALLE_GD_1[[#This Row],[VALOR PPTO]])</f>
        <v>0.12439582366589326</v>
      </c>
      <c r="AA807" s="2">
        <f>+DETALLE_GD_1[[#This Row],[VALOR PPTO]]*DETALLE_GD_1[[#This Row],[CANTIDAD RECIBIDA]]</f>
        <v>41376</v>
      </c>
      <c r="AB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7" s="3">
        <f>+DETALLE_GD_1[[#This Row],[CANTIDAD SOLICITADA]]-DETALLE_GD_1[[#This Row],[DEVOLUCIÓN]]</f>
        <v>48</v>
      </c>
      <c r="AD807" s="38">
        <f>+_xlfn.XLOOKUP(DETALLE_GD_1[[#This Row],[CODIGO]],PRODUCTOS[CODIGO],PRODUCTOS[DESC CORTA],"",0)</f>
        <v>0</v>
      </c>
      <c r="AE807"/>
      <c r="AH807"/>
    </row>
    <row r="808" spans="1:34" hidden="1" x14ac:dyDescent="0.25">
      <c r="A808" s="1">
        <v>46125</v>
      </c>
      <c r="B808" s="1">
        <v>46125</v>
      </c>
      <c r="C808" s="80" t="s">
        <v>169</v>
      </c>
      <c r="D808" s="38">
        <v>4</v>
      </c>
      <c r="E808" s="80" t="s">
        <v>169</v>
      </c>
      <c r="F808">
        <v>602254</v>
      </c>
      <c r="G808" s="80" t="s">
        <v>214</v>
      </c>
      <c r="H808" s="80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"/>
      <c r="V808">
        <v>6000</v>
      </c>
      <c r="W808" s="2">
        <v>6579000000</v>
      </c>
      <c r="X808" s="6">
        <v>46060</v>
      </c>
      <c r="Y808" s="38">
        <v>10010</v>
      </c>
      <c r="Z808" s="81">
        <f>+((DETALLE_GD_1[[#This Row],[VALOR X UN (GD)]]-DETALLE_GD_1[[#This Row],[VALOR PPTO]])/DETALLE_GD_1[[#This Row],[VALOR PPTO]])</f>
        <v>0</v>
      </c>
      <c r="AA808" s="2">
        <f>+DETALLE_GD_1[[#This Row],[VALOR PPTO]]*DETALLE_GD_1[[#This Row],[CANTIDAD RECIBIDA]]</f>
        <v>46060</v>
      </c>
      <c r="AB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8" s="3">
        <f>+DETALLE_GD_1[[#This Row],[CANTIDAD SOLICITADA]]-DETALLE_GD_1[[#This Row],[DEVOLUCIÓN]]</f>
        <v>1</v>
      </c>
      <c r="AD808" s="38">
        <f>+_xlfn.XLOOKUP(DETALLE_GD_1[[#This Row],[CODIGO]],PRODUCTOS[CODIGO],PRODUCTOS[DESC CORTA],"",0)</f>
        <v>0</v>
      </c>
      <c r="AE808"/>
      <c r="AH808"/>
    </row>
    <row r="809" spans="1:34" hidden="1" x14ac:dyDescent="0.25">
      <c r="A809" s="1">
        <v>46125</v>
      </c>
      <c r="B809" s="1">
        <v>46125</v>
      </c>
      <c r="C809" s="80" t="s">
        <v>169</v>
      </c>
      <c r="D809" s="38">
        <v>4</v>
      </c>
      <c r="E809" s="80" t="s">
        <v>169</v>
      </c>
      <c r="F809">
        <v>602255</v>
      </c>
      <c r="G809" s="80" t="s">
        <v>203</v>
      </c>
      <c r="H809" s="80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"/>
      <c r="V809">
        <v>6000</v>
      </c>
      <c r="W809" s="2">
        <v>6579000000</v>
      </c>
      <c r="X809" s="6">
        <v>47889.5</v>
      </c>
      <c r="Y809" s="38">
        <v>10010</v>
      </c>
      <c r="Z809" s="81">
        <f>+((DETALLE_GD_1[[#This Row],[VALOR X UN (GD)]]-DETALLE_GD_1[[#This Row],[VALOR PPTO]])/DETALLE_GD_1[[#This Row],[VALOR PPTO]])</f>
        <v>1.0440702032804685E-5</v>
      </c>
      <c r="AA809" s="2">
        <f>+DETALLE_GD_1[[#This Row],[VALOR PPTO]]*DETALLE_GD_1[[#This Row],[CANTIDAD RECIBIDA]]</f>
        <v>47889.5</v>
      </c>
      <c r="AB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9" s="3">
        <f>+DETALLE_GD_1[[#This Row],[CANTIDAD SOLICITADA]]-DETALLE_GD_1[[#This Row],[DEVOLUCIÓN]]</f>
        <v>1</v>
      </c>
      <c r="AD809" s="38">
        <f>+_xlfn.XLOOKUP(DETALLE_GD_1[[#This Row],[CODIGO]],PRODUCTOS[CODIGO],PRODUCTOS[DESC CORTA],"",0)</f>
        <v>0</v>
      </c>
      <c r="AE809"/>
      <c r="AH809"/>
    </row>
    <row r="810" spans="1:34" hidden="1" x14ac:dyDescent="0.25">
      <c r="A810" s="1">
        <v>46125</v>
      </c>
      <c r="B810" s="1">
        <v>46125</v>
      </c>
      <c r="C810" s="80" t="s">
        <v>169</v>
      </c>
      <c r="D810" s="38">
        <v>4</v>
      </c>
      <c r="E810" s="80" t="s">
        <v>169</v>
      </c>
      <c r="F810">
        <v>601047</v>
      </c>
      <c r="G810" s="80" t="s">
        <v>129</v>
      </c>
      <c r="H810" s="8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"/>
      <c r="V810">
        <v>6000</v>
      </c>
      <c r="W810" s="2">
        <v>6579000000</v>
      </c>
      <c r="X810" s="6">
        <v>50286.86</v>
      </c>
      <c r="Y810" s="38">
        <v>10010</v>
      </c>
      <c r="Z810" s="81">
        <f>+((DETALLE_GD_1[[#This Row],[VALOR X UN (GD)]]-DETALLE_GD_1[[#This Row],[VALOR PPTO]])/DETALLE_GD_1[[#This Row],[VALOR PPTO]])</f>
        <v>-1.3261118312020289E-2</v>
      </c>
      <c r="AA810" s="2">
        <f>+DETALLE_GD_1[[#This Row],[VALOR PPTO]]*DETALLE_GD_1[[#This Row],[CANTIDAD RECIBIDA]]</f>
        <v>50286.86</v>
      </c>
      <c r="AB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0" s="3">
        <f>+DETALLE_GD_1[[#This Row],[CANTIDAD SOLICITADA]]-DETALLE_GD_1[[#This Row],[DEVOLUCIÓN]]</f>
        <v>1</v>
      </c>
      <c r="AD810" s="38" t="str">
        <f>+_xlfn.XLOOKUP(DETALLE_GD_1[[#This Row],[CODIGO]],PRODUCTOS[CODIGO],PRODUCTOS[DESC CORTA],"",0)</f>
        <v>ESMALTE AL AGUA</v>
      </c>
      <c r="AE810"/>
      <c r="AH810"/>
    </row>
    <row r="811" spans="1:34" hidden="1" x14ac:dyDescent="0.25">
      <c r="A811" s="1">
        <v>46125</v>
      </c>
      <c r="B811" s="1">
        <v>46125</v>
      </c>
      <c r="C811" s="80" t="s">
        <v>169</v>
      </c>
      <c r="D811" s="38">
        <v>4</v>
      </c>
      <c r="E811" s="80" t="s">
        <v>169</v>
      </c>
      <c r="F811">
        <v>2508986</v>
      </c>
      <c r="G811" s="80" t="s">
        <v>709</v>
      </c>
      <c r="H811" s="80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">
        <v>202728</v>
      </c>
      <c r="V811">
        <v>6000</v>
      </c>
      <c r="W811" s="2">
        <v>6579000000</v>
      </c>
      <c r="X811" s="6" t="s">
        <v>355</v>
      </c>
      <c r="Y811" s="38">
        <v>10010</v>
      </c>
      <c r="Z811" s="81" t="e">
        <f>+((DETALLE_GD_1[[#This Row],[VALOR X UN (GD)]]-DETALLE_GD_1[[#This Row],[VALOR PPTO]])/DETALLE_GD_1[[#This Row],[VALOR PPTO]])</f>
        <v>#DIV/0!</v>
      </c>
      <c r="AA811" s="2">
        <f>+DETALLE_GD_1[[#This Row],[VALOR PPTO]]*DETALLE_GD_1[[#This Row],[CANTIDAD RECIBIDA]]</f>
        <v>0</v>
      </c>
      <c r="AB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1" s="3">
        <f>+DETALLE_GD_1[[#This Row],[CANTIDAD SOLICITADA]]-DETALLE_GD_1[[#This Row],[DEVOLUCIÓN]]</f>
        <v>1</v>
      </c>
      <c r="AD811" s="38" t="str">
        <f>+_xlfn.XLOOKUP(DETALLE_GD_1[[#This Row],[CODIGO]],PRODUCTOS[CODIGO],PRODUCTOS[DESC CORTA],"",0)</f>
        <v/>
      </c>
      <c r="AE811"/>
      <c r="AH811"/>
    </row>
    <row r="812" spans="1:34" hidden="1" x14ac:dyDescent="0.25">
      <c r="A812" s="1">
        <v>46125</v>
      </c>
      <c r="B812" s="1">
        <v>46125</v>
      </c>
      <c r="C812" s="80" t="s">
        <v>169</v>
      </c>
      <c r="D812" s="38">
        <v>4</v>
      </c>
      <c r="E812" s="80" t="s">
        <v>169</v>
      </c>
      <c r="F812">
        <v>2508990</v>
      </c>
      <c r="G812" s="80" t="s">
        <v>484</v>
      </c>
      <c r="H812" s="80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"/>
      <c r="V812">
        <v>6000</v>
      </c>
      <c r="W812" s="2">
        <v>6579000000</v>
      </c>
      <c r="X812" s="6">
        <v>13476</v>
      </c>
      <c r="Y812" s="38">
        <v>10010</v>
      </c>
      <c r="Z812" s="81">
        <f>+((DETALLE_GD_1[[#This Row],[VALOR X UN (GD)]]-DETALLE_GD_1[[#This Row],[VALOR PPTO]])/DETALLE_GD_1[[#This Row],[VALOR PPTO]])</f>
        <v>-1.4766993173048382E-2</v>
      </c>
      <c r="AA812" s="2">
        <f>+DETALLE_GD_1[[#This Row],[VALOR PPTO]]*DETALLE_GD_1[[#This Row],[CANTIDAD RECIBIDA]]</f>
        <v>13476</v>
      </c>
      <c r="AB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2" s="3">
        <f>+DETALLE_GD_1[[#This Row],[CANTIDAD SOLICITADA]]-DETALLE_GD_1[[#This Row],[DEVOLUCIÓN]]</f>
        <v>2</v>
      </c>
      <c r="AD812" s="38" t="str">
        <f>+_xlfn.XLOOKUP(DETALLE_GD_1[[#This Row],[CODIGO]],PRODUCTOS[CODIGO],PRODUCTOS[DESC CORTA],"",0)</f>
        <v>CERRADURA DE EMB</v>
      </c>
      <c r="AE812"/>
      <c r="AH812"/>
    </row>
    <row r="813" spans="1:34" hidden="1" x14ac:dyDescent="0.25">
      <c r="A813" s="1">
        <v>46125</v>
      </c>
      <c r="B813" s="1">
        <v>46125</v>
      </c>
      <c r="C813" s="80" t="s">
        <v>169</v>
      </c>
      <c r="D813" s="38">
        <v>4</v>
      </c>
      <c r="E813" s="80" t="s">
        <v>169</v>
      </c>
      <c r="F813">
        <v>2508991</v>
      </c>
      <c r="G813" s="80" t="s">
        <v>485</v>
      </c>
      <c r="H813" s="80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"/>
      <c r="V813">
        <v>6000</v>
      </c>
      <c r="W813" s="2">
        <v>6579000000</v>
      </c>
      <c r="X813" s="6">
        <v>9596</v>
      </c>
      <c r="Y813" s="38">
        <v>10010</v>
      </c>
      <c r="Z813" s="81">
        <f>+((DETALLE_GD_1[[#This Row],[VALOR X UN (GD)]]-DETALLE_GD_1[[#This Row],[VALOR PPTO]])/DETALLE_GD_1[[#This Row],[VALOR PPTO]])</f>
        <v>-5.2105043768236768E-3</v>
      </c>
      <c r="AA813" s="2">
        <f>+DETALLE_GD_1[[#This Row],[VALOR PPTO]]*DETALLE_GD_1[[#This Row],[CANTIDAD RECIBIDA]]</f>
        <v>9596</v>
      </c>
      <c r="AB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3" s="3">
        <f>+DETALLE_GD_1[[#This Row],[CANTIDAD SOLICITADA]]-DETALLE_GD_1[[#This Row],[DEVOLUCIÓN]]</f>
        <v>2</v>
      </c>
      <c r="AD813" s="38" t="str">
        <f>+_xlfn.XLOOKUP(DETALLE_GD_1[[#This Row],[CODIGO]],PRODUCTOS[CODIGO],PRODUCTOS[DESC CORTA],"",0)</f>
        <v>CILINDRO 03 LLAVE/LLAVE</v>
      </c>
      <c r="AE813"/>
      <c r="AH813"/>
    </row>
    <row r="814" spans="1:34" hidden="1" x14ac:dyDescent="0.25">
      <c r="A814" s="1">
        <v>46125</v>
      </c>
      <c r="B814" s="1">
        <v>46125</v>
      </c>
      <c r="C814" s="80" t="s">
        <v>169</v>
      </c>
      <c r="D814" s="38">
        <v>4</v>
      </c>
      <c r="E814" s="80" t="s">
        <v>169</v>
      </c>
      <c r="F814">
        <v>2508992</v>
      </c>
      <c r="G814" s="80" t="s">
        <v>486</v>
      </c>
      <c r="H814" s="80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"/>
      <c r="V814">
        <v>6000</v>
      </c>
      <c r="W814" s="2">
        <v>6579000000</v>
      </c>
      <c r="X814" s="6">
        <v>20336</v>
      </c>
      <c r="Y814" s="38">
        <v>10010</v>
      </c>
      <c r="Z814" s="81">
        <f>+((DETALLE_GD_1[[#This Row],[VALOR X UN (GD)]]-DETALLE_GD_1[[#This Row],[VALOR PPTO]])/DETALLE_GD_1[[#This Row],[VALOR PPTO]])</f>
        <v>-6.1467348544453184E-3</v>
      </c>
      <c r="AA814" s="2">
        <f>+DETALLE_GD_1[[#This Row],[VALOR PPTO]]*DETALLE_GD_1[[#This Row],[CANTIDAD RECIBIDA]]</f>
        <v>20336</v>
      </c>
      <c r="AB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4" s="3">
        <f>+DETALLE_GD_1[[#This Row],[CANTIDAD SOLICITADA]]-DETALLE_GD_1[[#This Row],[DEVOLUCIÓN]]</f>
        <v>4</v>
      </c>
      <c r="AD814" s="38" t="str">
        <f>+_xlfn.XLOOKUP(DETALLE_GD_1[[#This Row],[CODIGO]],PRODUCTOS[CODIGO],PRODUCTOS[DESC CORTA],"",0)</f>
        <v>MANILLA JUEGO</v>
      </c>
      <c r="AE814"/>
      <c r="AH814"/>
    </row>
    <row r="815" spans="1:34" hidden="1" x14ac:dyDescent="0.25">
      <c r="A815" s="1">
        <v>46125</v>
      </c>
      <c r="B815" s="1">
        <v>46125</v>
      </c>
      <c r="C815" s="80" t="s">
        <v>169</v>
      </c>
      <c r="D815" s="38">
        <v>4</v>
      </c>
      <c r="E815" s="80" t="s">
        <v>169</v>
      </c>
      <c r="F815">
        <v>2508993</v>
      </c>
      <c r="G815" s="80" t="s">
        <v>487</v>
      </c>
      <c r="H815" s="80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"/>
      <c r="V815">
        <v>6000</v>
      </c>
      <c r="W815" s="2">
        <v>6579000000</v>
      </c>
      <c r="X815" s="6">
        <v>2820</v>
      </c>
      <c r="Y815" s="38">
        <v>10010</v>
      </c>
      <c r="Z815" s="81">
        <f>+((DETALLE_GD_1[[#This Row],[VALOR X UN (GD)]]-DETALLE_GD_1[[#This Row],[VALOR PPTO]])/DETALLE_GD_1[[#This Row],[VALOR PPTO]])</f>
        <v>7.411347517730496E-2</v>
      </c>
      <c r="AA815" s="2">
        <f>+DETALLE_GD_1[[#This Row],[VALOR PPTO]]*DETALLE_GD_1[[#This Row],[CANTIDAD RECIBIDA]]</f>
        <v>2820</v>
      </c>
      <c r="AB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5" s="3">
        <f>+DETALLE_GD_1[[#This Row],[CANTIDAD SOLICITADA]]-DETALLE_GD_1[[#This Row],[DEVOLUCIÓN]]</f>
        <v>2</v>
      </c>
      <c r="AD815" s="38" t="str">
        <f>+_xlfn.XLOOKUP(DETALLE_GD_1[[#This Row],[CODIGO]],PRODUCTOS[CODIGO],PRODUCTOS[DESC CORTA],"",0)</f>
        <v>BOCALLAVE B1 800 ACCESO</v>
      </c>
      <c r="AE815"/>
      <c r="AH815"/>
    </row>
    <row r="816" spans="1:34" hidden="1" x14ac:dyDescent="0.25">
      <c r="A816" s="1">
        <v>46125</v>
      </c>
      <c r="B816" s="1">
        <v>46125</v>
      </c>
      <c r="C816" s="80" t="s">
        <v>169</v>
      </c>
      <c r="D816" s="38">
        <v>4</v>
      </c>
      <c r="E816" s="80" t="s">
        <v>169</v>
      </c>
      <c r="F816">
        <v>2508994</v>
      </c>
      <c r="G816" s="80" t="s">
        <v>488</v>
      </c>
      <c r="H816" s="80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"/>
      <c r="V816">
        <v>6000</v>
      </c>
      <c r="W816" s="2">
        <v>6579000000</v>
      </c>
      <c r="X816" s="6">
        <v>3196</v>
      </c>
      <c r="Y816" s="38">
        <v>10010</v>
      </c>
      <c r="Z816" s="81">
        <f>+((DETALLE_GD_1[[#This Row],[VALOR X UN (GD)]]-DETALLE_GD_1[[#This Row],[VALOR PPTO]])/DETALLE_GD_1[[#This Row],[VALOR PPTO]])</f>
        <v>0.11733416770963705</v>
      </c>
      <c r="AA816" s="2">
        <f>+DETALLE_GD_1[[#This Row],[VALOR PPTO]]*DETALLE_GD_1[[#This Row],[CANTIDAD RECIBIDA]]</f>
        <v>3196</v>
      </c>
      <c r="AB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6" s="3">
        <f>+DETALLE_GD_1[[#This Row],[CANTIDAD SOLICITADA]]-DETALLE_GD_1[[#This Row],[DEVOLUCIÓN]]</f>
        <v>2</v>
      </c>
      <c r="AD816" s="38" t="str">
        <f>+_xlfn.XLOOKUP(DETALLE_GD_1[[#This Row],[CODIGO]],PRODUCTOS[CODIGO],PRODUCTOS[DESC CORTA],"",0)</f>
        <v>CUADRADILLO EXPANSION 8X</v>
      </c>
      <c r="AE816"/>
      <c r="AH816"/>
    </row>
    <row r="817" spans="1:34" hidden="1" x14ac:dyDescent="0.25">
      <c r="A817" s="1">
        <v>46125</v>
      </c>
      <c r="B817" s="1">
        <v>46125</v>
      </c>
      <c r="C817" s="80" t="s">
        <v>169</v>
      </c>
      <c r="D817" s="38">
        <v>4</v>
      </c>
      <c r="E817" s="80" t="s">
        <v>169</v>
      </c>
      <c r="F817">
        <v>307032</v>
      </c>
      <c r="G817" s="80" t="s">
        <v>186</v>
      </c>
      <c r="H817" s="80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"/>
      <c r="V817">
        <v>6000</v>
      </c>
      <c r="W817" s="2">
        <v>6579000000</v>
      </c>
      <c r="X817" s="6">
        <v>47567.500819999994</v>
      </c>
      <c r="Y817" s="38">
        <v>10010</v>
      </c>
      <c r="Z817" s="81">
        <f>+((DETALLE_GD_1[[#This Row],[VALOR X UN (GD)]]-DETALLE_GD_1[[#This Row],[VALOR PPTO]])/DETALLE_GD_1[[#This Row],[VALOR PPTO]])</f>
        <v>-4.1320229148052806E-2</v>
      </c>
      <c r="AA817" s="2">
        <f>+DETALLE_GD_1[[#This Row],[VALOR PPTO]]*DETALLE_GD_1[[#This Row],[CANTIDAD RECIBIDA]]</f>
        <v>47567.5</v>
      </c>
      <c r="AB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7" s="3">
        <f>+DETALLE_GD_1[[#This Row],[CANTIDAD SOLICITADA]]-DETALLE_GD_1[[#This Row],[DEVOLUCIÓN]]</f>
        <v>20</v>
      </c>
      <c r="AD817" s="38">
        <f>+_xlfn.XLOOKUP(DETALLE_GD_1[[#This Row],[CODIGO]],PRODUCTOS[CODIGO],PRODUCTOS[DESC CORTA],"",0)</f>
        <v>0</v>
      </c>
      <c r="AE817"/>
      <c r="AH817"/>
    </row>
    <row r="818" spans="1:34" hidden="1" x14ac:dyDescent="0.25">
      <c r="A818" s="1">
        <v>46125</v>
      </c>
      <c r="B818" s="1">
        <v>46125</v>
      </c>
      <c r="C818" s="80" t="s">
        <v>169</v>
      </c>
      <c r="D818" s="38">
        <v>4</v>
      </c>
      <c r="E818" s="80" t="s">
        <v>169</v>
      </c>
      <c r="F818">
        <v>704021</v>
      </c>
      <c r="G818" s="80" t="s">
        <v>329</v>
      </c>
      <c r="H818" s="80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"/>
      <c r="V818">
        <v>6000</v>
      </c>
      <c r="W818" s="2">
        <v>6579000000</v>
      </c>
      <c r="X818" s="6">
        <v>4870</v>
      </c>
      <c r="Y818" s="38">
        <v>10010</v>
      </c>
      <c r="Z818" s="81">
        <f>+((DETALLE_GD_1[[#This Row],[VALOR X UN (GD)]]-DETALLE_GD_1[[#This Row],[VALOR PPTO]])/DETALLE_GD_1[[#This Row],[VALOR PPTO]])</f>
        <v>0</v>
      </c>
      <c r="AA818" s="2">
        <f>+DETALLE_GD_1[[#This Row],[VALOR PPTO]]*DETALLE_GD_1[[#This Row],[CANTIDAD RECIBIDA]]</f>
        <v>4870</v>
      </c>
      <c r="AB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8" s="3">
        <f>+DETALLE_GD_1[[#This Row],[CANTIDAD SOLICITADA]]-DETALLE_GD_1[[#This Row],[DEVOLUCIÓN]]</f>
        <v>10</v>
      </c>
      <c r="AD818" s="38" t="str">
        <f>+_xlfn.XLOOKUP(DETALLE_GD_1[[#This Row],[CODIGO]],PRODUCTOS[CODIGO],PRODUCTOS[DESC CORTA],"",0)</f>
        <v>ESQUINERO PILASTRA PVC</v>
      </c>
      <c r="AE818"/>
      <c r="AH818"/>
    </row>
    <row r="819" spans="1:34" hidden="1" x14ac:dyDescent="0.25">
      <c r="A819" s="1">
        <v>46125</v>
      </c>
      <c r="B819" s="1">
        <v>46125</v>
      </c>
      <c r="C819" s="80" t="s">
        <v>169</v>
      </c>
      <c r="D819" s="38">
        <v>4</v>
      </c>
      <c r="E819" s="80" t="s">
        <v>169</v>
      </c>
      <c r="F819">
        <v>307030</v>
      </c>
      <c r="G819" s="80" t="s">
        <v>64</v>
      </c>
      <c r="H819" s="80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">
        <v>284522</v>
      </c>
      <c r="V819">
        <v>6000</v>
      </c>
      <c r="W819" s="2">
        <v>6579000000</v>
      </c>
      <c r="X819" s="6">
        <v>136499.94280000002</v>
      </c>
      <c r="Y819" s="38">
        <v>10010</v>
      </c>
      <c r="Z819" s="81">
        <f>+((DETALLE_GD_1[[#This Row],[VALOR X UN (GD)]]-DETALLE_GD_1[[#This Row],[VALOR PPTO]])/DETALLE_GD_1[[#This Row],[VALOR PPTO]])</f>
        <v>4.0293056526552117E-7</v>
      </c>
      <c r="AA819" s="2">
        <f>+DETALLE_GD_1[[#This Row],[VALOR PPTO]]*DETALLE_GD_1[[#This Row],[CANTIDAD RECIBIDA]]</f>
        <v>136499.94500000001</v>
      </c>
      <c r="AB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9" s="3">
        <f>+DETALLE_GD_1[[#This Row],[CANTIDAD SOLICITADA]]-DETALLE_GD_1[[#This Row],[DEVOLUCIÓN]]</f>
        <v>50</v>
      </c>
      <c r="AD819" s="38" t="str">
        <f>+_xlfn.XLOOKUP(DETALLE_GD_1[[#This Row],[CODIGO]],PRODUCTOS[CODIGO],PRODUCTOS[DESC CORTA],"",0)</f>
        <v>GUARDAPOLVO BLANCO</v>
      </c>
      <c r="AE819"/>
      <c r="AH819"/>
    </row>
    <row r="820" spans="1:34" hidden="1" x14ac:dyDescent="0.25">
      <c r="A820" s="1">
        <v>46125</v>
      </c>
      <c r="B820" s="1">
        <v>46125</v>
      </c>
      <c r="C820" s="80" t="s">
        <v>169</v>
      </c>
      <c r="D820" s="38">
        <v>4</v>
      </c>
      <c r="E820" s="80" t="s">
        <v>169</v>
      </c>
      <c r="F820">
        <v>704024</v>
      </c>
      <c r="G820" s="80" t="s">
        <v>332</v>
      </c>
      <c r="H820" s="8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"/>
      <c r="V820">
        <v>6000</v>
      </c>
      <c r="W820" s="2">
        <v>6579000000</v>
      </c>
      <c r="X820" s="6">
        <v>36300</v>
      </c>
      <c r="Y820" s="38">
        <v>10010</v>
      </c>
      <c r="Z820" s="81">
        <f>+((DETALLE_GD_1[[#This Row],[VALOR X UN (GD)]]-DETALLE_GD_1[[#This Row],[VALOR PPTO]])/DETALLE_GD_1[[#This Row],[VALOR PPTO]])</f>
        <v>-0.12415977961432505</v>
      </c>
      <c r="AA820" s="2">
        <f>+DETALLE_GD_1[[#This Row],[VALOR PPTO]]*DETALLE_GD_1[[#This Row],[CANTIDAD RECIBIDA]]</f>
        <v>36300</v>
      </c>
      <c r="AB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0" s="3">
        <f>+DETALLE_GD_1[[#This Row],[CANTIDAD SOLICITADA]]-DETALLE_GD_1[[#This Row],[DEVOLUCIÓN]]</f>
        <v>100</v>
      </c>
      <c r="AD820" s="38" t="str">
        <f>+_xlfn.XLOOKUP(DETALLE_GD_1[[#This Row],[CODIGO]],PRODUCTOS[CODIGO],PRODUCTOS[DESC CORTA],"",0)</f>
        <v>ESQUINERO CORNIZA EXTERIOR</v>
      </c>
      <c r="AE820"/>
      <c r="AH820"/>
    </row>
    <row r="821" spans="1:34" hidden="1" x14ac:dyDescent="0.25">
      <c r="A821" s="1">
        <v>46125</v>
      </c>
      <c r="B821" s="1">
        <v>46125</v>
      </c>
      <c r="C821" s="80" t="s">
        <v>169</v>
      </c>
      <c r="D821" s="38">
        <v>4</v>
      </c>
      <c r="E821" s="80" t="s">
        <v>169</v>
      </c>
      <c r="F821">
        <v>704022</v>
      </c>
      <c r="G821" s="80" t="s">
        <v>330</v>
      </c>
      <c r="H821" s="80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"/>
      <c r="V821">
        <v>6000</v>
      </c>
      <c r="W821" s="2">
        <v>6579000000</v>
      </c>
      <c r="X821" s="6">
        <v>30600.000000000007</v>
      </c>
      <c r="Y821" s="38">
        <v>10010</v>
      </c>
      <c r="Z821" s="81">
        <f>+((DETALLE_GD_1[[#This Row],[VALOR X UN (GD)]]-DETALLE_GD_1[[#This Row],[VALOR PPTO]])/DETALLE_GD_1[[#This Row],[VALOR PPTO]])</f>
        <v>-0.15558823529411769</v>
      </c>
      <c r="AA821" s="2">
        <f>+DETALLE_GD_1[[#This Row],[VALOR PPTO]]*DETALLE_GD_1[[#This Row],[CANTIDAD RECIBIDA]]</f>
        <v>30600</v>
      </c>
      <c r="AB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1" s="3">
        <f>+DETALLE_GD_1[[#This Row],[CANTIDAD SOLICITADA]]-DETALLE_GD_1[[#This Row],[DEVOLUCIÓN]]</f>
        <v>100</v>
      </c>
      <c r="AD821" s="38" t="str">
        <f>+_xlfn.XLOOKUP(DETALLE_GD_1[[#This Row],[CODIGO]],PRODUCTOS[CODIGO],PRODUCTOS[DESC CORTA],"",0)</f>
        <v>ESQUINERO CORNIZA INTERIOR</v>
      </c>
      <c r="AE821"/>
      <c r="AH821"/>
    </row>
    <row r="822" spans="1:34" hidden="1" x14ac:dyDescent="0.25">
      <c r="A822" s="1">
        <v>46125</v>
      </c>
      <c r="B822" s="1">
        <v>46125</v>
      </c>
      <c r="C822" s="80" t="s">
        <v>169</v>
      </c>
      <c r="D822" s="38">
        <v>4</v>
      </c>
      <c r="E822" s="80" t="s">
        <v>169</v>
      </c>
      <c r="F822">
        <v>704025</v>
      </c>
      <c r="G822" s="80" t="s">
        <v>333</v>
      </c>
      <c r="H822" s="80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"/>
      <c r="V822">
        <v>6000</v>
      </c>
      <c r="W822" s="2">
        <v>6579000000</v>
      </c>
      <c r="X822" s="6">
        <v>58000</v>
      </c>
      <c r="Y822" s="38">
        <v>10010</v>
      </c>
      <c r="Z822" s="81">
        <f>+((DETALLE_GD_1[[#This Row],[VALOR X UN (GD)]]-DETALLE_GD_1[[#This Row],[VALOR PPTO]])/DETALLE_GD_1[[#This Row],[VALOR PPTO]])</f>
        <v>-1.7241379310348748E-4</v>
      </c>
      <c r="AA822" s="2">
        <f>+DETALLE_GD_1[[#This Row],[VALOR PPTO]]*DETALLE_GD_1[[#This Row],[CANTIDAD RECIBIDA]]</f>
        <v>58000</v>
      </c>
      <c r="AB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2" s="3">
        <f>+DETALLE_GD_1[[#This Row],[CANTIDAD SOLICITADA]]-DETALLE_GD_1[[#This Row],[DEVOLUCIÓN]]</f>
        <v>100</v>
      </c>
      <c r="AD822" s="38" t="str">
        <f>+_xlfn.XLOOKUP(DETALLE_GD_1[[#This Row],[CODIGO]],PRODUCTOS[CODIGO],PRODUCTOS[DESC CORTA],"",0)</f>
        <v>ESQUINERO GUARDAPOLVO EXTERIOR</v>
      </c>
      <c r="AE822"/>
      <c r="AH822"/>
    </row>
    <row r="823" spans="1:34" hidden="1" x14ac:dyDescent="0.25">
      <c r="A823" s="1">
        <v>46125</v>
      </c>
      <c r="B823" s="1">
        <v>46125</v>
      </c>
      <c r="C823" s="80" t="s">
        <v>169</v>
      </c>
      <c r="D823" s="38">
        <v>4</v>
      </c>
      <c r="E823" s="80" t="s">
        <v>169</v>
      </c>
      <c r="F823">
        <v>704023</v>
      </c>
      <c r="G823" s="80" t="s">
        <v>331</v>
      </c>
      <c r="H823" s="80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"/>
      <c r="V823">
        <v>6000</v>
      </c>
      <c r="W823" s="2">
        <v>6579000000</v>
      </c>
      <c r="X823" s="6">
        <v>32400</v>
      </c>
      <c r="Y823" s="38">
        <v>10010</v>
      </c>
      <c r="Z823" s="81">
        <f>+((DETALLE_GD_1[[#This Row],[VALOR X UN (GD)]]-DETALLE_GD_1[[#This Row],[VALOR PPTO]])/DETALLE_GD_1[[#This Row],[VALOR PPTO]])</f>
        <v>0</v>
      </c>
      <c r="AA823" s="2">
        <f>+DETALLE_GD_1[[#This Row],[VALOR PPTO]]*DETALLE_GD_1[[#This Row],[CANTIDAD RECIBIDA]]</f>
        <v>32400</v>
      </c>
      <c r="AB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3" s="3">
        <f>+DETALLE_GD_1[[#This Row],[CANTIDAD SOLICITADA]]-DETALLE_GD_1[[#This Row],[DEVOLUCIÓN]]</f>
        <v>100</v>
      </c>
      <c r="AD823" s="38" t="str">
        <f>+_xlfn.XLOOKUP(DETALLE_GD_1[[#This Row],[CODIGO]],PRODUCTOS[CODIGO],PRODUCTOS[DESC CORTA],"",0)</f>
        <v>ESQUINERO GUARDAPOLVO INTERIOR</v>
      </c>
      <c r="AE823"/>
      <c r="AH823"/>
    </row>
    <row r="824" spans="1:34" hidden="1" x14ac:dyDescent="0.25">
      <c r="A824" s="1">
        <v>46125</v>
      </c>
      <c r="B824" s="1">
        <v>46125</v>
      </c>
      <c r="C824" s="80" t="s">
        <v>169</v>
      </c>
      <c r="D824" s="38">
        <v>4</v>
      </c>
      <c r="E824" s="80" t="s">
        <v>169</v>
      </c>
      <c r="F824">
        <v>407115</v>
      </c>
      <c r="G824" s="80" t="s">
        <v>282</v>
      </c>
      <c r="H824" s="80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">
        <v>1428674</v>
      </c>
      <c r="V824">
        <v>6000</v>
      </c>
      <c r="W824" s="2">
        <v>6579000000</v>
      </c>
      <c r="X824" s="6">
        <v>56700</v>
      </c>
      <c r="Y824" s="38">
        <v>10010</v>
      </c>
      <c r="Z824" s="81">
        <f>+((DETALLE_GD_1[[#This Row],[VALOR X UN (GD)]]-DETALLE_GD_1[[#This Row],[VALOR PPTO]])/DETALLE_GD_1[[#This Row],[VALOR PPTO]])</f>
        <v>-3.354497354497351E-2</v>
      </c>
      <c r="AA824" s="2">
        <f>+DETALLE_GD_1[[#This Row],[VALOR PPTO]]*DETALLE_GD_1[[#This Row],[CANTIDAD RECIBIDA]]</f>
        <v>56700</v>
      </c>
      <c r="AB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4" s="3">
        <f>+DETALLE_GD_1[[#This Row],[CANTIDAD SOLICITADA]]-DETALLE_GD_1[[#This Row],[DEVOLUCIÓN]]</f>
        <v>100</v>
      </c>
      <c r="AD824" s="38">
        <f>+_xlfn.XLOOKUP(DETALLE_GD_1[[#This Row],[CODIGO]],PRODUCTOS[CODIGO],PRODUCTOS[DESC CORTA],"",0)</f>
        <v>0</v>
      </c>
      <c r="AE824"/>
      <c r="AH824"/>
    </row>
    <row r="825" spans="1:34" hidden="1" x14ac:dyDescent="0.25">
      <c r="A825" s="1">
        <v>46125</v>
      </c>
      <c r="B825" s="1">
        <v>46125</v>
      </c>
      <c r="C825" s="80" t="s">
        <v>169</v>
      </c>
      <c r="D825" s="38">
        <v>4</v>
      </c>
      <c r="E825" s="80" t="s">
        <v>169</v>
      </c>
      <c r="F825">
        <v>701084</v>
      </c>
      <c r="G825" s="80" t="s">
        <v>38</v>
      </c>
      <c r="H825" s="80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"/>
      <c r="V825">
        <v>6000</v>
      </c>
      <c r="W825" s="2">
        <v>6579000000</v>
      </c>
      <c r="X825" s="6">
        <v>763658.3333399999</v>
      </c>
      <c r="Y825" s="38">
        <v>10010</v>
      </c>
      <c r="Z825" s="81">
        <f>+((DETALLE_GD_1[[#This Row],[VALOR X UN (GD)]]-DETALLE_GD_1[[#This Row],[VALOR PPTO]])/DETALLE_GD_1[[#This Row],[VALOR PPTO]])</f>
        <v>2.4280054540726018E-2</v>
      </c>
      <c r="AA825" s="2">
        <f>+DETALLE_GD_1[[#This Row],[VALOR PPTO]]*DETALLE_GD_1[[#This Row],[CANTIDAD RECIBIDA]]</f>
        <v>763658.33400000003</v>
      </c>
      <c r="AB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5" s="3">
        <f>+DETALLE_GD_1[[#This Row],[CANTIDAD SOLICITADA]]-DETALLE_GD_1[[#This Row],[DEVOLUCIÓN]]</f>
        <v>20</v>
      </c>
      <c r="AD825" s="38" t="str">
        <f>+_xlfn.XLOOKUP(DETALLE_GD_1[[#This Row],[CODIGO]],PRODUCTOS[CODIGO],PRODUCTOS[DESC CORTA],"",0)</f>
        <v>FIBROCEMENTO BALCON</v>
      </c>
      <c r="AE825"/>
      <c r="AH825"/>
    </row>
    <row r="826" spans="1:34" hidden="1" x14ac:dyDescent="0.25">
      <c r="A826" s="1">
        <v>46125</v>
      </c>
      <c r="B826" s="1">
        <v>46125</v>
      </c>
      <c r="C826" s="80" t="s">
        <v>169</v>
      </c>
      <c r="D826" s="38">
        <v>4</v>
      </c>
      <c r="E826" s="80" t="s">
        <v>169</v>
      </c>
      <c r="F826">
        <v>1901086</v>
      </c>
      <c r="G826" s="80" t="s">
        <v>279</v>
      </c>
      <c r="H826" s="80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"/>
      <c r="V826">
        <v>6000</v>
      </c>
      <c r="W826" s="2">
        <v>6579000000</v>
      </c>
      <c r="X826" s="6">
        <v>601277.10064200009</v>
      </c>
      <c r="Y826" s="38">
        <v>10010</v>
      </c>
      <c r="Z826" s="81">
        <f>+((DETALLE_GD_1[[#This Row],[VALOR X UN (GD)]]-DETALLE_GD_1[[#This Row],[VALOR PPTO]])/DETALLE_GD_1[[#This Row],[VALOR PPTO]])</f>
        <v>-1.59678326279298E-2</v>
      </c>
      <c r="AA826" s="2">
        <f>+DETALLE_GD_1[[#This Row],[VALOR PPTO]]*DETALLE_GD_1[[#This Row],[CANTIDAD RECIBIDA]]</f>
        <v>601277.09400000004</v>
      </c>
      <c r="AB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26" s="3">
        <f>+DETALLE_GD_1[[#This Row],[CANTIDAD SOLICITADA]]-DETALLE_GD_1[[#This Row],[DEVOLUCIÓN]]</f>
        <v>162</v>
      </c>
      <c r="AD826" s="38" t="str">
        <f>+_xlfn.XLOOKUP(DETALLE_GD_1[[#This Row],[CODIGO]],PRODUCTOS[CODIGO],PRODUCTOS[DESC CORTA],"",0)</f>
        <v>AISLAN GLASS 140MM</v>
      </c>
      <c r="AE826"/>
      <c r="AH826"/>
    </row>
    <row r="827" spans="1:34" hidden="1" x14ac:dyDescent="0.25">
      <c r="A827" s="1">
        <v>46126</v>
      </c>
      <c r="B827" s="1">
        <v>46126</v>
      </c>
      <c r="C827" s="80" t="s">
        <v>169</v>
      </c>
      <c r="D827" s="38">
        <v>4</v>
      </c>
      <c r="E827" s="80" t="s">
        <v>169</v>
      </c>
      <c r="F827">
        <v>704092</v>
      </c>
      <c r="G827" s="80" t="s">
        <v>116</v>
      </c>
      <c r="H827" s="80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">
        <v>8074</v>
      </c>
      <c r="V827">
        <v>6000</v>
      </c>
      <c r="W827" s="2">
        <v>6579000000</v>
      </c>
      <c r="X827" s="6">
        <v>1093.8970839999999</v>
      </c>
      <c r="Y827" s="38">
        <v>10010</v>
      </c>
      <c r="Z827" s="81">
        <f>+((DETALLE_GD_1[[#This Row],[VALOR X UN (GD)]]-DETALLE_GD_1[[#This Row],[VALOR PPTO]])/DETALLE_GD_1[[#This Row],[VALOR PPTO]])</f>
        <v>9.397592388013088E-5</v>
      </c>
      <c r="AA827" s="2">
        <f>+DETALLE_GD_1[[#This Row],[VALOR PPTO]]*DETALLE_GD_1[[#This Row],[CANTIDAD RECIBIDA]]</f>
        <v>1093.8972000000001</v>
      </c>
      <c r="AB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7" s="3">
        <f>+DETALLE_GD_1[[#This Row],[CANTIDAD SOLICITADA]]-DETALLE_GD_1[[#This Row],[DEVOLUCIÓN]]</f>
        <v>4</v>
      </c>
      <c r="AD827" s="38" t="str">
        <f>+_xlfn.XLOOKUP(DETALLE_GD_1[[#This Row],[CODIGO]],PRODUCTOS[CODIGO],PRODUCTOS[DESC CORTA],"",0)</f>
        <v>ESQUINERO GUARDAPOLVO</v>
      </c>
      <c r="AE827"/>
      <c r="AH827"/>
    </row>
    <row r="828" spans="1:34" hidden="1" x14ac:dyDescent="0.25">
      <c r="A828" s="1">
        <v>46126</v>
      </c>
      <c r="B828" s="1">
        <v>46126</v>
      </c>
      <c r="C828" s="80" t="s">
        <v>169</v>
      </c>
      <c r="D828" s="38">
        <v>4</v>
      </c>
      <c r="E828" s="80" t="s">
        <v>169</v>
      </c>
      <c r="F828">
        <v>1405025</v>
      </c>
      <c r="G828" s="80" t="s">
        <v>189</v>
      </c>
      <c r="H828" s="80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"/>
      <c r="V828">
        <v>6000</v>
      </c>
      <c r="W828" s="2">
        <v>6579000000</v>
      </c>
      <c r="X828" s="6">
        <v>6758.5333330000003</v>
      </c>
      <c r="Y828" s="38">
        <v>10010</v>
      </c>
      <c r="Z828" s="81">
        <f>+((DETALLE_GD_1[[#This Row],[VALOR X UN (GD)]]-DETALLE_GD_1[[#This Row],[VALOR PPTO]])/DETALLE_GD_1[[#This Row],[VALOR PPTO]])</f>
        <v>3.2768455842334898E-2</v>
      </c>
      <c r="AA828" s="2">
        <f>+DETALLE_GD_1[[#This Row],[VALOR PPTO]]*DETALLE_GD_1[[#This Row],[CANTIDAD RECIBIDA]]</f>
        <v>6758.5333000000001</v>
      </c>
      <c r="AB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8" s="3">
        <f>+DETALLE_GD_1[[#This Row],[CANTIDAD SOLICITADA]]-DETALLE_GD_1[[#This Row],[DEVOLUCIÓN]]</f>
        <v>1</v>
      </c>
      <c r="AD828" s="38">
        <f>+_xlfn.XLOOKUP(DETALLE_GD_1[[#This Row],[CODIGO]],PRODUCTOS[CODIGO],PRODUCTOS[DESC CORTA],"",0)</f>
        <v>0</v>
      </c>
      <c r="AE828"/>
      <c r="AH828"/>
    </row>
    <row r="829" spans="1:34" hidden="1" x14ac:dyDescent="0.25">
      <c r="A829" s="1">
        <v>46126</v>
      </c>
      <c r="B829" s="1">
        <v>46126</v>
      </c>
      <c r="C829" s="80" t="s">
        <v>169</v>
      </c>
      <c r="D829" s="38">
        <v>4</v>
      </c>
      <c r="E829" s="80" t="s">
        <v>169</v>
      </c>
      <c r="F829">
        <v>304012</v>
      </c>
      <c r="G829" s="80" t="s">
        <v>710</v>
      </c>
      <c r="H829" s="80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">
        <v>120089</v>
      </c>
      <c r="V829">
        <v>6000</v>
      </c>
      <c r="W829" s="2">
        <v>6579000000</v>
      </c>
      <c r="X829" s="6">
        <v>0</v>
      </c>
      <c r="Y829" s="38">
        <v>10010</v>
      </c>
      <c r="Z829" s="81" t="e">
        <f>+((DETALLE_GD_1[[#This Row],[VALOR X UN (GD)]]-DETALLE_GD_1[[#This Row],[VALOR PPTO]])/DETALLE_GD_1[[#This Row],[VALOR PPTO]])</f>
        <v>#DIV/0!</v>
      </c>
      <c r="AA829" s="2">
        <f>+DETALLE_GD_1[[#This Row],[VALOR PPTO]]*DETALLE_GD_1[[#This Row],[CANTIDAD RECIBIDA]]</f>
        <v>0</v>
      </c>
      <c r="AB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9" s="3">
        <f>+DETALLE_GD_1[[#This Row],[CANTIDAD SOLICITADA]]-DETALLE_GD_1[[#This Row],[DEVOLUCIÓN]]</f>
        <v>20</v>
      </c>
      <c r="AD829" s="38" t="str">
        <f>+_xlfn.XLOOKUP(DETALLE_GD_1[[#This Row],[CODIGO]],PRODUCTOS[CODIGO],PRODUCTOS[DESC CORTA],"",0)</f>
        <v/>
      </c>
      <c r="AE829"/>
      <c r="AH829"/>
    </row>
    <row r="830" spans="1:34" hidden="1" x14ac:dyDescent="0.25">
      <c r="A830" s="1">
        <v>46126</v>
      </c>
      <c r="B830" s="1">
        <v>46126</v>
      </c>
      <c r="C830" s="80" t="s">
        <v>169</v>
      </c>
      <c r="D830" s="38">
        <v>4</v>
      </c>
      <c r="E830" s="80" t="s">
        <v>169</v>
      </c>
      <c r="F830">
        <v>701096</v>
      </c>
      <c r="G830" s="80" t="s">
        <v>204</v>
      </c>
      <c r="H830" s="8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">
        <v>17884466</v>
      </c>
      <c r="V830">
        <v>6000</v>
      </c>
      <c r="W830" s="2">
        <v>6579000000</v>
      </c>
      <c r="X830" s="6">
        <v>1121391.9979500002</v>
      </c>
      <c r="Y830" s="38">
        <v>10010</v>
      </c>
      <c r="Z830" s="81">
        <f>+((DETALLE_GD_1[[#This Row],[VALOR X UN (GD)]]-DETALLE_GD_1[[#This Row],[VALOR PPTO]])/DETALLE_GD_1[[#This Row],[VALOR PPTO]])</f>
        <v>2.0783100843222619E-2</v>
      </c>
      <c r="AA830" s="2">
        <f>+DETALLE_GD_1[[#This Row],[VALOR PPTO]]*DETALLE_GD_1[[#This Row],[CANTIDAD RECIBIDA]]</f>
        <v>1121391.9990000001</v>
      </c>
      <c r="AB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0" s="3">
        <f>+DETALLE_GD_1[[#This Row],[CANTIDAD SOLICITADA]]-DETALLE_GD_1[[#This Row],[DEVOLUCIÓN]]</f>
        <v>70</v>
      </c>
      <c r="AD830" s="38" t="str">
        <f>+_xlfn.XLOOKUP(DETALLE_GD_1[[#This Row],[CODIGO]],PRODUCTOS[CODIGO],PRODUCTOS[DESC CORTA],"",0)</f>
        <v>VOCANITA EMPAPELADA MURO</v>
      </c>
      <c r="AE830"/>
      <c r="AH830"/>
    </row>
    <row r="831" spans="1:34" hidden="1" x14ac:dyDescent="0.25">
      <c r="A831" s="1">
        <v>46126</v>
      </c>
      <c r="B831" s="1">
        <v>46126</v>
      </c>
      <c r="C831" s="80" t="s">
        <v>169</v>
      </c>
      <c r="D831" s="38">
        <v>4</v>
      </c>
      <c r="E831" s="80" t="s">
        <v>169</v>
      </c>
      <c r="F831">
        <v>408042</v>
      </c>
      <c r="G831" s="80" t="s">
        <v>144</v>
      </c>
      <c r="H831" s="80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"/>
      <c r="V831">
        <v>6000</v>
      </c>
      <c r="W831" s="2">
        <v>6579000000</v>
      </c>
      <c r="X831" s="6">
        <v>140000.00000000012</v>
      </c>
      <c r="Y831" s="38">
        <v>10010</v>
      </c>
      <c r="Z831" s="81">
        <f>+((DETALLE_GD_1[[#This Row],[VALOR X UN (GD)]]-DETALLE_GD_1[[#This Row],[VALOR PPTO]])/DETALLE_GD_1[[#This Row],[VALOR PPTO]])</f>
        <v>0</v>
      </c>
      <c r="AA831" s="2">
        <f>+DETALLE_GD_1[[#This Row],[VALOR PPTO]]*DETALLE_GD_1[[#This Row],[CANTIDAD RECIBIDA]]</f>
        <v>140000</v>
      </c>
      <c r="AB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1" s="3">
        <f>+DETALLE_GD_1[[#This Row],[CANTIDAD SOLICITADA]]-DETALLE_GD_1[[#This Row],[DEVOLUCIÓN]]</f>
        <v>4</v>
      </c>
      <c r="AD831" s="38" t="str">
        <f>+_xlfn.XLOOKUP(DETALLE_GD_1[[#This Row],[CODIGO]],PRODUCTOS[CODIGO],PRODUCTOS[DESC CORTA],"",0)</f>
        <v>CLAVO HELICOIDAL PROFIX</v>
      </c>
      <c r="AE831"/>
      <c r="AH831"/>
    </row>
    <row r="832" spans="1:34" hidden="1" x14ac:dyDescent="0.25">
      <c r="A832" s="1">
        <v>46126</v>
      </c>
      <c r="B832" s="1">
        <v>46126</v>
      </c>
      <c r="C832" s="80" t="s">
        <v>169</v>
      </c>
      <c r="D832" s="38">
        <v>4</v>
      </c>
      <c r="E832" s="80" t="s">
        <v>169</v>
      </c>
      <c r="F832">
        <v>2302045</v>
      </c>
      <c r="G832" s="80" t="s">
        <v>443</v>
      </c>
      <c r="H832" s="80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"/>
      <c r="V832">
        <v>6000</v>
      </c>
      <c r="W832" s="2">
        <v>6579000000</v>
      </c>
      <c r="X832" s="6" t="s">
        <v>355</v>
      </c>
      <c r="Y832" s="38">
        <v>10010</v>
      </c>
      <c r="Z832" s="81" t="e">
        <f>+((DETALLE_GD_1[[#This Row],[VALOR X UN (GD)]]-DETALLE_GD_1[[#This Row],[VALOR PPTO]])/DETALLE_GD_1[[#This Row],[VALOR PPTO]])</f>
        <v>#DIV/0!</v>
      </c>
      <c r="AA832" s="2">
        <f>+DETALLE_GD_1[[#This Row],[VALOR PPTO]]*DETALLE_GD_1[[#This Row],[CANTIDAD RECIBIDA]]</f>
        <v>0</v>
      </c>
      <c r="AB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2" s="3">
        <f>+DETALLE_GD_1[[#This Row],[CANTIDAD SOLICITADA]]-DETALLE_GD_1[[#This Row],[DEVOLUCIÓN]]</f>
        <v>1</v>
      </c>
      <c r="AD832" s="38" t="str">
        <f>+_xlfn.XLOOKUP(DETALLE_GD_1[[#This Row],[CODIGO]],PRODUCTOS[CODIGO],PRODUCTOS[DESC CORTA],"",0)</f>
        <v/>
      </c>
      <c r="AE832"/>
      <c r="AH832"/>
    </row>
    <row r="833" spans="1:34" hidden="1" x14ac:dyDescent="0.25">
      <c r="A833" s="1">
        <v>46126</v>
      </c>
      <c r="B833" s="1">
        <v>46126</v>
      </c>
      <c r="C833" s="80" t="s">
        <v>169</v>
      </c>
      <c r="D833" s="38">
        <v>4</v>
      </c>
      <c r="E833" s="80" t="s">
        <v>169</v>
      </c>
      <c r="F833">
        <v>2302044</v>
      </c>
      <c r="G833" s="80" t="s">
        <v>441</v>
      </c>
      <c r="H833" s="80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"/>
      <c r="V833">
        <v>6000</v>
      </c>
      <c r="W833" s="2">
        <v>6579000000</v>
      </c>
      <c r="X833" s="6" t="s">
        <v>355</v>
      </c>
      <c r="Y833" s="38">
        <v>10010</v>
      </c>
      <c r="Z833" s="81" t="e">
        <f>+((DETALLE_GD_1[[#This Row],[VALOR X UN (GD)]]-DETALLE_GD_1[[#This Row],[VALOR PPTO]])/DETALLE_GD_1[[#This Row],[VALOR PPTO]])</f>
        <v>#DIV/0!</v>
      </c>
      <c r="AA833" s="2">
        <f>+DETALLE_GD_1[[#This Row],[VALOR PPTO]]*DETALLE_GD_1[[#This Row],[CANTIDAD RECIBIDA]]</f>
        <v>0</v>
      </c>
      <c r="AB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3" s="3">
        <f>+DETALLE_GD_1[[#This Row],[CANTIDAD SOLICITADA]]-DETALLE_GD_1[[#This Row],[DEVOLUCIÓN]]</f>
        <v>1</v>
      </c>
      <c r="AD833" s="38" t="str">
        <f>+_xlfn.XLOOKUP(DETALLE_GD_1[[#This Row],[CODIGO]],PRODUCTOS[CODIGO],PRODUCTOS[DESC CORTA],"",0)</f>
        <v/>
      </c>
      <c r="AE833"/>
      <c r="AH833"/>
    </row>
    <row r="834" spans="1:34" hidden="1" x14ac:dyDescent="0.25">
      <c r="A834" s="1">
        <v>46126</v>
      </c>
      <c r="B834" s="1">
        <v>46126</v>
      </c>
      <c r="C834" s="80" t="s">
        <v>169</v>
      </c>
      <c r="D834" s="38">
        <v>4</v>
      </c>
      <c r="E834" s="80" t="s">
        <v>169</v>
      </c>
      <c r="F834">
        <v>304101</v>
      </c>
      <c r="G834" s="80" t="s">
        <v>17</v>
      </c>
      <c r="H834" s="80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"/>
      <c r="V834">
        <v>6000</v>
      </c>
      <c r="W834" s="2">
        <v>6579000000</v>
      </c>
      <c r="X834" s="6">
        <v>2433712.1634000018</v>
      </c>
      <c r="Y834" s="38">
        <v>10010</v>
      </c>
      <c r="Z834" s="81">
        <f>+((DETALLE_GD_1[[#This Row],[VALOR X UN (GD)]]-DETALLE_GD_1[[#This Row],[VALOR PPTO]])/DETALLE_GD_1[[#This Row],[VALOR PPTO]])</f>
        <v>-4.4891022478904738E-3</v>
      </c>
      <c r="AA834" s="2">
        <f>+DETALLE_GD_1[[#This Row],[VALOR PPTO]]*DETALLE_GD_1[[#This Row],[CANTIDAD RECIBIDA]]</f>
        <v>2433712.176</v>
      </c>
      <c r="AB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4" s="3">
        <f>+DETALLE_GD_1[[#This Row],[CANTIDAD SOLICITADA]]-DETALLE_GD_1[[#This Row],[DEVOLUCIÓN]]</f>
        <v>252</v>
      </c>
      <c r="AD834" s="38" t="str">
        <f>+_xlfn.XLOOKUP(DETALLE_GD_1[[#This Row],[CODIGO]],PRODUCTOS[CODIGO],PRODUCTOS[DESC CORTA],"",0)</f>
        <v>OSB 9.5</v>
      </c>
      <c r="AE834"/>
      <c r="AH834"/>
    </row>
    <row r="835" spans="1:34" hidden="1" x14ac:dyDescent="0.25">
      <c r="A835" s="1">
        <v>46126</v>
      </c>
      <c r="B835" s="1">
        <v>46126</v>
      </c>
      <c r="C835" s="80" t="s">
        <v>169</v>
      </c>
      <c r="D835" s="38">
        <v>4</v>
      </c>
      <c r="E835" s="80" t="s">
        <v>169</v>
      </c>
      <c r="F835">
        <v>412280</v>
      </c>
      <c r="G835" s="80" t="s">
        <v>40</v>
      </c>
      <c r="H835" s="80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"/>
      <c r="V835">
        <v>6000</v>
      </c>
      <c r="W835" s="2">
        <v>6579000000</v>
      </c>
      <c r="X835" s="6">
        <v>1280093.442976</v>
      </c>
      <c r="Y835" s="38">
        <v>10010</v>
      </c>
      <c r="Z835" s="81">
        <f>+((DETALLE_GD_1[[#This Row],[VALOR X UN (GD)]]-DETALLE_GD_1[[#This Row],[VALOR PPTO]])/DETALLE_GD_1[[#This Row],[VALOR PPTO]])</f>
        <v>-1.5325788679111968E-2</v>
      </c>
      <c r="AA835" s="2">
        <f>+DETALLE_GD_1[[#This Row],[VALOR PPTO]]*DETALLE_GD_1[[#This Row],[CANTIDAD RECIBIDA]]</f>
        <v>1280093.4432000001</v>
      </c>
      <c r="AB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5" s="3">
        <f>+DETALLE_GD_1[[#This Row],[CANTIDAD SOLICITADA]]-DETALLE_GD_1[[#This Row],[DEVOLUCIÓN]]</f>
        <v>32</v>
      </c>
      <c r="AD835" s="38" t="str">
        <f>+_xlfn.XLOOKUP(DETALLE_GD_1[[#This Row],[CODIGO]],PRODUCTOS[CODIGO],PRODUCTOS[DESC CORTA],"",0)</f>
        <v>PB2</v>
      </c>
      <c r="AE835"/>
      <c r="AH835"/>
    </row>
    <row r="836" spans="1:34" hidden="1" x14ac:dyDescent="0.25">
      <c r="A836" s="1">
        <v>46126</v>
      </c>
      <c r="B836" s="1">
        <v>46126</v>
      </c>
      <c r="C836" s="80" t="s">
        <v>169</v>
      </c>
      <c r="D836" s="38">
        <v>4</v>
      </c>
      <c r="E836" s="80" t="s">
        <v>169</v>
      </c>
      <c r="F836">
        <v>412260</v>
      </c>
      <c r="G836" s="80" t="s">
        <v>41</v>
      </c>
      <c r="H836" s="80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"/>
      <c r="V836">
        <v>6000</v>
      </c>
      <c r="W836" s="2">
        <v>6579000000</v>
      </c>
      <c r="X836" s="6">
        <v>11208632.637183998</v>
      </c>
      <c r="Y836" s="38">
        <v>10010</v>
      </c>
      <c r="Z836" s="81">
        <f>+((DETALLE_GD_1[[#This Row],[VALOR X UN (GD)]]-DETALLE_GD_1[[#This Row],[VALOR PPTO]])/DETALLE_GD_1[[#This Row],[VALOR PPTO]])</f>
        <v>-9.3704244017403966E-3</v>
      </c>
      <c r="AA836" s="2">
        <f>+DETALLE_GD_1[[#This Row],[VALOR PPTO]]*DETALLE_GD_1[[#This Row],[CANTIDAD RECIBIDA]]</f>
        <v>11208632.640000001</v>
      </c>
      <c r="AB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6" s="3">
        <f>+DETALLE_GD_1[[#This Row],[CANTIDAD SOLICITADA]]-DETALLE_GD_1[[#This Row],[DEVOLUCIÓN]]</f>
        <v>128</v>
      </c>
      <c r="AD836" s="38" t="str">
        <f>+_xlfn.XLOOKUP(DETALLE_GD_1[[#This Row],[CODIGO]],PRODUCTOS[CODIGO],PRODUCTOS[DESC CORTA],"",0)</f>
        <v>PB1</v>
      </c>
      <c r="AE836"/>
      <c r="AH836"/>
    </row>
    <row r="837" spans="1:34" hidden="1" x14ac:dyDescent="0.25">
      <c r="A837" s="1">
        <v>46126</v>
      </c>
      <c r="B837" s="1">
        <v>46126</v>
      </c>
      <c r="C837" s="80" t="s">
        <v>169</v>
      </c>
      <c r="D837" s="38">
        <v>4</v>
      </c>
      <c r="E837" s="80" t="s">
        <v>169</v>
      </c>
      <c r="F837">
        <v>302054</v>
      </c>
      <c r="G837" s="80" t="s">
        <v>356</v>
      </c>
      <c r="H837" s="80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"/>
      <c r="V837">
        <v>6000</v>
      </c>
      <c r="W837" s="2">
        <v>6579000000</v>
      </c>
      <c r="X837" s="6">
        <v>1782456</v>
      </c>
      <c r="Y837" s="38">
        <v>10010</v>
      </c>
      <c r="Z837" s="81">
        <f>+((DETALLE_GD_1[[#This Row],[VALOR X UN (GD)]]-DETALLE_GD_1[[#This Row],[VALOR PPTO]])/DETALLE_GD_1[[#This Row],[VALOR PPTO]])</f>
        <v>-8.2919866970068257E-2</v>
      </c>
      <c r="AA837" s="2">
        <f>+DETALLE_GD_1[[#This Row],[VALOR PPTO]]*DETALLE_GD_1[[#This Row],[CANTIDAD RECIBIDA]]</f>
        <v>1782456</v>
      </c>
      <c r="AB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7" s="3">
        <f>+DETALLE_GD_1[[#This Row],[CANTIDAD SOLICITADA]]-DETALLE_GD_1[[#This Row],[DEVOLUCIÓN]]</f>
        <v>312</v>
      </c>
      <c r="AD837" s="38">
        <f>+_xlfn.XLOOKUP(DETALLE_GD_1[[#This Row],[CODIGO]],PRODUCTOS[CODIGO],PRODUCTOS[DESC CORTA],"",0)</f>
        <v>0</v>
      </c>
      <c r="AE837"/>
      <c r="AH837"/>
    </row>
    <row r="838" spans="1:34" hidden="1" x14ac:dyDescent="0.25">
      <c r="A838" s="1">
        <v>46126</v>
      </c>
      <c r="B838" s="1">
        <v>46126</v>
      </c>
      <c r="C838" s="80" t="s">
        <v>169</v>
      </c>
      <c r="D838" s="38">
        <v>4</v>
      </c>
      <c r="E838" s="80" t="s">
        <v>169</v>
      </c>
      <c r="F838">
        <v>5309018</v>
      </c>
      <c r="G838" s="80" t="s">
        <v>112</v>
      </c>
      <c r="H838" s="80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"/>
      <c r="V838">
        <v>6000</v>
      </c>
      <c r="W838" s="2">
        <v>6579000000</v>
      </c>
      <c r="X838" s="6">
        <v>139999.8464000001</v>
      </c>
      <c r="Y838" s="38">
        <v>10010</v>
      </c>
      <c r="Z838" s="81">
        <f>+((DETALLE_GD_1[[#This Row],[VALOR X UN (GD)]]-DETALLE_GD_1[[#This Row],[VALOR PPTO]])/DETALLE_GD_1[[#This Row],[VALOR PPTO]])</f>
        <v>1.1428584490190236E-6</v>
      </c>
      <c r="AA838" s="2">
        <f>+DETALLE_GD_1[[#This Row],[VALOR PPTO]]*DETALLE_GD_1[[#This Row],[CANTIDAD RECIBIDA]]</f>
        <v>139999.84</v>
      </c>
      <c r="AB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8" s="3">
        <f>+DETALLE_GD_1[[#This Row],[CANTIDAD SOLICITADA]]-DETALLE_GD_1[[#This Row],[DEVOLUCIÓN]]</f>
        <v>200</v>
      </c>
      <c r="AD838" s="38">
        <f>+_xlfn.XLOOKUP(DETALLE_GD_1[[#This Row],[CODIGO]],PRODUCTOS[CODIGO],PRODUCTOS[DESC CORTA],"",0)</f>
        <v>0</v>
      </c>
      <c r="AE838"/>
      <c r="AH838"/>
    </row>
    <row r="839" spans="1:34" hidden="1" x14ac:dyDescent="0.25">
      <c r="A839" s="1">
        <v>46126</v>
      </c>
      <c r="B839" s="1">
        <v>46126</v>
      </c>
      <c r="C839" s="80" t="s">
        <v>169</v>
      </c>
      <c r="D839" s="38">
        <v>4</v>
      </c>
      <c r="E839" s="80" t="s">
        <v>169</v>
      </c>
      <c r="F839">
        <v>304002</v>
      </c>
      <c r="G839" s="80" t="s">
        <v>37</v>
      </c>
      <c r="H839" s="80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">
        <v>3112037</v>
      </c>
      <c r="V839">
        <v>6000</v>
      </c>
      <c r="W839" s="2">
        <v>6579000000</v>
      </c>
      <c r="X839" s="6">
        <v>3059497.0300320005</v>
      </c>
      <c r="Y839" s="38">
        <v>10010</v>
      </c>
      <c r="Z839" s="81">
        <f>+((DETALLE_GD_1[[#This Row],[VALOR X UN (GD)]]-DETALLE_GD_1[[#This Row],[VALOR PPTO]])/DETALLE_GD_1[[#This Row],[VALOR PPTO]])</f>
        <v>1.7172747339854508E-2</v>
      </c>
      <c r="AA839" s="2">
        <f>+DETALLE_GD_1[[#This Row],[VALOR PPTO]]*DETALLE_GD_1[[#This Row],[CANTIDAD RECIBIDA]]</f>
        <v>3059497.0367999999</v>
      </c>
      <c r="AB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9" s="3">
        <f>+DETALLE_GD_1[[#This Row],[CANTIDAD SOLICITADA]]-DETALLE_GD_1[[#This Row],[DEVOLUCIÓN]]</f>
        <v>144</v>
      </c>
      <c r="AD839" s="38" t="str">
        <f>+_xlfn.XLOOKUP(DETALLE_GD_1[[#This Row],[CODIGO]],PRODUCTOS[CODIGO],PRODUCTOS[DESC CORTA],"",0)</f>
        <v>SMARTPANEL</v>
      </c>
      <c r="AE839"/>
      <c r="AH839"/>
    </row>
    <row r="840" spans="1:34" hidden="1" x14ac:dyDescent="0.25">
      <c r="A840" s="1">
        <v>46126</v>
      </c>
      <c r="B840" s="1">
        <v>46126</v>
      </c>
      <c r="C840" s="80" t="s">
        <v>169</v>
      </c>
      <c r="D840" s="38">
        <v>4</v>
      </c>
      <c r="E840" s="80" t="s">
        <v>169</v>
      </c>
      <c r="F840">
        <v>5316509</v>
      </c>
      <c r="G840" s="80" t="s">
        <v>56</v>
      </c>
      <c r="H840" s="8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">
        <v>800594</v>
      </c>
      <c r="V840">
        <v>6000</v>
      </c>
      <c r="W840" s="2">
        <v>6579000000</v>
      </c>
      <c r="X840" s="6">
        <v>61733.333332000002</v>
      </c>
      <c r="Y840" s="38">
        <v>10010</v>
      </c>
      <c r="Z840" s="81">
        <f>+((DETALLE_GD_1[[#This Row],[VALOR X UN (GD)]]-DETALLE_GD_1[[#This Row],[VALOR PPTO]])/DETALLE_GD_1[[#This Row],[VALOR PPTO]])</f>
        <v>-5.5421164266568401E-2</v>
      </c>
      <c r="AA840" s="2">
        <f>+DETALLE_GD_1[[#This Row],[VALOR PPTO]]*DETALLE_GD_1[[#This Row],[CANTIDAD RECIBIDA]]</f>
        <v>61733.333200000001</v>
      </c>
      <c r="AB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0" s="3">
        <f>+DETALLE_GD_1[[#This Row],[CANTIDAD SOLICITADA]]-DETALLE_GD_1[[#This Row],[DEVOLUCIÓN]]</f>
        <v>4</v>
      </c>
      <c r="AD840" s="38" t="str">
        <f>+_xlfn.XLOOKUP(DETALLE_GD_1[[#This Row],[CODIGO]],PRODUCTOS[CODIGO],PRODUCTOS[DESC CORTA],"",0)</f>
        <v>LAVAPLATOS</v>
      </c>
      <c r="AE840"/>
      <c r="AH840"/>
    </row>
    <row r="841" spans="1:34" hidden="1" x14ac:dyDescent="0.25">
      <c r="A841" s="1">
        <v>46126</v>
      </c>
      <c r="B841" s="1">
        <v>46126</v>
      </c>
      <c r="C841" s="80" t="s">
        <v>169</v>
      </c>
      <c r="D841" s="38">
        <v>4</v>
      </c>
      <c r="E841" s="80" t="s">
        <v>169</v>
      </c>
      <c r="F841">
        <v>5316507</v>
      </c>
      <c r="G841" s="80" t="s">
        <v>55</v>
      </c>
      <c r="H841" s="80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"/>
      <c r="V841">
        <v>6000</v>
      </c>
      <c r="W841" s="2">
        <v>6579000000</v>
      </c>
      <c r="X841" s="6">
        <v>165678.66666799999</v>
      </c>
      <c r="Y841" s="38">
        <v>10010</v>
      </c>
      <c r="Z841" s="81">
        <f>+((DETALLE_GD_1[[#This Row],[VALOR X UN (GD)]]-DETALLE_GD_1[[#This Row],[VALOR PPTO]])/DETALLE_GD_1[[#This Row],[VALOR PPTO]])</f>
        <v>2.0111219291491002E-6</v>
      </c>
      <c r="AA841" s="2">
        <f>+DETALLE_GD_1[[#This Row],[VALOR PPTO]]*DETALLE_GD_1[[#This Row],[CANTIDAD RECIBIDA]]</f>
        <v>165678.66680000001</v>
      </c>
      <c r="AB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1" s="3">
        <f>+DETALLE_GD_1[[#This Row],[CANTIDAD SOLICITADA]]-DETALLE_GD_1[[#This Row],[DEVOLUCIÓN]]</f>
        <v>4</v>
      </c>
      <c r="AD841" s="38" t="str">
        <f>+_xlfn.XLOOKUP(DETALLE_GD_1[[#This Row],[CODIGO]],PRODUCTOS[CODIGO],PRODUCTOS[DESC CORTA],"",0)</f>
        <v>MUEBLE LAVAPLATOS</v>
      </c>
      <c r="AE841"/>
      <c r="AH841"/>
    </row>
    <row r="842" spans="1:34" hidden="1" x14ac:dyDescent="0.25">
      <c r="A842" s="1">
        <v>46126</v>
      </c>
      <c r="B842" s="1">
        <v>46126</v>
      </c>
      <c r="C842" s="80" t="s">
        <v>169</v>
      </c>
      <c r="D842" s="38">
        <v>4</v>
      </c>
      <c r="E842" s="80" t="s">
        <v>169</v>
      </c>
      <c r="F842">
        <v>5316484</v>
      </c>
      <c r="G842" s="80" t="s">
        <v>96</v>
      </c>
      <c r="H842" s="80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"/>
      <c r="V842">
        <v>6000</v>
      </c>
      <c r="W842" s="2">
        <v>6579000000</v>
      </c>
      <c r="X842" s="6">
        <v>17490.909092000002</v>
      </c>
      <c r="Y842" s="38">
        <v>10010</v>
      </c>
      <c r="Z842" s="81">
        <f>+((DETALLE_GD_1[[#This Row],[VALOR X UN (GD)]]-DETALLE_GD_1[[#This Row],[VALOR PPTO]])/DETALLE_GD_1[[#This Row],[VALOR PPTO]])</f>
        <v>-2.0405411515142864E-2</v>
      </c>
      <c r="AA842" s="2">
        <f>+DETALLE_GD_1[[#This Row],[VALOR PPTO]]*DETALLE_GD_1[[#This Row],[CANTIDAD RECIBIDA]]</f>
        <v>17490.909199999998</v>
      </c>
      <c r="AB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2" s="3">
        <f>+DETALLE_GD_1[[#This Row],[CANTIDAD SOLICITADA]]-DETALLE_GD_1[[#This Row],[DEVOLUCIÓN]]</f>
        <v>4</v>
      </c>
      <c r="AD842" s="38" t="str">
        <f>+_xlfn.XLOOKUP(DETALLE_GD_1[[#This Row],[CODIGO]],PRODUCTOS[CODIGO],PRODUCTOS[DESC CORTA],"",0)</f>
        <v>LLAVE DE BOLA AC</v>
      </c>
      <c r="AE842"/>
      <c r="AH842"/>
    </row>
    <row r="843" spans="1:34" hidden="1" x14ac:dyDescent="0.25">
      <c r="A843" s="1">
        <v>46126</v>
      </c>
      <c r="B843" s="1">
        <v>46126</v>
      </c>
      <c r="C843" s="80" t="s">
        <v>169</v>
      </c>
      <c r="D843" s="38">
        <v>4</v>
      </c>
      <c r="E843" s="80" t="s">
        <v>169</v>
      </c>
      <c r="F843">
        <v>5316483</v>
      </c>
      <c r="G843" s="80" t="s">
        <v>97</v>
      </c>
      <c r="H843" s="80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"/>
      <c r="V843">
        <v>6000</v>
      </c>
      <c r="W843" s="2">
        <v>6579000000</v>
      </c>
      <c r="X843" s="6">
        <v>12950.428572000001</v>
      </c>
      <c r="Y843" s="38">
        <v>10010</v>
      </c>
      <c r="Z843" s="81">
        <f>+((DETALLE_GD_1[[#This Row],[VALOR X UN (GD)]]-DETALLE_GD_1[[#This Row],[VALOR PPTO]])/DETALLE_GD_1[[#This Row],[VALOR PPTO]])</f>
        <v>-7.8254430563856919E-2</v>
      </c>
      <c r="AA843" s="2">
        <f>+DETALLE_GD_1[[#This Row],[VALOR PPTO]]*DETALLE_GD_1[[#This Row],[CANTIDAD RECIBIDA]]</f>
        <v>12950.428400000001</v>
      </c>
      <c r="AB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3" s="3">
        <f>+DETALLE_GD_1[[#This Row],[CANTIDAD SOLICITADA]]-DETALLE_GD_1[[#This Row],[DEVOLUCIÓN]]</f>
        <v>4</v>
      </c>
      <c r="AD843" s="38" t="str">
        <f>+_xlfn.XLOOKUP(DETALLE_GD_1[[#This Row],[CODIGO]],PRODUCTOS[CODIGO],PRODUCTOS[DESC CORTA],"",0)</f>
        <v>LLAVE DE BOLA AF</v>
      </c>
      <c r="AE843"/>
      <c r="AH843"/>
    </row>
    <row r="844" spans="1:34" hidden="1" x14ac:dyDescent="0.25">
      <c r="A844" s="1">
        <v>46126</v>
      </c>
      <c r="B844" s="1">
        <v>46126</v>
      </c>
      <c r="C844" s="80" t="s">
        <v>169</v>
      </c>
      <c r="D844" s="38">
        <v>4</v>
      </c>
      <c r="E844" s="80" t="s">
        <v>169</v>
      </c>
      <c r="F844">
        <v>2505426</v>
      </c>
      <c r="G844" s="80" t="s">
        <v>711</v>
      </c>
      <c r="H844" s="80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"/>
      <c r="V844">
        <v>6000</v>
      </c>
      <c r="W844" s="2">
        <v>6579000000</v>
      </c>
      <c r="X844" s="6">
        <v>13472</v>
      </c>
      <c r="Y844" s="38">
        <v>10010</v>
      </c>
      <c r="Z844" s="81">
        <f>+((DETALLE_GD_1[[#This Row],[VALOR X UN (GD)]]-DETALLE_GD_1[[#This Row],[VALOR PPTO]])/DETALLE_GD_1[[#This Row],[VALOR PPTO]])</f>
        <v>-7.4228028503562949E-5</v>
      </c>
      <c r="AA844" s="2">
        <f>+DETALLE_GD_1[[#This Row],[VALOR PPTO]]*DETALLE_GD_1[[#This Row],[CANTIDAD RECIBIDA]]</f>
        <v>13472</v>
      </c>
      <c r="AB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4" s="3">
        <f>+DETALLE_GD_1[[#This Row],[CANTIDAD SOLICITADA]]-DETALLE_GD_1[[#This Row],[DEVOLUCIÓN]]</f>
        <v>8</v>
      </c>
      <c r="AD844" s="38" t="str">
        <f>+_xlfn.XLOOKUP(DETALLE_GD_1[[#This Row],[CODIGO]],PRODUCTOS[CODIGO],PRODUCTOS[DESC CORTA],"",0)</f>
        <v/>
      </c>
      <c r="AE844"/>
      <c r="AH844"/>
    </row>
    <row r="845" spans="1:34" hidden="1" x14ac:dyDescent="0.25">
      <c r="A845" s="1">
        <v>46126</v>
      </c>
      <c r="B845" s="1">
        <v>46126</v>
      </c>
      <c r="C845" s="80" t="s">
        <v>169</v>
      </c>
      <c r="D845" s="38">
        <v>4</v>
      </c>
      <c r="E845" s="80" t="s">
        <v>169</v>
      </c>
      <c r="F845">
        <v>1808147</v>
      </c>
      <c r="G845" s="80" t="s">
        <v>275</v>
      </c>
      <c r="H845" s="80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"/>
      <c r="V845">
        <v>6000</v>
      </c>
      <c r="W845" s="2">
        <v>6579000000</v>
      </c>
      <c r="X845" s="6">
        <v>9172</v>
      </c>
      <c r="Y845" s="38">
        <v>10010</v>
      </c>
      <c r="Z845" s="81">
        <f>+((DETALLE_GD_1[[#This Row],[VALOR X UN (GD)]]-DETALLE_GD_1[[#This Row],[VALOR PPTO]])/DETALLE_GD_1[[#This Row],[VALOR PPTO]])</f>
        <v>-3.2054077627562148E-2</v>
      </c>
      <c r="AA845" s="2">
        <f>+DETALLE_GD_1[[#This Row],[VALOR PPTO]]*DETALLE_GD_1[[#This Row],[CANTIDAD RECIBIDA]]</f>
        <v>9172</v>
      </c>
      <c r="AB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5" s="3">
        <f>+DETALLE_GD_1[[#This Row],[CANTIDAD SOLICITADA]]-DETALLE_GD_1[[#This Row],[DEVOLUCIÓN]]</f>
        <v>4</v>
      </c>
      <c r="AD845" s="38" t="str">
        <f>+_xlfn.XLOOKUP(DETALLE_GD_1[[#This Row],[CODIGO]],PRODUCTOS[CODIGO],PRODUCTOS[DESC CORTA],"",0)</f>
        <v>LLAVE ANGULAR 1/2X</v>
      </c>
      <c r="AE845"/>
      <c r="AH845"/>
    </row>
    <row r="846" spans="1:34" hidden="1" x14ac:dyDescent="0.25">
      <c r="A846" s="1">
        <v>46126</v>
      </c>
      <c r="B846" s="1">
        <v>46126</v>
      </c>
      <c r="C846" s="80" t="s">
        <v>169</v>
      </c>
      <c r="D846" s="38">
        <v>4</v>
      </c>
      <c r="E846" s="80" t="s">
        <v>169</v>
      </c>
      <c r="F846">
        <v>1808146</v>
      </c>
      <c r="G846" s="80" t="s">
        <v>274</v>
      </c>
      <c r="H846" s="80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"/>
      <c r="V846">
        <v>6000</v>
      </c>
      <c r="W846" s="2">
        <v>6579000000</v>
      </c>
      <c r="X846" s="6">
        <v>20424</v>
      </c>
      <c r="Y846" s="38">
        <v>10010</v>
      </c>
      <c r="Z846" s="81">
        <f>+((DETALLE_GD_1[[#This Row],[VALOR X UN (GD)]]-DETALLE_GD_1[[#This Row],[VALOR PPTO]])/DETALLE_GD_1[[#This Row],[VALOR PPTO]])</f>
        <v>-2.3110076380728619E-2</v>
      </c>
      <c r="AA846" s="2">
        <f>+DETALLE_GD_1[[#This Row],[VALOR PPTO]]*DETALLE_GD_1[[#This Row],[CANTIDAD RECIBIDA]]</f>
        <v>20424</v>
      </c>
      <c r="AB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6" s="3">
        <f>+DETALLE_GD_1[[#This Row],[CANTIDAD SOLICITADA]]-DETALLE_GD_1[[#This Row],[DEVOLUCIÓN]]</f>
        <v>6</v>
      </c>
      <c r="AD846" s="38" t="str">
        <f>+_xlfn.XLOOKUP(DETALLE_GD_1[[#This Row],[CODIGO]],PRODUCTOS[CODIGO],PRODUCTOS[DESC CORTA],"",0)</f>
        <v>NUEVA</v>
      </c>
      <c r="AE846"/>
      <c r="AH846"/>
    </row>
    <row r="847" spans="1:34" hidden="1" x14ac:dyDescent="0.25">
      <c r="A847" s="1">
        <v>46126</v>
      </c>
      <c r="B847" s="1">
        <v>46126</v>
      </c>
      <c r="C847" s="80" t="s">
        <v>169</v>
      </c>
      <c r="D847" s="38">
        <v>4</v>
      </c>
      <c r="E847" s="80" t="s">
        <v>169</v>
      </c>
      <c r="F847">
        <v>1808145</v>
      </c>
      <c r="G847" s="80" t="s">
        <v>273</v>
      </c>
      <c r="H847" s="80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"/>
      <c r="V847">
        <v>6000</v>
      </c>
      <c r="W847" s="2">
        <v>6579000000</v>
      </c>
      <c r="X847" s="6">
        <v>68580</v>
      </c>
      <c r="Y847" s="38">
        <v>10010</v>
      </c>
      <c r="Z847" s="81">
        <f>+((DETALLE_GD_1[[#This Row],[VALOR X UN (GD)]]-DETALLE_GD_1[[#This Row],[VALOR PPTO]])/DETALLE_GD_1[[#This Row],[VALOR PPTO]])</f>
        <v>-5.1049868766404202E-2</v>
      </c>
      <c r="AA847" s="2">
        <f>+DETALLE_GD_1[[#This Row],[VALOR PPTO]]*DETALLE_GD_1[[#This Row],[CANTIDAD RECIBIDA]]</f>
        <v>68580</v>
      </c>
      <c r="AB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7" s="3">
        <f>+DETALLE_GD_1[[#This Row],[CANTIDAD SOLICITADA]]-DETALLE_GD_1[[#This Row],[DEVOLUCIÓN]]</f>
        <v>4</v>
      </c>
      <c r="AD847" s="38" t="str">
        <f>+_xlfn.XLOOKUP(DETALLE_GD_1[[#This Row],[CODIGO]],PRODUCTOS[CODIGO],PRODUCTOS[DESC CORTA],"",0)</f>
        <v>ESTANQUE WC AURA</v>
      </c>
      <c r="AE847"/>
      <c r="AH847"/>
    </row>
    <row r="848" spans="1:34" hidden="1" x14ac:dyDescent="0.25">
      <c r="A848" s="1">
        <v>46126</v>
      </c>
      <c r="B848" s="1">
        <v>46126</v>
      </c>
      <c r="C848" s="80" t="s">
        <v>169</v>
      </c>
      <c r="D848" s="38">
        <v>4</v>
      </c>
      <c r="E848" s="80" t="s">
        <v>169</v>
      </c>
      <c r="F848">
        <v>1808144</v>
      </c>
      <c r="G848" s="80" t="s">
        <v>272</v>
      </c>
      <c r="H848" s="80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"/>
      <c r="V848">
        <v>6000</v>
      </c>
      <c r="W848" s="2">
        <v>6579000000</v>
      </c>
      <c r="X848" s="6">
        <v>92912</v>
      </c>
      <c r="Y848" s="38">
        <v>10010</v>
      </c>
      <c r="Z848" s="81">
        <f>+((DETALLE_GD_1[[#This Row],[VALOR X UN (GD)]]-DETALLE_GD_1[[#This Row],[VALOR PPTO]])/DETALLE_GD_1[[#This Row],[VALOR PPTO]])</f>
        <v>3.8208197003616324E-3</v>
      </c>
      <c r="AA848" s="2">
        <f>+DETALLE_GD_1[[#This Row],[VALOR PPTO]]*DETALLE_GD_1[[#This Row],[CANTIDAD RECIBIDA]]</f>
        <v>92912</v>
      </c>
      <c r="AB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8" s="3">
        <f>+DETALLE_GD_1[[#This Row],[CANTIDAD SOLICITADA]]-DETALLE_GD_1[[#This Row],[DEVOLUCIÓN]]</f>
        <v>4</v>
      </c>
      <c r="AD848" s="38" t="str">
        <f>+_xlfn.XLOOKUP(DETALLE_GD_1[[#This Row],[CODIGO]],PRODUCTOS[CODIGO],PRODUCTOS[DESC CORTA],"",0)</f>
        <v>TAZA WC AURA</v>
      </c>
      <c r="AE848"/>
      <c r="AH848"/>
    </row>
    <row r="849" spans="1:34" hidden="1" x14ac:dyDescent="0.25">
      <c r="A849" s="1">
        <v>46126</v>
      </c>
      <c r="B849" s="1">
        <v>46126</v>
      </c>
      <c r="C849" s="80" t="s">
        <v>169</v>
      </c>
      <c r="D849" s="38">
        <v>4</v>
      </c>
      <c r="E849" s="80" t="s">
        <v>169</v>
      </c>
      <c r="F849">
        <v>1802176</v>
      </c>
      <c r="G849" s="80" t="s">
        <v>196</v>
      </c>
      <c r="H849" s="80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"/>
      <c r="V849">
        <v>6000</v>
      </c>
      <c r="W849" s="2">
        <v>6579000000</v>
      </c>
      <c r="X849" s="6">
        <v>8796</v>
      </c>
      <c r="Y849" s="38">
        <v>10010</v>
      </c>
      <c r="Z849" s="81">
        <f>+((DETALLE_GD_1[[#This Row],[VALOR X UN (GD)]]-DETALLE_GD_1[[#This Row],[VALOR PPTO]])/DETALLE_GD_1[[#This Row],[VALOR PPTO]])</f>
        <v>0</v>
      </c>
      <c r="AA849" s="2">
        <f>+DETALLE_GD_1[[#This Row],[VALOR PPTO]]*DETALLE_GD_1[[#This Row],[CANTIDAD RECIBIDA]]</f>
        <v>8796</v>
      </c>
      <c r="AB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9" s="3">
        <f>+DETALLE_GD_1[[#This Row],[CANTIDAD SOLICITADA]]-DETALLE_GD_1[[#This Row],[DEVOLUCIÓN]]</f>
        <v>4</v>
      </c>
      <c r="AD849" s="38">
        <f>+_xlfn.XLOOKUP(DETALLE_GD_1[[#This Row],[CODIGO]],PRODUCTOS[CODIGO],PRODUCTOS[DESC CORTA],"",0)</f>
        <v>0</v>
      </c>
      <c r="AE849"/>
      <c r="AH849"/>
    </row>
    <row r="850" spans="1:34" hidden="1" x14ac:dyDescent="0.25">
      <c r="A850" s="1">
        <v>46126</v>
      </c>
      <c r="B850" s="1">
        <v>46126</v>
      </c>
      <c r="C850" s="80" t="s">
        <v>169</v>
      </c>
      <c r="D850" s="38">
        <v>4</v>
      </c>
      <c r="E850" s="80" t="s">
        <v>169</v>
      </c>
      <c r="F850">
        <v>1802175</v>
      </c>
      <c r="G850" s="80" t="s">
        <v>269</v>
      </c>
      <c r="H850" s="8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"/>
      <c r="V850">
        <v>6000</v>
      </c>
      <c r="W850" s="2">
        <v>6579000000</v>
      </c>
      <c r="X850" s="6">
        <v>4316</v>
      </c>
      <c r="Y850" s="38">
        <v>10010</v>
      </c>
      <c r="Z850" s="81">
        <f>+((DETALLE_GD_1[[#This Row],[VALOR X UN (GD)]]-DETALLE_GD_1[[#This Row],[VALOR PPTO]])/DETALLE_GD_1[[#This Row],[VALOR PPTO]])</f>
        <v>0</v>
      </c>
      <c r="AA850" s="2">
        <f>+DETALLE_GD_1[[#This Row],[VALOR PPTO]]*DETALLE_GD_1[[#This Row],[CANTIDAD RECIBIDA]]</f>
        <v>4316</v>
      </c>
      <c r="AB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0" s="3">
        <f>+DETALLE_GD_1[[#This Row],[CANTIDAD SOLICITADA]]-DETALLE_GD_1[[#This Row],[DEVOLUCIÓN]]</f>
        <v>4</v>
      </c>
      <c r="AD850" s="38" t="str">
        <f>+_xlfn.XLOOKUP(DETALLE_GD_1[[#This Row],[CODIGO]],PRODUCTOS[CODIGO],PRODUCTOS[DESC CORTA],"",0)</f>
        <v>UÑETAS INSTLACION LAVAMANOS</v>
      </c>
      <c r="AE850"/>
      <c r="AH850"/>
    </row>
    <row r="851" spans="1:34" hidden="1" x14ac:dyDescent="0.25">
      <c r="A851" s="1">
        <v>46126</v>
      </c>
      <c r="B851" s="1">
        <v>46126</v>
      </c>
      <c r="C851" s="80" t="s">
        <v>169</v>
      </c>
      <c r="D851" s="38">
        <v>4</v>
      </c>
      <c r="E851" s="80" t="s">
        <v>169</v>
      </c>
      <c r="F851">
        <v>1802174</v>
      </c>
      <c r="G851" s="80" t="s">
        <v>268</v>
      </c>
      <c r="H851" s="80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"/>
      <c r="V851">
        <v>6000</v>
      </c>
      <c r="W851" s="2">
        <v>6579000000</v>
      </c>
      <c r="X851" s="6">
        <v>30836</v>
      </c>
      <c r="Y851" s="38">
        <v>10010</v>
      </c>
      <c r="Z851" s="81">
        <f>+((DETALLE_GD_1[[#This Row],[VALOR X UN (GD)]]-DETALLE_GD_1[[#This Row],[VALOR PPTO]])/DETALLE_GD_1[[#This Row],[VALOR PPTO]])</f>
        <v>-9.4045920352834353E-4</v>
      </c>
      <c r="AA851" s="2">
        <f>+DETALLE_GD_1[[#This Row],[VALOR PPTO]]*DETALLE_GD_1[[#This Row],[CANTIDAD RECIBIDA]]</f>
        <v>30836</v>
      </c>
      <c r="AB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1" s="3">
        <f>+DETALLE_GD_1[[#This Row],[CANTIDAD SOLICITADA]]-DETALLE_GD_1[[#This Row],[DEVOLUCIÓN]]</f>
        <v>4</v>
      </c>
      <c r="AD851" s="38" t="str">
        <f>+_xlfn.XLOOKUP(DETALLE_GD_1[[#This Row],[CODIGO]],PRODUCTOS[CODIGO],PRODUCTOS[DESC CORTA],"",0)</f>
        <v>PEDESTAL DS THEOS</v>
      </c>
      <c r="AE851"/>
      <c r="AH851"/>
    </row>
    <row r="852" spans="1:34" hidden="1" x14ac:dyDescent="0.25">
      <c r="A852" s="1">
        <v>46126</v>
      </c>
      <c r="B852" s="1">
        <v>46126</v>
      </c>
      <c r="C852" s="80" t="s">
        <v>169</v>
      </c>
      <c r="D852" s="38">
        <v>4</v>
      </c>
      <c r="E852" s="80" t="s">
        <v>169</v>
      </c>
      <c r="F852">
        <v>1802173</v>
      </c>
      <c r="G852" s="80" t="s">
        <v>267</v>
      </c>
      <c r="H852" s="80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"/>
      <c r="V852">
        <v>6000</v>
      </c>
      <c r="W852" s="2">
        <v>6579000000</v>
      </c>
      <c r="X852" s="6">
        <v>47984</v>
      </c>
      <c r="Y852" s="38">
        <v>10010</v>
      </c>
      <c r="Z852" s="81">
        <f>+((DETALLE_GD_1[[#This Row],[VALOR X UN (GD)]]-DETALLE_GD_1[[#This Row],[VALOR PPTO]])/DETALLE_GD_1[[#This Row],[VALOR PPTO]])</f>
        <v>-9.5865288429476496E-4</v>
      </c>
      <c r="AA852" s="2">
        <f>+DETALLE_GD_1[[#This Row],[VALOR PPTO]]*DETALLE_GD_1[[#This Row],[CANTIDAD RECIBIDA]]</f>
        <v>47984</v>
      </c>
      <c r="AB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2" s="3">
        <f>+DETALLE_GD_1[[#This Row],[CANTIDAD SOLICITADA]]-DETALLE_GD_1[[#This Row],[DEVOLUCIÓN]]</f>
        <v>4</v>
      </c>
      <c r="AD852" s="38" t="str">
        <f>+_xlfn.XLOOKUP(DETALLE_GD_1[[#This Row],[CODIGO]],PRODUCTOS[CODIGO],PRODUCTOS[DESC CORTA],"",0)</f>
        <v>LAVAMANOS DS THEOS</v>
      </c>
      <c r="AE852"/>
      <c r="AH852"/>
    </row>
    <row r="853" spans="1:34" hidden="1" x14ac:dyDescent="0.25">
      <c r="A853" s="1">
        <v>46126</v>
      </c>
      <c r="B853" s="1">
        <v>46126</v>
      </c>
      <c r="C853" s="80" t="s">
        <v>169</v>
      </c>
      <c r="D853" s="38">
        <v>4</v>
      </c>
      <c r="E853" s="80" t="s">
        <v>169</v>
      </c>
      <c r="F853">
        <v>1802169</v>
      </c>
      <c r="G853" s="80" t="s">
        <v>263</v>
      </c>
      <c r="H853" s="80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"/>
      <c r="V853">
        <v>6000</v>
      </c>
      <c r="W853" s="2">
        <v>6579000000</v>
      </c>
      <c r="X853" s="6">
        <v>42964</v>
      </c>
      <c r="Y853" s="38">
        <v>10010</v>
      </c>
      <c r="Z853" s="81">
        <f>+((DETALLE_GD_1[[#This Row],[VALOR X UN (GD)]]-DETALLE_GD_1[[#This Row],[VALOR PPTO]])/DETALLE_GD_1[[#This Row],[VALOR PPTO]])</f>
        <v>-1.0241132110604227E-3</v>
      </c>
      <c r="AA853" s="2">
        <f>+DETALLE_GD_1[[#This Row],[VALOR PPTO]]*DETALLE_GD_1[[#This Row],[CANTIDAD RECIBIDA]]</f>
        <v>42964</v>
      </c>
      <c r="AB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3" s="3">
        <f>+DETALLE_GD_1[[#This Row],[CANTIDAD SOLICITADA]]-DETALLE_GD_1[[#This Row],[DEVOLUCIÓN]]</f>
        <v>4</v>
      </c>
      <c r="AD853" s="38" t="str">
        <f>+_xlfn.XLOOKUP(DETALLE_GD_1[[#This Row],[CODIGO]],PRODUCTOS[CODIGO],PRODUCTOS[DESC CORTA],"",0)</f>
        <v>LAVARROPA PLATICO DS</v>
      </c>
      <c r="AE853"/>
      <c r="AH853"/>
    </row>
    <row r="854" spans="1:34" hidden="1" x14ac:dyDescent="0.25">
      <c r="A854" s="1">
        <v>46126</v>
      </c>
      <c r="B854" s="1">
        <v>46126</v>
      </c>
      <c r="C854" s="80" t="s">
        <v>169</v>
      </c>
      <c r="D854" s="38">
        <v>4</v>
      </c>
      <c r="E854" s="80" t="s">
        <v>169</v>
      </c>
      <c r="F854">
        <v>1802167</v>
      </c>
      <c r="G854" s="80" t="s">
        <v>262</v>
      </c>
      <c r="H854" s="80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"/>
      <c r="V854">
        <v>6000</v>
      </c>
      <c r="W854" s="2">
        <v>6579000000</v>
      </c>
      <c r="X854" s="6">
        <v>59888</v>
      </c>
      <c r="Y854" s="38">
        <v>10010</v>
      </c>
      <c r="Z854" s="81">
        <f>+((DETALLE_GD_1[[#This Row],[VALOR X UN (GD)]]-DETALLE_GD_1[[#This Row],[VALOR PPTO]])/DETALLE_GD_1[[#This Row],[VALOR PPTO]])</f>
        <v>0</v>
      </c>
      <c r="AA854" s="2">
        <f>+DETALLE_GD_1[[#This Row],[VALOR PPTO]]*DETALLE_GD_1[[#This Row],[CANTIDAD RECIBIDA]]</f>
        <v>59888</v>
      </c>
      <c r="AB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4" s="3">
        <f>+DETALLE_GD_1[[#This Row],[CANTIDAD SOLICITADA]]-DETALLE_GD_1[[#This Row],[DEVOLUCIÓN]]</f>
        <v>4</v>
      </c>
      <c r="AD854" s="38" t="str">
        <f>+_xlfn.XLOOKUP(DETALLE_GD_1[[#This Row],[CODIGO]],PRODUCTOS[CODIGO],PRODUCTOS[DESC CORTA],"",0)</f>
        <v>NEW DUCHA SIMPLE, SOPORTE Y FLEXIBLE 1.5M 8LPM, ESTIU (TS2024020)</v>
      </c>
      <c r="AE854"/>
      <c r="AH854"/>
    </row>
    <row r="855" spans="1:34" hidden="1" x14ac:dyDescent="0.25">
      <c r="A855" s="1">
        <v>46126</v>
      </c>
      <c r="B855" s="1">
        <v>46126</v>
      </c>
      <c r="C855" s="80" t="s">
        <v>169</v>
      </c>
      <c r="D855" s="38">
        <v>4</v>
      </c>
      <c r="E855" s="80" t="s">
        <v>169</v>
      </c>
      <c r="F855">
        <v>1802166</v>
      </c>
      <c r="G855" s="80" t="s">
        <v>283</v>
      </c>
      <c r="H855" s="80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"/>
      <c r="V855">
        <v>6000</v>
      </c>
      <c r="W855" s="2">
        <v>6579000000</v>
      </c>
      <c r="X855" s="6">
        <v>55476</v>
      </c>
      <c r="Y855" s="38">
        <v>10010</v>
      </c>
      <c r="Z855" s="81">
        <f>+((DETALLE_GD_1[[#This Row],[VALOR X UN (GD)]]-DETALLE_GD_1[[#This Row],[VALOR PPTO]])/DETALLE_GD_1[[#This Row],[VALOR PPTO]])</f>
        <v>0</v>
      </c>
      <c r="AA855" s="2">
        <f>+DETALLE_GD_1[[#This Row],[VALOR PPTO]]*DETALLE_GD_1[[#This Row],[CANTIDAD RECIBIDA]]</f>
        <v>55476</v>
      </c>
      <c r="AB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5" s="3">
        <f>+DETALLE_GD_1[[#This Row],[CANTIDAD SOLICITADA]]-DETALLE_GD_1[[#This Row],[DEVOLUCIÓN]]</f>
        <v>4</v>
      </c>
      <c r="AD855" s="38" t="str">
        <f>+_xlfn.XLOOKUP(DETALLE_GD_1[[#This Row],[CODIGO]],PRODUCTOS[CODIGO],PRODUCTOS[DESC CORTA],"",0)</f>
        <v>NEW TS2024022)</v>
      </c>
      <c r="AE855"/>
      <c r="AH855"/>
    </row>
    <row r="856" spans="1:34" hidden="1" x14ac:dyDescent="0.25">
      <c r="A856" s="1">
        <v>46126</v>
      </c>
      <c r="B856" s="1">
        <v>46126</v>
      </c>
      <c r="C856" s="80" t="s">
        <v>169</v>
      </c>
      <c r="D856" s="38">
        <v>4</v>
      </c>
      <c r="E856" s="80" t="s">
        <v>169</v>
      </c>
      <c r="F856">
        <v>1802165</v>
      </c>
      <c r="G856" s="80" t="s">
        <v>261</v>
      </c>
      <c r="H856" s="80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"/>
      <c r="V856">
        <v>6000</v>
      </c>
      <c r="W856" s="2">
        <v>6579000000</v>
      </c>
      <c r="X856" s="6">
        <v>36488</v>
      </c>
      <c r="Y856" s="38">
        <v>10010</v>
      </c>
      <c r="Z856" s="81">
        <f>+((DETALLE_GD_1[[#This Row],[VALOR X UN (GD)]]-DETALLE_GD_1[[#This Row],[VALOR PPTO]])/DETALLE_GD_1[[#This Row],[VALOR PPTO]])</f>
        <v>0</v>
      </c>
      <c r="AA856" s="2">
        <f>+DETALLE_GD_1[[#This Row],[VALOR PPTO]]*DETALLE_GD_1[[#This Row],[CANTIDAD RECIBIDA]]</f>
        <v>36488</v>
      </c>
      <c r="AB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6" s="3">
        <f>+DETALLE_GD_1[[#This Row],[CANTIDAD SOLICITADA]]-DETALLE_GD_1[[#This Row],[DEVOLUCIÓN]]</f>
        <v>4</v>
      </c>
      <c r="AD856" s="38" t="str">
        <f>+_xlfn.XLOOKUP(DETALLE_GD_1[[#This Row],[CODIGO]],PRODUCTOS[CODIGO],PRODUCTOS[DESC CORTA],"",0)</f>
        <v>NEW TS2024019)</v>
      </c>
      <c r="AE856"/>
      <c r="AH856"/>
    </row>
    <row r="857" spans="1:34" hidden="1" x14ac:dyDescent="0.25">
      <c r="A857" s="1">
        <v>46126</v>
      </c>
      <c r="B857" s="1">
        <v>46126</v>
      </c>
      <c r="C857" s="80" t="s">
        <v>169</v>
      </c>
      <c r="D857" s="38">
        <v>4</v>
      </c>
      <c r="E857" s="80" t="s">
        <v>169</v>
      </c>
      <c r="F857">
        <v>1801229</v>
      </c>
      <c r="G857" s="80" t="s">
        <v>259</v>
      </c>
      <c r="H857" s="80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"/>
      <c r="V857">
        <v>6000</v>
      </c>
      <c r="W857" s="2">
        <v>6579000000</v>
      </c>
      <c r="X857" s="6">
        <v>18702.074076000001</v>
      </c>
      <c r="Y857" s="38">
        <v>10010</v>
      </c>
      <c r="Z857" s="81">
        <f>+((DETALLE_GD_1[[#This Row],[VALOR X UN (GD)]]-DETALLE_GD_1[[#This Row],[VALOR PPTO]])/DETALLE_GD_1[[#This Row],[VALOR PPTO]])</f>
        <v>7.1859730637361369E-2</v>
      </c>
      <c r="AA857" s="2">
        <f>+DETALLE_GD_1[[#This Row],[VALOR PPTO]]*DETALLE_GD_1[[#This Row],[CANTIDAD RECIBIDA]]</f>
        <v>18702.074000000001</v>
      </c>
      <c r="AB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7" s="3">
        <f>+DETALLE_GD_1[[#This Row],[CANTIDAD SOLICITADA]]-DETALLE_GD_1[[#This Row],[DEVOLUCIÓN]]</f>
        <v>4</v>
      </c>
      <c r="AD857" s="38" t="str">
        <f>+_xlfn.XLOOKUP(DETALLE_GD_1[[#This Row],[CODIGO]],PRODUCTOS[CODIGO],PRODUCTOS[DESC CORTA],"",0)</f>
        <v>KIT DESAGUE TINA</v>
      </c>
      <c r="AE857"/>
      <c r="AH857"/>
    </row>
    <row r="858" spans="1:34" hidden="1" x14ac:dyDescent="0.25">
      <c r="A858" s="1">
        <v>46126</v>
      </c>
      <c r="B858" s="1">
        <v>46126</v>
      </c>
      <c r="C858" s="80" t="s">
        <v>169</v>
      </c>
      <c r="D858" s="38">
        <v>4</v>
      </c>
      <c r="E858" s="80" t="s">
        <v>169</v>
      </c>
      <c r="F858">
        <v>1801161</v>
      </c>
      <c r="G858" s="80" t="s">
        <v>712</v>
      </c>
      <c r="H858" s="80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"/>
      <c r="V858">
        <v>6000</v>
      </c>
      <c r="W858" s="2">
        <v>6579000000</v>
      </c>
      <c r="X858" s="6">
        <v>17280</v>
      </c>
      <c r="Y858" s="38">
        <v>10010</v>
      </c>
      <c r="Z858" s="81">
        <f>+((DETALLE_GD_1[[#This Row],[VALOR X UN (GD)]]-DETALLE_GD_1[[#This Row],[VALOR PPTO]])/DETALLE_GD_1[[#This Row],[VALOR PPTO]])</f>
        <v>0</v>
      </c>
      <c r="AA858" s="2">
        <f>+DETALLE_GD_1[[#This Row],[VALOR PPTO]]*DETALLE_GD_1[[#This Row],[CANTIDAD RECIBIDA]]</f>
        <v>17280</v>
      </c>
      <c r="AB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8" s="3">
        <f>+DETALLE_GD_1[[#This Row],[CANTIDAD SOLICITADA]]-DETALLE_GD_1[[#This Row],[DEVOLUCIÓN]]</f>
        <v>3</v>
      </c>
      <c r="AD858" s="38" t="str">
        <f>+_xlfn.XLOOKUP(DETALLE_GD_1[[#This Row],[CODIGO]],PRODUCTOS[CODIGO],PRODUCTOS[DESC CORTA],"",0)</f>
        <v/>
      </c>
      <c r="AE858"/>
      <c r="AH858"/>
    </row>
    <row r="859" spans="1:34" hidden="1" x14ac:dyDescent="0.25">
      <c r="A859" s="1">
        <v>46126</v>
      </c>
      <c r="B859" s="1">
        <v>46126</v>
      </c>
      <c r="C859" s="80" t="s">
        <v>169</v>
      </c>
      <c r="D859" s="38">
        <v>4</v>
      </c>
      <c r="E859" s="80" t="s">
        <v>169</v>
      </c>
      <c r="F859">
        <v>1703006</v>
      </c>
      <c r="G859" s="80" t="s">
        <v>48</v>
      </c>
      <c r="H859" s="80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"/>
      <c r="V859">
        <v>6000</v>
      </c>
      <c r="W859" s="2">
        <v>6579000000</v>
      </c>
      <c r="X859" s="6">
        <v>6648</v>
      </c>
      <c r="Y859" s="38">
        <v>10010</v>
      </c>
      <c r="Z859" s="81">
        <f>+((DETALLE_GD_1[[#This Row],[VALOR X UN (GD)]]-DETALLE_GD_1[[#This Row],[VALOR PPTO]])/DETALLE_GD_1[[#This Row],[VALOR PPTO]])</f>
        <v>1.5042117930204573E-4</v>
      </c>
      <c r="AA859" s="2">
        <f>+DETALLE_GD_1[[#This Row],[VALOR PPTO]]*DETALLE_GD_1[[#This Row],[CANTIDAD RECIBIDA]]</f>
        <v>6648</v>
      </c>
      <c r="AB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9" s="3">
        <f>+DETALLE_GD_1[[#This Row],[CANTIDAD SOLICITADA]]-DETALLE_GD_1[[#This Row],[DEVOLUCIÓN]]</f>
        <v>4</v>
      </c>
      <c r="AD859" s="38" t="str">
        <f>+_xlfn.XLOOKUP(DETALLE_GD_1[[#This Row],[CODIGO]],PRODUCTOS[CODIGO],PRODUCTOS[DESC CORTA],"",0)</f>
        <v>SIFON LAVAPLATO</v>
      </c>
      <c r="AE859"/>
      <c r="AH859"/>
    </row>
    <row r="860" spans="1:34" hidden="1" x14ac:dyDescent="0.25">
      <c r="A860" s="1">
        <v>46126</v>
      </c>
      <c r="B860" s="1">
        <v>46126</v>
      </c>
      <c r="C860" s="80" t="s">
        <v>169</v>
      </c>
      <c r="D860" s="38">
        <v>4</v>
      </c>
      <c r="E860" s="80" t="s">
        <v>169</v>
      </c>
      <c r="F860">
        <v>1701154</v>
      </c>
      <c r="G860" s="80" t="s">
        <v>713</v>
      </c>
      <c r="H860" s="8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"/>
      <c r="V860">
        <v>6000</v>
      </c>
      <c r="W860" s="2">
        <v>6579000000</v>
      </c>
      <c r="X860" s="6">
        <v>9840</v>
      </c>
      <c r="Y860" s="38">
        <v>10010</v>
      </c>
      <c r="Z860" s="81">
        <f>+((DETALLE_GD_1[[#This Row],[VALOR X UN (GD)]]-DETALLE_GD_1[[#This Row],[VALOR PPTO]])/DETALLE_GD_1[[#This Row],[VALOR PPTO]])</f>
        <v>-3.048780487804878E-4</v>
      </c>
      <c r="AA860" s="2">
        <f>+DETALLE_GD_1[[#This Row],[VALOR PPTO]]*DETALLE_GD_1[[#This Row],[CANTIDAD RECIBIDA]]</f>
        <v>9840</v>
      </c>
      <c r="AB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0" s="3">
        <f>+DETALLE_GD_1[[#This Row],[CANTIDAD SOLICITADA]]-DETALLE_GD_1[[#This Row],[DEVOLUCIÓN]]</f>
        <v>8</v>
      </c>
      <c r="AD860" s="38" t="str">
        <f>+_xlfn.XLOOKUP(DETALLE_GD_1[[#This Row],[CODIGO]],PRODUCTOS[CODIGO],PRODUCTOS[DESC CORTA],"",0)</f>
        <v/>
      </c>
      <c r="AE860"/>
      <c r="AH860"/>
    </row>
    <row r="861" spans="1:34" hidden="1" x14ac:dyDescent="0.25">
      <c r="A861" s="1">
        <v>46126</v>
      </c>
      <c r="B861" s="1">
        <v>46126</v>
      </c>
      <c r="C861" s="80" t="s">
        <v>169</v>
      </c>
      <c r="D861" s="38">
        <v>4</v>
      </c>
      <c r="E861" s="80" t="s">
        <v>169</v>
      </c>
      <c r="F861">
        <v>407795</v>
      </c>
      <c r="G861" s="80" t="s">
        <v>325</v>
      </c>
      <c r="H861" s="80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"/>
      <c r="V861">
        <v>6000</v>
      </c>
      <c r="W861" s="2">
        <v>6579000000</v>
      </c>
      <c r="X861" s="6">
        <v>6443.7344400000002</v>
      </c>
      <c r="Y861" s="38">
        <v>10010</v>
      </c>
      <c r="Z861" s="81">
        <f>+((DETALLE_GD_1[[#This Row],[VALOR X UN (GD)]]-DETALLE_GD_1[[#This Row],[VALOR PPTO]])/DETALLE_GD_1[[#This Row],[VALOR PPTO]])</f>
        <v>4.1218334511075141E-5</v>
      </c>
      <c r="AA861" s="2">
        <f>+DETALLE_GD_1[[#This Row],[VALOR PPTO]]*DETALLE_GD_1[[#This Row],[CANTIDAD RECIBIDA]]</f>
        <v>6443.7344000000003</v>
      </c>
      <c r="AB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1" s="3">
        <f>+DETALLE_GD_1[[#This Row],[CANTIDAD SOLICITADA]]-DETALLE_GD_1[[#This Row],[DEVOLUCIÓN]]</f>
        <v>4</v>
      </c>
      <c r="AD861" s="38" t="str">
        <f>+_xlfn.XLOOKUP(DETALLE_GD_1[[#This Row],[CODIGO]],PRODUCTOS[CODIGO],PRODUCTOS[DESC CORTA],"",0)</f>
        <v>SET BALCON</v>
      </c>
      <c r="AE861"/>
      <c r="AH861"/>
    </row>
    <row r="862" spans="1:34" hidden="1" x14ac:dyDescent="0.25">
      <c r="A862" s="1">
        <v>46127</v>
      </c>
      <c r="B862" s="1">
        <v>46127</v>
      </c>
      <c r="C862" s="80" t="s">
        <v>169</v>
      </c>
      <c r="D862" s="38">
        <v>4</v>
      </c>
      <c r="E862" s="80" t="s">
        <v>169</v>
      </c>
      <c r="F862" t="s">
        <v>94</v>
      </c>
      <c r="G862" s="80" t="s">
        <v>95</v>
      </c>
      <c r="H862" s="80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">
        <v>661966</v>
      </c>
      <c r="V862">
        <v>6000</v>
      </c>
      <c r="W862" s="2">
        <v>6579000000</v>
      </c>
      <c r="X862" s="6">
        <v>24170.262952000005</v>
      </c>
      <c r="Y862" s="38">
        <v>10010</v>
      </c>
      <c r="Z862" s="81">
        <f>+((DETALLE_GD_1[[#This Row],[VALOR X UN (GD)]]-DETALLE_GD_1[[#This Row],[VALOR PPTO]])/DETALLE_GD_1[[#This Row],[VALOR PPTO]])</f>
        <v>-1.0889413897703603E-5</v>
      </c>
      <c r="AA862" s="2">
        <f>+DETALLE_GD_1[[#This Row],[VALOR PPTO]]*DETALLE_GD_1[[#This Row],[CANTIDAD RECIBIDA]]</f>
        <v>24170.263200000001</v>
      </c>
      <c r="AB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2" s="3">
        <f>+DETALLE_GD_1[[#This Row],[CANTIDAD SOLICITADA]]-DETALLE_GD_1[[#This Row],[DEVOLUCIÓN]]</f>
        <v>8</v>
      </c>
      <c r="AD862" s="38" t="str">
        <f>+_xlfn.XLOOKUP(DETALLE_GD_1[[#This Row],[CODIGO]],PRODUCTOS[CODIGO],PRODUCTOS[DESC CORTA],"",0)</f>
        <v>TOPE DE PUERTA</v>
      </c>
      <c r="AE862"/>
      <c r="AH862"/>
    </row>
    <row r="863" spans="1:34" hidden="1" x14ac:dyDescent="0.25">
      <c r="A863" s="1">
        <v>46127</v>
      </c>
      <c r="B863" s="1">
        <v>46127</v>
      </c>
      <c r="C863" s="80" t="s">
        <v>169</v>
      </c>
      <c r="D863" s="38">
        <v>4</v>
      </c>
      <c r="E863" s="80" t="s">
        <v>169</v>
      </c>
      <c r="F863">
        <v>1405040</v>
      </c>
      <c r="G863" s="80" t="s">
        <v>451</v>
      </c>
      <c r="H863" s="80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"/>
      <c r="V863">
        <v>6000</v>
      </c>
      <c r="W863" s="2">
        <v>6579000000</v>
      </c>
      <c r="X863" s="6">
        <v>45408</v>
      </c>
      <c r="Y863" s="38">
        <v>10010</v>
      </c>
      <c r="Z863" s="81">
        <f>+((DETALLE_GD_1[[#This Row],[VALOR X UN (GD)]]-DETALLE_GD_1[[#This Row],[VALOR PPTO]])/DETALLE_GD_1[[#This Row],[VALOR PPTO]])</f>
        <v>1.2332584566596505E-3</v>
      </c>
      <c r="AA863" s="2">
        <f>+DETALLE_GD_1[[#This Row],[VALOR PPTO]]*DETALLE_GD_1[[#This Row],[CANTIDAD RECIBIDA]]</f>
        <v>45408</v>
      </c>
      <c r="AB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3" s="3">
        <f>+DETALLE_GD_1[[#This Row],[CANTIDAD SOLICITADA]]-DETALLE_GD_1[[#This Row],[DEVOLUCIÓN]]</f>
        <v>6</v>
      </c>
      <c r="AD863" s="38" t="str">
        <f>+_xlfn.XLOOKUP(DETALLE_GD_1[[#This Row],[CODIGO]],PRODUCTOS[CODIGO],PRODUCTOS[DESC CORTA],"",0)</f>
        <v>CEERRADURA BAÑO 815 TUBULAR</v>
      </c>
      <c r="AE863"/>
      <c r="AH863"/>
    </row>
    <row r="864" spans="1:34" hidden="1" x14ac:dyDescent="0.25">
      <c r="A864" s="1">
        <v>46127</v>
      </c>
      <c r="B864" s="1">
        <v>46127</v>
      </c>
      <c r="C864" s="80" t="s">
        <v>169</v>
      </c>
      <c r="D864" s="38">
        <v>4</v>
      </c>
      <c r="E864" s="80" t="s">
        <v>169</v>
      </c>
      <c r="F864">
        <v>617016</v>
      </c>
      <c r="G864" s="80" t="s">
        <v>133</v>
      </c>
      <c r="H864" s="80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"/>
      <c r="V864">
        <v>6000</v>
      </c>
      <c r="W864" s="2">
        <v>6579000000</v>
      </c>
      <c r="X864" s="6">
        <v>28575.132740000001</v>
      </c>
      <c r="Y864" s="38">
        <v>10010</v>
      </c>
      <c r="Z864" s="81">
        <f>+((DETALLE_GD_1[[#This Row],[VALOR X UN (GD)]]-DETALLE_GD_1[[#This Row],[VALOR PPTO]])/DETALLE_GD_1[[#This Row],[VALOR PPTO]])</f>
        <v>2.3400416019060161E-3</v>
      </c>
      <c r="AA864" s="2">
        <f>+DETALLE_GD_1[[#This Row],[VALOR PPTO]]*DETALLE_GD_1[[#This Row],[CANTIDAD RECIBIDA]]</f>
        <v>28575.133000000002</v>
      </c>
      <c r="AB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4" s="3">
        <f>+DETALLE_GD_1[[#This Row],[CANTIDAD SOLICITADA]]-DETALLE_GD_1[[#This Row],[DEVOLUCIÓN]]</f>
        <v>10</v>
      </c>
      <c r="AD864" s="38" t="str">
        <f>+_xlfn.XLOOKUP(DETALLE_GD_1[[#This Row],[CODIGO]],PRODUCTOS[CODIGO],PRODUCTOS[DESC CORTA],"",0)</f>
        <v>RODILLO CHIPORRO</v>
      </c>
      <c r="AE864"/>
      <c r="AH864"/>
    </row>
    <row r="865" spans="1:34" hidden="1" x14ac:dyDescent="0.25">
      <c r="A865" s="1">
        <v>46127</v>
      </c>
      <c r="B865" s="1">
        <v>46127</v>
      </c>
      <c r="C865" s="80" t="s">
        <v>169</v>
      </c>
      <c r="D865" s="38">
        <v>4</v>
      </c>
      <c r="E865" s="80" t="s">
        <v>169</v>
      </c>
      <c r="F865">
        <v>617057</v>
      </c>
      <c r="G865" s="80" t="s">
        <v>134</v>
      </c>
      <c r="H865" s="80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"/>
      <c r="V865">
        <v>6000</v>
      </c>
      <c r="W865" s="2">
        <v>6579000000</v>
      </c>
      <c r="X865" s="6">
        <v>20421.197059999999</v>
      </c>
      <c r="Y865" s="38">
        <v>10010</v>
      </c>
      <c r="Z865" s="81">
        <f>+((DETALLE_GD_1[[#This Row],[VALOR X UN (GD)]]-DETALLE_GD_1[[#This Row],[VALOR PPTO]])/DETALLE_GD_1[[#This Row],[VALOR PPTO]])</f>
        <v>-9.6468390173490395E-6</v>
      </c>
      <c r="AA865" s="2">
        <f>+DETALLE_GD_1[[#This Row],[VALOR PPTO]]*DETALLE_GD_1[[#This Row],[CANTIDAD RECIBIDA]]</f>
        <v>20421.197</v>
      </c>
      <c r="AB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5" s="3">
        <f>+DETALLE_GD_1[[#This Row],[CANTIDAD SOLICITADA]]-DETALLE_GD_1[[#This Row],[DEVOLUCIÓN]]</f>
        <v>10</v>
      </c>
      <c r="AD865" s="38" t="str">
        <f>+_xlfn.XLOOKUP(DETALLE_GD_1[[#This Row],[CODIGO]],PRODUCTOS[CODIGO],PRODUCTOS[DESC CORTA],"",0)</f>
        <v>BROCHA 5/8 X4</v>
      </c>
      <c r="AE865"/>
      <c r="AH865"/>
    </row>
    <row r="866" spans="1:34" hidden="1" x14ac:dyDescent="0.25">
      <c r="A866" s="1">
        <v>46127</v>
      </c>
      <c r="B866" s="1">
        <v>46127</v>
      </c>
      <c r="C866" s="80" t="s">
        <v>169</v>
      </c>
      <c r="D866" s="38">
        <v>4</v>
      </c>
      <c r="E866" s="80" t="s">
        <v>169</v>
      </c>
      <c r="F866">
        <v>1610023</v>
      </c>
      <c r="G866" s="80" t="s">
        <v>351</v>
      </c>
      <c r="H866" s="80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"/>
      <c r="V866">
        <v>6000</v>
      </c>
      <c r="W866" s="2">
        <v>6579000000</v>
      </c>
      <c r="X866" s="6">
        <v>10545.292710000002</v>
      </c>
      <c r="Y866" s="38">
        <v>10010</v>
      </c>
      <c r="Z866" s="81">
        <f>+((DETALLE_GD_1[[#This Row],[VALOR X UN (GD)]]-DETALLE_GD_1[[#This Row],[VALOR PPTO]])/DETALLE_GD_1[[#This Row],[VALOR PPTO]])</f>
        <v>8.0197633209320524E-2</v>
      </c>
      <c r="AA866" s="2">
        <f>+DETALLE_GD_1[[#This Row],[VALOR PPTO]]*DETALLE_GD_1[[#This Row],[CANTIDAD RECIBIDA]]</f>
        <v>10545.2925</v>
      </c>
      <c r="AB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6" s="3">
        <f>+DETALLE_GD_1[[#This Row],[CANTIDAD SOLICITADA]]-DETALLE_GD_1[[#This Row],[DEVOLUCIÓN]]</f>
        <v>5</v>
      </c>
      <c r="AD866" s="38" t="str">
        <f>+_xlfn.XLOOKUP(DETALLE_GD_1[[#This Row],[CODIGO]],PRODUCTOS[CODIGO],PRODUCTOS[DESC CORTA],"",0)</f>
        <v>TRAPOS DE ASEO</v>
      </c>
      <c r="AE866"/>
      <c r="AH866"/>
    </row>
    <row r="867" spans="1:34" hidden="1" x14ac:dyDescent="0.25">
      <c r="A867" s="1">
        <v>46127</v>
      </c>
      <c r="B867" s="1">
        <v>46127</v>
      </c>
      <c r="C867" s="80" t="s">
        <v>169</v>
      </c>
      <c r="D867" s="38">
        <v>4</v>
      </c>
      <c r="E867" s="80" t="s">
        <v>169</v>
      </c>
      <c r="F867">
        <v>307031</v>
      </c>
      <c r="G867" s="80" t="s">
        <v>65</v>
      </c>
      <c r="H867" s="80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"/>
      <c r="V867">
        <v>6000</v>
      </c>
      <c r="W867" s="2">
        <v>6579000000</v>
      </c>
      <c r="X867" s="6">
        <v>53999.972100000014</v>
      </c>
      <c r="Y867" s="38">
        <v>10010</v>
      </c>
      <c r="Z867" s="81">
        <f>+((DETALLE_GD_1[[#This Row],[VALOR X UN (GD)]]-DETALLE_GD_1[[#This Row],[VALOR PPTO]])/DETALLE_GD_1[[#This Row],[VALOR PPTO]])</f>
        <v>5.1851878741837811E-7</v>
      </c>
      <c r="AA867" s="2">
        <f>+DETALLE_GD_1[[#This Row],[VALOR PPTO]]*DETALLE_GD_1[[#This Row],[CANTIDAD RECIBIDA]]</f>
        <v>53999.971999999994</v>
      </c>
      <c r="AB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7" s="3">
        <f>+DETALLE_GD_1[[#This Row],[CANTIDAD SOLICITADA]]-DETALLE_GD_1[[#This Row],[DEVOLUCIÓN]]</f>
        <v>20</v>
      </c>
      <c r="AD867" s="38" t="str">
        <f>+_xlfn.XLOOKUP(DETALLE_GD_1[[#This Row],[CODIGO]],PRODUCTOS[CODIGO],PRODUCTOS[DESC CORTA],"",0)</f>
        <v>CORNIZA BLANCA</v>
      </c>
      <c r="AE867"/>
      <c r="AH867"/>
    </row>
    <row r="868" spans="1:34" hidden="1" x14ac:dyDescent="0.25">
      <c r="A868" s="1">
        <v>46127</v>
      </c>
      <c r="B868" s="1">
        <v>46127</v>
      </c>
      <c r="C868" s="80" t="s">
        <v>169</v>
      </c>
      <c r="D868" s="38">
        <v>4</v>
      </c>
      <c r="E868" s="80" t="s">
        <v>169</v>
      </c>
      <c r="F868">
        <v>307096</v>
      </c>
      <c r="G868" s="80" t="s">
        <v>249</v>
      </c>
      <c r="H868" s="80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"/>
      <c r="V868">
        <v>6000</v>
      </c>
      <c r="W868" s="2">
        <v>6579000000</v>
      </c>
      <c r="X868" s="6">
        <v>104767.50644999991</v>
      </c>
      <c r="Y868" s="38">
        <v>10010</v>
      </c>
      <c r="Z868" s="81">
        <f>+((DETALLE_GD_1[[#This Row],[VALOR X UN (GD)]]-DETALLE_GD_1[[#This Row],[VALOR PPTO]])/DETALLE_GD_1[[#This Row],[VALOR PPTO]])</f>
        <v>-0.14305490046746852</v>
      </c>
      <c r="AA868" s="2">
        <f>+DETALLE_GD_1[[#This Row],[VALOR PPTO]]*DETALLE_GD_1[[#This Row],[CANTIDAD RECIBIDA]]</f>
        <v>104767.505</v>
      </c>
      <c r="AB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8" s="3">
        <f>+DETALLE_GD_1[[#This Row],[CANTIDAD SOLICITADA]]-DETALLE_GD_1[[#This Row],[DEVOLUCIÓN]]</f>
        <v>50</v>
      </c>
      <c r="AD868" s="38" t="str">
        <f>+_xlfn.XLOOKUP(DETALLE_GD_1[[#This Row],[CODIGO]],PRODUCTOS[CODIGO],PRODUCTOS[DESC CORTA],"",0)</f>
        <v>CUBREJUNTA</v>
      </c>
      <c r="AE868"/>
      <c r="AH868"/>
    </row>
    <row r="869" spans="1:34" hidden="1" x14ac:dyDescent="0.25">
      <c r="A869" s="1">
        <v>46127</v>
      </c>
      <c r="B869" s="1">
        <v>46127</v>
      </c>
      <c r="C869" s="80" t="s">
        <v>169</v>
      </c>
      <c r="D869" s="38">
        <v>4</v>
      </c>
      <c r="E869" s="80" t="s">
        <v>169</v>
      </c>
      <c r="F869">
        <v>2508994</v>
      </c>
      <c r="G869" s="80" t="s">
        <v>488</v>
      </c>
      <c r="H869" s="80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"/>
      <c r="V869">
        <v>6000</v>
      </c>
      <c r="W869" s="2">
        <v>6579000000</v>
      </c>
      <c r="X869" s="6">
        <v>4794</v>
      </c>
      <c r="Y869" s="38">
        <v>10010</v>
      </c>
      <c r="Z869" s="81">
        <f>+((DETALLE_GD_1[[#This Row],[VALOR X UN (GD)]]-DETALLE_GD_1[[#This Row],[VALOR PPTO]])/DETALLE_GD_1[[#This Row],[VALOR PPTO]])</f>
        <v>0.11722984981226534</v>
      </c>
      <c r="AA869" s="2">
        <f>+DETALLE_GD_1[[#This Row],[VALOR PPTO]]*DETALLE_GD_1[[#This Row],[CANTIDAD RECIBIDA]]</f>
        <v>4794</v>
      </c>
      <c r="AB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9" s="3">
        <f>+DETALLE_GD_1[[#This Row],[CANTIDAD SOLICITADA]]-DETALLE_GD_1[[#This Row],[DEVOLUCIÓN]]</f>
        <v>3</v>
      </c>
      <c r="AD869" s="38" t="str">
        <f>+_xlfn.XLOOKUP(DETALLE_GD_1[[#This Row],[CODIGO]],PRODUCTOS[CODIGO],PRODUCTOS[DESC CORTA],"",0)</f>
        <v>CUADRADILLO EXPANSION 8X</v>
      </c>
      <c r="AE869"/>
      <c r="AH869"/>
    </row>
    <row r="870" spans="1:34" hidden="1" x14ac:dyDescent="0.25">
      <c r="A870" s="1">
        <v>46127</v>
      </c>
      <c r="B870" s="1">
        <v>46127</v>
      </c>
      <c r="C870" s="80" t="s">
        <v>169</v>
      </c>
      <c r="D870" s="38">
        <v>4</v>
      </c>
      <c r="E870" s="80" t="s">
        <v>169</v>
      </c>
      <c r="F870">
        <v>2508993</v>
      </c>
      <c r="G870" s="80" t="s">
        <v>487</v>
      </c>
      <c r="H870" s="8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"/>
      <c r="V870">
        <v>6000</v>
      </c>
      <c r="W870" s="2">
        <v>6579000000</v>
      </c>
      <c r="X870" s="6">
        <v>4230</v>
      </c>
      <c r="Y870" s="38">
        <v>10010</v>
      </c>
      <c r="Z870" s="81">
        <f>+((DETALLE_GD_1[[#This Row],[VALOR X UN (GD)]]-DETALLE_GD_1[[#This Row],[VALOR PPTO]])/DETALLE_GD_1[[#This Row],[VALOR PPTO]])</f>
        <v>7.3995248226950361E-2</v>
      </c>
      <c r="AA870" s="2">
        <f>+DETALLE_GD_1[[#This Row],[VALOR PPTO]]*DETALLE_GD_1[[#This Row],[CANTIDAD RECIBIDA]]</f>
        <v>4230</v>
      </c>
      <c r="AB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0" s="3">
        <f>+DETALLE_GD_1[[#This Row],[CANTIDAD SOLICITADA]]-DETALLE_GD_1[[#This Row],[DEVOLUCIÓN]]</f>
        <v>3</v>
      </c>
      <c r="AD870" s="38" t="str">
        <f>+_xlfn.XLOOKUP(DETALLE_GD_1[[#This Row],[CODIGO]],PRODUCTOS[CODIGO],PRODUCTOS[DESC CORTA],"",0)</f>
        <v>BOCALLAVE B1 800 ACCESO</v>
      </c>
      <c r="AE870"/>
      <c r="AH870"/>
    </row>
    <row r="871" spans="1:34" hidden="1" x14ac:dyDescent="0.25">
      <c r="A871" s="1">
        <v>46127</v>
      </c>
      <c r="B871" s="1">
        <v>46127</v>
      </c>
      <c r="C871" s="80" t="s">
        <v>169</v>
      </c>
      <c r="D871" s="38">
        <v>4</v>
      </c>
      <c r="E871" s="80" t="s">
        <v>169</v>
      </c>
      <c r="F871">
        <v>2508992</v>
      </c>
      <c r="G871" s="80" t="s">
        <v>486</v>
      </c>
      <c r="H871" s="80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"/>
      <c r="V871">
        <v>6000</v>
      </c>
      <c r="W871" s="2">
        <v>6579000000</v>
      </c>
      <c r="X871" s="6">
        <v>15252</v>
      </c>
      <c r="Y871" s="38">
        <v>10010</v>
      </c>
      <c r="Z871" s="81">
        <f>+((DETALLE_GD_1[[#This Row],[VALOR X UN (GD)]]-DETALLE_GD_1[[#This Row],[VALOR PPTO]])/DETALLE_GD_1[[#This Row],[VALOR PPTO]])</f>
        <v>-6.0975609756097563E-3</v>
      </c>
      <c r="AA871" s="2">
        <f>+DETALLE_GD_1[[#This Row],[VALOR PPTO]]*DETALLE_GD_1[[#This Row],[CANTIDAD RECIBIDA]]</f>
        <v>15252</v>
      </c>
      <c r="AB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1" s="3">
        <f>+DETALLE_GD_1[[#This Row],[CANTIDAD SOLICITADA]]-DETALLE_GD_1[[#This Row],[DEVOLUCIÓN]]</f>
        <v>3</v>
      </c>
      <c r="AD871" s="38" t="str">
        <f>+_xlfn.XLOOKUP(DETALLE_GD_1[[#This Row],[CODIGO]],PRODUCTOS[CODIGO],PRODUCTOS[DESC CORTA],"",0)</f>
        <v>MANILLA JUEGO</v>
      </c>
      <c r="AE871"/>
      <c r="AH871"/>
    </row>
    <row r="872" spans="1:34" hidden="1" x14ac:dyDescent="0.25">
      <c r="A872" s="1">
        <v>46127</v>
      </c>
      <c r="B872" s="1">
        <v>46127</v>
      </c>
      <c r="C872" s="80" t="s">
        <v>169</v>
      </c>
      <c r="D872" s="38">
        <v>4</v>
      </c>
      <c r="E872" s="80" t="s">
        <v>169</v>
      </c>
      <c r="F872">
        <v>2508991</v>
      </c>
      <c r="G872" s="80" t="s">
        <v>485</v>
      </c>
      <c r="H872" s="80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"/>
      <c r="V872">
        <v>6000</v>
      </c>
      <c r="W872" s="2">
        <v>6579000000</v>
      </c>
      <c r="X872" s="6">
        <v>14394</v>
      </c>
      <c r="Y872" s="38">
        <v>10010</v>
      </c>
      <c r="Z872" s="81">
        <f>+((DETALLE_GD_1[[#This Row],[VALOR X UN (GD)]]-DETALLE_GD_1[[#This Row],[VALOR PPTO]])/DETALLE_GD_1[[#This Row],[VALOR PPTO]])</f>
        <v>-5.2799708211755392E-3</v>
      </c>
      <c r="AA872" s="2">
        <f>+DETALLE_GD_1[[#This Row],[VALOR PPTO]]*DETALLE_GD_1[[#This Row],[CANTIDAD RECIBIDA]]</f>
        <v>14394</v>
      </c>
      <c r="AB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2" s="3">
        <f>+DETALLE_GD_1[[#This Row],[CANTIDAD SOLICITADA]]-DETALLE_GD_1[[#This Row],[DEVOLUCIÓN]]</f>
        <v>3</v>
      </c>
      <c r="AD872" s="38" t="str">
        <f>+_xlfn.XLOOKUP(DETALLE_GD_1[[#This Row],[CODIGO]],PRODUCTOS[CODIGO],PRODUCTOS[DESC CORTA],"",0)</f>
        <v>CILINDRO 03 LLAVE/LLAVE</v>
      </c>
      <c r="AE872"/>
      <c r="AH872"/>
    </row>
    <row r="873" spans="1:34" hidden="1" x14ac:dyDescent="0.25">
      <c r="A873" s="1">
        <v>46127</v>
      </c>
      <c r="B873" s="1">
        <v>46127</v>
      </c>
      <c r="C873" s="80" t="s">
        <v>169</v>
      </c>
      <c r="D873" s="38">
        <v>4</v>
      </c>
      <c r="E873" s="80" t="s">
        <v>169</v>
      </c>
      <c r="F873">
        <v>2508990</v>
      </c>
      <c r="G873" s="80" t="s">
        <v>484</v>
      </c>
      <c r="H873" s="80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"/>
      <c r="V873">
        <v>6000</v>
      </c>
      <c r="W873" s="2">
        <v>6579000000</v>
      </c>
      <c r="X873" s="6">
        <v>20214</v>
      </c>
      <c r="Y873" s="38">
        <v>10010</v>
      </c>
      <c r="Z873" s="81">
        <f>+((DETALLE_GD_1[[#This Row],[VALOR X UN (GD)]]-DETALLE_GD_1[[#This Row],[VALOR PPTO]])/DETALLE_GD_1[[#This Row],[VALOR PPTO]])</f>
        <v>-1.4742252894033872E-2</v>
      </c>
      <c r="AA873" s="2">
        <f>+DETALLE_GD_1[[#This Row],[VALOR PPTO]]*DETALLE_GD_1[[#This Row],[CANTIDAD RECIBIDA]]</f>
        <v>20214</v>
      </c>
      <c r="AB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3" s="3">
        <f>+DETALLE_GD_1[[#This Row],[CANTIDAD SOLICITADA]]-DETALLE_GD_1[[#This Row],[DEVOLUCIÓN]]</f>
        <v>3</v>
      </c>
      <c r="AD873" s="38" t="str">
        <f>+_xlfn.XLOOKUP(DETALLE_GD_1[[#This Row],[CODIGO]],PRODUCTOS[CODIGO],PRODUCTOS[DESC CORTA],"",0)</f>
        <v>CERRADURA DE EMB</v>
      </c>
      <c r="AE873"/>
      <c r="AH873"/>
    </row>
    <row r="874" spans="1:34" hidden="1" x14ac:dyDescent="0.25">
      <c r="A874" s="1">
        <v>46127</v>
      </c>
      <c r="B874" s="1">
        <v>46127</v>
      </c>
      <c r="C874" s="80" t="s">
        <v>169</v>
      </c>
      <c r="D874" s="38">
        <v>4</v>
      </c>
      <c r="E874" s="80" t="s">
        <v>169</v>
      </c>
      <c r="F874">
        <v>1405025</v>
      </c>
      <c r="G874" s="80" t="s">
        <v>189</v>
      </c>
      <c r="H874" s="80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"/>
      <c r="V874">
        <v>6000</v>
      </c>
      <c r="W874" s="2">
        <v>6579000000</v>
      </c>
      <c r="X874" s="6">
        <v>20275.599998999998</v>
      </c>
      <c r="Y874" s="38">
        <v>10010</v>
      </c>
      <c r="Z874" s="81">
        <f>+((DETALLE_GD_1[[#This Row],[VALOR X UN (GD)]]-DETALLE_GD_1[[#This Row],[VALOR PPTO]])/DETALLE_GD_1[[#This Row],[VALOR PPTO]])</f>
        <v>3.2768455842334898E-2</v>
      </c>
      <c r="AA874" s="2">
        <f>+DETALLE_GD_1[[#This Row],[VALOR PPTO]]*DETALLE_GD_1[[#This Row],[CANTIDAD RECIBIDA]]</f>
        <v>20275.599900000001</v>
      </c>
      <c r="AB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4" s="3">
        <f>+DETALLE_GD_1[[#This Row],[CANTIDAD SOLICITADA]]-DETALLE_GD_1[[#This Row],[DEVOLUCIÓN]]</f>
        <v>3</v>
      </c>
      <c r="AD874" s="38">
        <f>+_xlfn.XLOOKUP(DETALLE_GD_1[[#This Row],[CODIGO]],PRODUCTOS[CODIGO],PRODUCTOS[DESC CORTA],"",0)</f>
        <v>0</v>
      </c>
      <c r="AE874"/>
      <c r="AH874"/>
    </row>
    <row r="875" spans="1:34" hidden="1" x14ac:dyDescent="0.25">
      <c r="A875" s="1">
        <v>46127</v>
      </c>
      <c r="B875" s="1">
        <v>46127</v>
      </c>
      <c r="C875" s="80" t="s">
        <v>169</v>
      </c>
      <c r="D875" s="38">
        <v>4</v>
      </c>
      <c r="E875" s="80" t="s">
        <v>169</v>
      </c>
      <c r="F875">
        <v>2508986</v>
      </c>
      <c r="G875" s="80" t="s">
        <v>709</v>
      </c>
      <c r="H875" s="80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"/>
      <c r="V875">
        <v>6000</v>
      </c>
      <c r="W875" s="2">
        <v>6579000000</v>
      </c>
      <c r="X875" s="6" t="s">
        <v>355</v>
      </c>
      <c r="Y875" s="38">
        <v>10010</v>
      </c>
      <c r="Z875" s="81" t="e">
        <f>+((DETALLE_GD_1[[#This Row],[VALOR X UN (GD)]]-DETALLE_GD_1[[#This Row],[VALOR PPTO]])/DETALLE_GD_1[[#This Row],[VALOR PPTO]])</f>
        <v>#DIV/0!</v>
      </c>
      <c r="AA875" s="2">
        <f>+DETALLE_GD_1[[#This Row],[VALOR PPTO]]*DETALLE_GD_1[[#This Row],[CANTIDAD RECIBIDA]]</f>
        <v>0</v>
      </c>
      <c r="AB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5" s="3">
        <f>+DETALLE_GD_1[[#This Row],[CANTIDAD SOLICITADA]]-DETALLE_GD_1[[#This Row],[DEVOLUCIÓN]]</f>
        <v>1</v>
      </c>
      <c r="AD875" s="38" t="str">
        <f>+_xlfn.XLOOKUP(DETALLE_GD_1[[#This Row],[CODIGO]],PRODUCTOS[CODIGO],PRODUCTOS[DESC CORTA],"",0)</f>
        <v/>
      </c>
      <c r="AE875"/>
      <c r="AH875"/>
    </row>
    <row r="876" spans="1:34" hidden="1" x14ac:dyDescent="0.25">
      <c r="A876" s="1">
        <v>46127</v>
      </c>
      <c r="B876" s="1">
        <v>46127</v>
      </c>
      <c r="C876" s="80" t="s">
        <v>169</v>
      </c>
      <c r="D876" s="38">
        <v>4</v>
      </c>
      <c r="E876" s="80" t="s">
        <v>169</v>
      </c>
      <c r="F876">
        <v>2508985</v>
      </c>
      <c r="G876" s="80" t="s">
        <v>304</v>
      </c>
      <c r="H876" s="80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"/>
      <c r="V876">
        <v>6000</v>
      </c>
      <c r="W876" s="2">
        <v>6579000000</v>
      </c>
      <c r="X876" s="6">
        <v>205244</v>
      </c>
      <c r="Y876" s="38">
        <v>10010</v>
      </c>
      <c r="Z876" s="81">
        <f>+((DETALLE_GD_1[[#This Row],[VALOR X UN (GD)]]-DETALLE_GD_1[[#This Row],[VALOR PPTO]])/DETALLE_GD_1[[#This Row],[VALOR PPTO]])</f>
        <v>0</v>
      </c>
      <c r="AA876" s="2">
        <f>+DETALLE_GD_1[[#This Row],[VALOR PPTO]]*DETALLE_GD_1[[#This Row],[CANTIDAD RECIBIDA]]</f>
        <v>205244</v>
      </c>
      <c r="AB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6" s="3">
        <f>+DETALLE_GD_1[[#This Row],[CANTIDAD SOLICITADA]]-DETALLE_GD_1[[#This Row],[DEVOLUCIÓN]]</f>
        <v>2</v>
      </c>
      <c r="AD876" s="38" t="str">
        <f>+_xlfn.XLOOKUP(DETALLE_GD_1[[#This Row],[CODIGO]],PRODUCTOS[CODIGO],PRODUCTOS[DESC CORTA],"",0)</f>
        <v>KIT PRECOLGADO</v>
      </c>
      <c r="AE876"/>
      <c r="AH876"/>
    </row>
    <row r="877" spans="1:34" hidden="1" x14ac:dyDescent="0.25">
      <c r="A877" s="1">
        <v>46127</v>
      </c>
      <c r="B877" s="1">
        <v>46127</v>
      </c>
      <c r="C877" s="80" t="s">
        <v>169</v>
      </c>
      <c r="D877" s="38">
        <v>4</v>
      </c>
      <c r="E877" s="80" t="s">
        <v>169</v>
      </c>
      <c r="F877">
        <v>407307</v>
      </c>
      <c r="G877" s="80" t="s">
        <v>163</v>
      </c>
      <c r="H877" s="80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">
        <v>4491098</v>
      </c>
      <c r="V877">
        <v>6000</v>
      </c>
      <c r="W877" s="2">
        <v>6579000000</v>
      </c>
      <c r="X877" s="6">
        <v>69472.774999999994</v>
      </c>
      <c r="Y877" s="38">
        <v>10010</v>
      </c>
      <c r="Z877" s="81">
        <f>+((DETALLE_GD_1[[#This Row],[VALOR X UN (GD)]]-DETALLE_GD_1[[#This Row],[VALOR PPTO]])/DETALLE_GD_1[[#This Row],[VALOR PPTO]])</f>
        <v>-8.6335947305996273E-3</v>
      </c>
      <c r="AA877" s="2">
        <f>+DETALLE_GD_1[[#This Row],[VALOR PPTO]]*DETALLE_GD_1[[#This Row],[CANTIDAD RECIBIDA]]</f>
        <v>69472.800000000003</v>
      </c>
      <c r="AB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7" s="3">
        <f>+DETALLE_GD_1[[#This Row],[CANTIDAD SOLICITADA]]-DETALLE_GD_1[[#This Row],[DEVOLUCIÓN]]</f>
        <v>1000</v>
      </c>
      <c r="AD877" s="38">
        <f>+_xlfn.XLOOKUP(DETALLE_GD_1[[#This Row],[CODIGO]],PRODUCTOS[CODIGO],PRODUCTOS[DESC CORTA],"",0)</f>
        <v>0</v>
      </c>
      <c r="AE877"/>
      <c r="AH877"/>
    </row>
    <row r="878" spans="1:34" hidden="1" x14ac:dyDescent="0.25">
      <c r="A878" s="1">
        <v>46127</v>
      </c>
      <c r="B878" s="1">
        <v>46127</v>
      </c>
      <c r="C878" s="80" t="s">
        <v>169</v>
      </c>
      <c r="D878" s="38">
        <v>4</v>
      </c>
      <c r="E878" s="80" t="s">
        <v>169</v>
      </c>
      <c r="F878">
        <v>1901086</v>
      </c>
      <c r="G878" s="80" t="s">
        <v>279</v>
      </c>
      <c r="H878" s="80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"/>
      <c r="V878">
        <v>6000</v>
      </c>
      <c r="W878" s="2">
        <v>6579000000</v>
      </c>
      <c r="X878" s="6">
        <v>601277.10064200009</v>
      </c>
      <c r="Y878" s="38">
        <v>10010</v>
      </c>
      <c r="Z878" s="81">
        <f>+((DETALLE_GD_1[[#This Row],[VALOR X UN (GD)]]-DETALLE_GD_1[[#This Row],[VALOR PPTO]])/DETALLE_GD_1[[#This Row],[VALOR PPTO]])</f>
        <v>-1.59678326279298E-2</v>
      </c>
      <c r="AA878" s="2">
        <f>+DETALLE_GD_1[[#This Row],[VALOR PPTO]]*DETALLE_GD_1[[#This Row],[CANTIDAD RECIBIDA]]</f>
        <v>601277.09400000004</v>
      </c>
      <c r="AB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8" s="3">
        <f>+DETALLE_GD_1[[#This Row],[CANTIDAD SOLICITADA]]-DETALLE_GD_1[[#This Row],[DEVOLUCIÓN]]</f>
        <v>162</v>
      </c>
      <c r="AD878" s="38" t="str">
        <f>+_xlfn.XLOOKUP(DETALLE_GD_1[[#This Row],[CODIGO]],PRODUCTOS[CODIGO],PRODUCTOS[DESC CORTA],"",0)</f>
        <v>AISLAN GLASS 140MM</v>
      </c>
      <c r="AE878"/>
      <c r="AH878"/>
    </row>
    <row r="879" spans="1:34" hidden="1" x14ac:dyDescent="0.25">
      <c r="A879" s="1">
        <v>46127</v>
      </c>
      <c r="B879" s="1">
        <v>46127</v>
      </c>
      <c r="C879" s="80" t="s">
        <v>169</v>
      </c>
      <c r="D879" s="38">
        <v>4</v>
      </c>
      <c r="E879" s="80" t="s">
        <v>169</v>
      </c>
      <c r="F879">
        <v>1901038</v>
      </c>
      <c r="G879" s="80" t="s">
        <v>39</v>
      </c>
      <c r="H879" s="80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"/>
      <c r="V879">
        <v>6000</v>
      </c>
      <c r="W879" s="2">
        <v>6579000000</v>
      </c>
      <c r="X879" s="6">
        <v>453321.13050000009</v>
      </c>
      <c r="Y879" s="38">
        <v>10010</v>
      </c>
      <c r="Z879" s="81">
        <f>+((DETALLE_GD_1[[#This Row],[VALOR X UN (GD)]]-DETALLE_GD_1[[#This Row],[VALOR PPTO]])/DETALLE_GD_1[[#This Row],[VALOR PPTO]])</f>
        <v>6.7479461599475155E-2</v>
      </c>
      <c r="AA879" s="2">
        <f>+DETALLE_GD_1[[#This Row],[VALOR PPTO]]*DETALLE_GD_1[[#This Row],[CANTIDAD RECIBIDA]]</f>
        <v>453321.13320000004</v>
      </c>
      <c r="AB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9" s="3">
        <f>+DETALLE_GD_1[[#This Row],[CANTIDAD SOLICITADA]]-DETALLE_GD_1[[#This Row],[DEVOLUCIÓN]]</f>
        <v>108</v>
      </c>
      <c r="AD879" s="38" t="str">
        <f>+_xlfn.XLOOKUP(DETALLE_GD_1[[#This Row],[CODIGO]],PRODUCTOS[CODIGO],PRODUCTOS[DESC CORTA],"",0)</f>
        <v>AISLAN ROCA 90MM</v>
      </c>
      <c r="AE879"/>
      <c r="AH879"/>
    </row>
    <row r="880" spans="1:34" hidden="1" x14ac:dyDescent="0.25">
      <c r="A880" s="1">
        <v>46127</v>
      </c>
      <c r="B880" s="1">
        <v>46127</v>
      </c>
      <c r="C880" s="80" t="s">
        <v>169</v>
      </c>
      <c r="D880" s="38">
        <v>4</v>
      </c>
      <c r="E880" s="80" t="s">
        <v>169</v>
      </c>
      <c r="F880">
        <v>1901008</v>
      </c>
      <c r="G880" s="80" t="s">
        <v>278</v>
      </c>
      <c r="H880" s="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"/>
      <c r="V880">
        <v>6000</v>
      </c>
      <c r="W880" s="2">
        <v>6579000000</v>
      </c>
      <c r="X880" s="6">
        <v>570454.86033000005</v>
      </c>
      <c r="Y880" s="38">
        <v>10010</v>
      </c>
      <c r="Z880" s="81">
        <f>+((DETALLE_GD_1[[#This Row],[VALOR X UN (GD)]]-DETALLE_GD_1[[#This Row],[VALOR PPTO]])/DETALLE_GD_1[[#This Row],[VALOR PPTO]])</f>
        <v>-3.3104902991571636E-2</v>
      </c>
      <c r="AA880" s="2">
        <f>+DETALLE_GD_1[[#This Row],[VALOR PPTO]]*DETALLE_GD_1[[#This Row],[CANTIDAD RECIBIDA]]</f>
        <v>570454.86599999992</v>
      </c>
      <c r="AB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0" s="3">
        <f>+DETALLE_GD_1[[#This Row],[CANTIDAD SOLICITADA]]-DETALLE_GD_1[[#This Row],[DEVOLUCIÓN]]</f>
        <v>270</v>
      </c>
      <c r="AD880" s="38" t="str">
        <f>+_xlfn.XLOOKUP(DETALLE_GD_1[[#This Row],[CODIGO]],PRODUCTOS[CODIGO],PRODUCTOS[DESC CORTA],"",0)</f>
        <v>AISLAN GLASS 90MM</v>
      </c>
      <c r="AE880"/>
      <c r="AH880"/>
    </row>
    <row r="881" spans="1:34" hidden="1" x14ac:dyDescent="0.25">
      <c r="A881" s="1">
        <v>46127</v>
      </c>
      <c r="B881" s="1">
        <v>46127</v>
      </c>
      <c r="C881" s="80" t="s">
        <v>169</v>
      </c>
      <c r="D881" s="38">
        <v>4</v>
      </c>
      <c r="E881" s="80" t="s">
        <v>169</v>
      </c>
      <c r="F881">
        <v>1902003</v>
      </c>
      <c r="G881" s="80" t="s">
        <v>155</v>
      </c>
      <c r="H881" s="80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"/>
      <c r="V881">
        <v>6000</v>
      </c>
      <c r="W881" s="2">
        <v>6579000000</v>
      </c>
      <c r="X881" s="6">
        <v>150703.97545999996</v>
      </c>
      <c r="Y881" s="38">
        <v>10010</v>
      </c>
      <c r="Z881" s="81">
        <f>+((DETALLE_GD_1[[#This Row],[VALOR X UN (GD)]]-DETALLE_GD_1[[#This Row],[VALOR PPTO]])/DETALLE_GD_1[[#This Row],[VALOR PPTO]])</f>
        <v>3.186677713090557E-4</v>
      </c>
      <c r="AA881" s="2">
        <f>+DETALLE_GD_1[[#This Row],[VALOR PPTO]]*DETALLE_GD_1[[#This Row],[CANTIDAD RECIBIDA]]</f>
        <v>150703.9755</v>
      </c>
      <c r="AB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1" s="3">
        <f>+DETALLE_GD_1[[#This Row],[CANTIDAD SOLICITADA]]-DETALLE_GD_1[[#This Row],[DEVOLUCIÓN]]</f>
        <v>1</v>
      </c>
      <c r="AD881" s="38">
        <f>+_xlfn.XLOOKUP(DETALLE_GD_1[[#This Row],[CODIGO]],PRODUCTOS[CODIGO],PRODUCTOS[DESC CORTA],"",0)</f>
        <v>0</v>
      </c>
      <c r="AE881"/>
      <c r="AH881"/>
    </row>
    <row r="882" spans="1:34" hidden="1" x14ac:dyDescent="0.25">
      <c r="A882" s="1">
        <v>46127</v>
      </c>
      <c r="B882" s="1">
        <v>46127</v>
      </c>
      <c r="C882" s="80" t="s">
        <v>169</v>
      </c>
      <c r="D882" s="38">
        <v>4</v>
      </c>
      <c r="E882" s="80" t="s">
        <v>169</v>
      </c>
      <c r="F882">
        <v>1902013</v>
      </c>
      <c r="G882" s="80" t="s">
        <v>338</v>
      </c>
      <c r="H882" s="80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"/>
      <c r="V882">
        <v>6000</v>
      </c>
      <c r="W882" s="2">
        <v>6579000000</v>
      </c>
      <c r="X882" s="6">
        <v>297790</v>
      </c>
      <c r="Y882" s="38">
        <v>10010</v>
      </c>
      <c r="Z882" s="81">
        <f>+((DETALLE_GD_1[[#This Row],[VALOR X UN (GD)]]-DETALLE_GD_1[[#This Row],[VALOR PPTO]])/DETALLE_GD_1[[#This Row],[VALOR PPTO]])</f>
        <v>0.31116894455824584</v>
      </c>
      <c r="AA882" s="2">
        <f>+DETALLE_GD_1[[#This Row],[VALOR PPTO]]*DETALLE_GD_1[[#This Row],[CANTIDAD RECIBIDA]]</f>
        <v>297790</v>
      </c>
      <c r="AB8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2" s="3">
        <f>+DETALLE_GD_1[[#This Row],[CANTIDAD SOLICITADA]]-DETALLE_GD_1[[#This Row],[DEVOLUCIÓN]]</f>
        <v>10</v>
      </c>
      <c r="AD882" s="38">
        <f>+_xlfn.XLOOKUP(DETALLE_GD_1[[#This Row],[CODIGO]],PRODUCTOS[CODIGO],PRODUCTOS[DESC CORTA],"",0)</f>
        <v>0</v>
      </c>
      <c r="AE882"/>
      <c r="AH882"/>
    </row>
    <row r="883" spans="1:34" hidden="1" x14ac:dyDescent="0.25">
      <c r="A883" s="1">
        <v>46127</v>
      </c>
      <c r="B883" s="1">
        <v>46127</v>
      </c>
      <c r="C883" s="80" t="s">
        <v>169</v>
      </c>
      <c r="D883" s="38">
        <v>4</v>
      </c>
      <c r="E883" s="80" t="s">
        <v>169</v>
      </c>
      <c r="F883">
        <v>2304016</v>
      </c>
      <c r="G883" s="80" t="s">
        <v>464</v>
      </c>
      <c r="H883" s="80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"/>
      <c r="V883">
        <v>6000</v>
      </c>
      <c r="W883" s="2">
        <v>6579000000</v>
      </c>
      <c r="X883" s="6" t="s">
        <v>355</v>
      </c>
      <c r="Y883" s="38">
        <v>10010</v>
      </c>
      <c r="Z883" s="81" t="e">
        <f>+((DETALLE_GD_1[[#This Row],[VALOR X UN (GD)]]-DETALLE_GD_1[[#This Row],[VALOR PPTO]])/DETALLE_GD_1[[#This Row],[VALOR PPTO]])</f>
        <v>#DIV/0!</v>
      </c>
      <c r="AA883" s="2">
        <f>+DETALLE_GD_1[[#This Row],[VALOR PPTO]]*DETALLE_GD_1[[#This Row],[CANTIDAD RECIBIDA]]</f>
        <v>0</v>
      </c>
      <c r="AB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3" s="3">
        <f>+DETALLE_GD_1[[#This Row],[CANTIDAD SOLICITADA]]-DETALLE_GD_1[[#This Row],[DEVOLUCIÓN]]</f>
        <v>24</v>
      </c>
      <c r="AD883" s="38" t="str">
        <f>+_xlfn.XLOOKUP(DETALLE_GD_1[[#This Row],[CODIGO]],PRODUCTOS[CODIGO],PRODUCTOS[DESC CORTA],"",0)</f>
        <v/>
      </c>
      <c r="AE883"/>
      <c r="AH883"/>
    </row>
    <row r="884" spans="1:34" hidden="1" x14ac:dyDescent="0.25">
      <c r="A884" s="1">
        <v>46127</v>
      </c>
      <c r="B884" s="1">
        <v>46127</v>
      </c>
      <c r="C884" s="80" t="s">
        <v>169</v>
      </c>
      <c r="D884" s="38">
        <v>4</v>
      </c>
      <c r="E884" s="80" t="s">
        <v>169</v>
      </c>
      <c r="F884">
        <v>2302119</v>
      </c>
      <c r="G884" s="80" t="s">
        <v>74</v>
      </c>
      <c r="H884" s="80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"/>
      <c r="V884">
        <v>6000</v>
      </c>
      <c r="W884" s="2">
        <v>6579000000</v>
      </c>
      <c r="X884" s="6">
        <v>88104</v>
      </c>
      <c r="Y884" s="38">
        <v>10010</v>
      </c>
      <c r="Z884" s="81">
        <f>+((DETALLE_GD_1[[#This Row],[VALOR X UN (GD)]]-DETALLE_GD_1[[#This Row],[VALOR PPTO]])/DETALLE_GD_1[[#This Row],[VALOR PPTO]])</f>
        <v>-1.8500953418687602E-3</v>
      </c>
      <c r="AA884" s="2">
        <f>+DETALLE_GD_1[[#This Row],[VALOR PPTO]]*DETALLE_GD_1[[#This Row],[CANTIDAD RECIBIDA]]</f>
        <v>88104</v>
      </c>
      <c r="AB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4" s="3">
        <f>+DETALLE_GD_1[[#This Row],[CANTIDAD SOLICITADA]]-DETALLE_GD_1[[#This Row],[DEVOLUCIÓN]]</f>
        <v>24</v>
      </c>
      <c r="AD884" s="38" t="str">
        <f>+_xlfn.XLOOKUP(DETALLE_GD_1[[#This Row],[CODIGO]],PRODUCTOS[CODIGO],PRODUCTOS[DESC CORTA],"",0)</f>
        <v>SELLO</v>
      </c>
      <c r="AE884"/>
      <c r="AH884"/>
    </row>
    <row r="885" spans="1:34" hidden="1" x14ac:dyDescent="0.25">
      <c r="A885" s="1">
        <v>46127</v>
      </c>
      <c r="B885" s="1">
        <v>46127</v>
      </c>
      <c r="C885" s="80" t="s">
        <v>169</v>
      </c>
      <c r="D885" s="38">
        <v>4</v>
      </c>
      <c r="E885" s="80" t="s">
        <v>169</v>
      </c>
      <c r="F885">
        <v>410126</v>
      </c>
      <c r="G885" s="80" t="s">
        <v>159</v>
      </c>
      <c r="H885" s="80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"/>
      <c r="V885">
        <v>6000</v>
      </c>
      <c r="W885" s="2">
        <v>6579000000</v>
      </c>
      <c r="X885" s="6">
        <v>86558.461528000014</v>
      </c>
      <c r="Y885" s="38">
        <v>10010</v>
      </c>
      <c r="Z885" s="81">
        <f>+((DETALLE_GD_1[[#This Row],[VALOR X UN (GD)]]-DETALLE_GD_1[[#This Row],[VALOR PPTO]])/DETALLE_GD_1[[#This Row],[VALOR PPTO]])</f>
        <v>2.3728702244330655E-4</v>
      </c>
      <c r="AA885" s="2">
        <f>+DETALLE_GD_1[[#This Row],[VALOR PPTO]]*DETALLE_GD_1[[#This Row],[CANTIDAD RECIBIDA]]</f>
        <v>86558.463199999998</v>
      </c>
      <c r="AB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5" s="3">
        <f>+DETALLE_GD_1[[#This Row],[CANTIDAD SOLICITADA]]-DETALLE_GD_1[[#This Row],[DEVOLUCIÓN]]</f>
        <v>88</v>
      </c>
      <c r="AD885" s="38">
        <f>+_xlfn.XLOOKUP(DETALLE_GD_1[[#This Row],[CODIGO]],PRODUCTOS[CODIGO],PRODUCTOS[DESC CORTA],"",0)</f>
        <v>0</v>
      </c>
      <c r="AE885"/>
      <c r="AH885"/>
    </row>
    <row r="886" spans="1:34" hidden="1" x14ac:dyDescent="0.25">
      <c r="A886" s="1">
        <v>46127</v>
      </c>
      <c r="B886" s="1">
        <v>46127</v>
      </c>
      <c r="C886" s="80" t="s">
        <v>169</v>
      </c>
      <c r="D886" s="38">
        <v>4</v>
      </c>
      <c r="E886" s="80" t="s">
        <v>169</v>
      </c>
      <c r="F886">
        <v>410046</v>
      </c>
      <c r="G886" s="80" t="s">
        <v>361</v>
      </c>
      <c r="H886" s="80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"/>
      <c r="V886">
        <v>6000</v>
      </c>
      <c r="W886" s="2">
        <v>6579000000</v>
      </c>
      <c r="X886" s="6">
        <v>96234</v>
      </c>
      <c r="Y886" s="38">
        <v>10010</v>
      </c>
      <c r="Z886" s="81">
        <f>+((DETALLE_GD_1[[#This Row],[VALOR X UN (GD)]]-DETALLE_GD_1[[#This Row],[VALOR PPTO]])/DETALLE_GD_1[[#This Row],[VALOR PPTO]])</f>
        <v>0</v>
      </c>
      <c r="AA886" s="2">
        <f>+DETALLE_GD_1[[#This Row],[VALOR PPTO]]*DETALLE_GD_1[[#This Row],[CANTIDAD RECIBIDA]]</f>
        <v>96234</v>
      </c>
      <c r="AB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6" s="3">
        <f>+DETALLE_GD_1[[#This Row],[CANTIDAD SOLICITADA]]-DETALLE_GD_1[[#This Row],[DEVOLUCIÓN]]</f>
        <v>129</v>
      </c>
      <c r="AD886" s="38">
        <f>+_xlfn.XLOOKUP(DETALLE_GD_1[[#This Row],[CODIGO]],PRODUCTOS[CODIGO],PRODUCTOS[DESC CORTA],"",0)</f>
        <v>0</v>
      </c>
      <c r="AE886"/>
      <c r="AH886"/>
    </row>
    <row r="887" spans="1:34" hidden="1" x14ac:dyDescent="0.25">
      <c r="A887" s="1">
        <v>46127</v>
      </c>
      <c r="B887" s="1">
        <v>46127</v>
      </c>
      <c r="C887" s="80" t="s">
        <v>169</v>
      </c>
      <c r="D887" s="38">
        <v>4</v>
      </c>
      <c r="E887" s="80" t="s">
        <v>169</v>
      </c>
      <c r="F887">
        <v>410045</v>
      </c>
      <c r="G887" s="80" t="s">
        <v>110</v>
      </c>
      <c r="H887" s="80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"/>
      <c r="V887">
        <v>6000</v>
      </c>
      <c r="W887" s="2">
        <v>6579000000</v>
      </c>
      <c r="X887" s="6">
        <v>85376.31575199998</v>
      </c>
      <c r="Y887" s="38">
        <v>10010</v>
      </c>
      <c r="Z887" s="81">
        <f>+((DETALLE_GD_1[[#This Row],[VALOR X UN (GD)]]-DETALLE_GD_1[[#This Row],[VALOR PPTO]])/DETALLE_GD_1[[#This Row],[VALOR PPTO]])</f>
        <v>-5.7326412345170455E-2</v>
      </c>
      <c r="AA887" s="2">
        <f>+DETALLE_GD_1[[#This Row],[VALOR PPTO]]*DETALLE_GD_1[[#This Row],[CANTIDAD RECIBIDA]]</f>
        <v>85376.324800000002</v>
      </c>
      <c r="AB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7" s="3">
        <f>+DETALLE_GD_1[[#This Row],[CANTIDAD SOLICITADA]]-DETALLE_GD_1[[#This Row],[DEVOLUCIÓN]]</f>
        <v>232</v>
      </c>
      <c r="AD887" s="38" t="str">
        <f>+_xlfn.XLOOKUP(DETALLE_GD_1[[#This Row],[CODIGO]],PRODUCTOS[CODIGO],PRODUCTOS[DESC CORTA],"",0)</f>
        <v>CONECTOR DENTADO</v>
      </c>
      <c r="AE887"/>
      <c r="AH887"/>
    </row>
    <row r="888" spans="1:34" hidden="1" x14ac:dyDescent="0.25">
      <c r="A888" s="1">
        <v>46127</v>
      </c>
      <c r="B888" s="1">
        <v>46127</v>
      </c>
      <c r="C888" s="80" t="s">
        <v>169</v>
      </c>
      <c r="D888" s="38">
        <v>4</v>
      </c>
      <c r="E888" s="80" t="s">
        <v>169</v>
      </c>
      <c r="F888">
        <v>701043</v>
      </c>
      <c r="G888" s="80" t="s">
        <v>197</v>
      </c>
      <c r="H888" s="80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"/>
      <c r="V888">
        <v>6000</v>
      </c>
      <c r="W888" s="2">
        <v>6579000000</v>
      </c>
      <c r="X888" s="6">
        <v>1771709.0217599999</v>
      </c>
      <c r="Y888" s="38">
        <v>10010</v>
      </c>
      <c r="Z888" s="81">
        <f>+((DETALLE_GD_1[[#This Row],[VALOR X UN (GD)]]-DETALLE_GD_1[[#This Row],[VALOR PPTO]])/DETALLE_GD_1[[#This Row],[VALOR PPTO]])</f>
        <v>2.6765668265851812E-2</v>
      </c>
      <c r="AA888" s="2">
        <f>+DETALLE_GD_1[[#This Row],[VALOR PPTO]]*DETALLE_GD_1[[#This Row],[CANTIDAD RECIBIDA]]</f>
        <v>1771709.024</v>
      </c>
      <c r="AB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8" s="3">
        <f>+DETALLE_GD_1[[#This Row],[CANTIDAD SOLICITADA]]-DETALLE_GD_1[[#This Row],[DEVOLUCIÓN]]</f>
        <v>80</v>
      </c>
      <c r="AD888" s="38" t="str">
        <f>+_xlfn.XLOOKUP(DETALLE_GD_1[[#This Row],[CODIGO]],PRODUCTOS[CODIGO],PRODUCTOS[DESC CORTA],"",0)</f>
        <v>VOLCANITA EMPAPELADA CIELO</v>
      </c>
      <c r="AE888"/>
      <c r="AH888"/>
    </row>
    <row r="889" spans="1:34" hidden="1" x14ac:dyDescent="0.25">
      <c r="A889" s="1">
        <v>46128</v>
      </c>
      <c r="B889" s="1">
        <v>46128</v>
      </c>
      <c r="C889" s="80" t="s">
        <v>169</v>
      </c>
      <c r="D889" s="38">
        <v>4</v>
      </c>
      <c r="E889" s="80" t="s">
        <v>169</v>
      </c>
      <c r="F889">
        <v>304002</v>
      </c>
      <c r="G889" s="80" t="s">
        <v>37</v>
      </c>
      <c r="H889" s="80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">
        <v>2189074</v>
      </c>
      <c r="V889">
        <v>6000</v>
      </c>
      <c r="W889" s="2">
        <v>6579000000</v>
      </c>
      <c r="X889" s="6">
        <v>1529748.5150160005</v>
      </c>
      <c r="Y889" s="38">
        <v>10010</v>
      </c>
      <c r="Z889" s="81">
        <f>+((DETALLE_GD_1[[#This Row],[VALOR X UN (GD)]]-DETALLE_GD_1[[#This Row],[VALOR PPTO]])/DETALLE_GD_1[[#This Row],[VALOR PPTO]])</f>
        <v>1.7173072099116601E-2</v>
      </c>
      <c r="AA889" s="2">
        <f>+DETALLE_GD_1[[#This Row],[VALOR PPTO]]*DETALLE_GD_1[[#This Row],[CANTIDAD RECIBIDA]]</f>
        <v>1529748.5183999999</v>
      </c>
      <c r="AB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9" s="3">
        <f>+DETALLE_GD_1[[#This Row],[CANTIDAD SOLICITADA]]-DETALLE_GD_1[[#This Row],[DEVOLUCIÓN]]</f>
        <v>72</v>
      </c>
      <c r="AD889" s="38" t="str">
        <f>+_xlfn.XLOOKUP(DETALLE_GD_1[[#This Row],[CODIGO]],PRODUCTOS[CODIGO],PRODUCTOS[DESC CORTA],"",0)</f>
        <v>SMARTPANEL</v>
      </c>
      <c r="AE889"/>
      <c r="AG889" s="3"/>
      <c r="AH889"/>
    </row>
    <row r="890" spans="1:34" hidden="1" x14ac:dyDescent="0.25">
      <c r="A890" s="1">
        <v>46128</v>
      </c>
      <c r="B890" s="1">
        <v>46128</v>
      </c>
      <c r="C890" s="80" t="s">
        <v>169</v>
      </c>
      <c r="D890" s="38">
        <v>4</v>
      </c>
      <c r="E890" s="80" t="s">
        <v>169</v>
      </c>
      <c r="F890">
        <v>307096</v>
      </c>
      <c r="G890" s="80" t="s">
        <v>249</v>
      </c>
      <c r="H890" s="8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"/>
      <c r="V890">
        <v>6000</v>
      </c>
      <c r="W890" s="2">
        <v>6579000000</v>
      </c>
      <c r="X890" s="6">
        <v>4190.7002579999971</v>
      </c>
      <c r="Y890" s="38">
        <v>10010</v>
      </c>
      <c r="Z890" s="81">
        <f>+((DETALLE_GD_1[[#This Row],[VALOR X UN (GD)]]-DETALLE_GD_1[[#This Row],[VALOR PPTO]])/DETALLE_GD_1[[#This Row],[VALOR PPTO]])</f>
        <v>-0.14310262518898398</v>
      </c>
      <c r="AA890" s="2">
        <f>+DETALLE_GD_1[[#This Row],[VALOR PPTO]]*DETALLE_GD_1[[#This Row],[CANTIDAD RECIBIDA]]</f>
        <v>4190.7002000000002</v>
      </c>
      <c r="AB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90" s="3">
        <f>+DETALLE_GD_1[[#This Row],[CANTIDAD SOLICITADA]]-DETALLE_GD_1[[#This Row],[DEVOLUCIÓN]]</f>
        <v>2</v>
      </c>
      <c r="AD890" s="38" t="str">
        <f>+_xlfn.XLOOKUP(DETALLE_GD_1[[#This Row],[CODIGO]],PRODUCTOS[CODIGO],PRODUCTOS[DESC CORTA],"",0)</f>
        <v>CUBREJUNTA</v>
      </c>
      <c r="AE890"/>
      <c r="AG890" s="3"/>
      <c r="AH890"/>
    </row>
    <row r="891" spans="1:34" hidden="1" x14ac:dyDescent="0.25">
      <c r="A891" s="1">
        <v>46128</v>
      </c>
      <c r="B891" s="1">
        <v>46128</v>
      </c>
      <c r="C891" s="80" t="s">
        <v>169</v>
      </c>
      <c r="D891" s="38">
        <v>4</v>
      </c>
      <c r="E891" s="80" t="s">
        <v>169</v>
      </c>
      <c r="F891">
        <v>704021</v>
      </c>
      <c r="G891" s="80" t="s">
        <v>329</v>
      </c>
      <c r="H891" s="80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"/>
      <c r="V891">
        <v>6000</v>
      </c>
      <c r="W891" s="2">
        <v>6579000000</v>
      </c>
      <c r="X891" s="6">
        <v>14610</v>
      </c>
      <c r="Y891" s="38">
        <v>10010</v>
      </c>
      <c r="Z891" s="81">
        <f>+((DETALLE_GD_1[[#This Row],[VALOR X UN (GD)]]-DETALLE_GD_1[[#This Row],[VALOR PPTO]])/DETALLE_GD_1[[#This Row],[VALOR PPTO]])</f>
        <v>0</v>
      </c>
      <c r="AA891" s="2">
        <f>+DETALLE_GD_1[[#This Row],[VALOR PPTO]]*DETALLE_GD_1[[#This Row],[CANTIDAD RECIBIDA]]</f>
        <v>14610</v>
      </c>
      <c r="AB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1" s="3">
        <f>+DETALLE_GD_1[[#This Row],[CANTIDAD SOLICITADA]]-DETALLE_GD_1[[#This Row],[DEVOLUCIÓN]]</f>
        <v>30</v>
      </c>
      <c r="AD891" s="38" t="str">
        <f>+_xlfn.XLOOKUP(DETALLE_GD_1[[#This Row],[CODIGO]],PRODUCTOS[CODIGO],PRODUCTOS[DESC CORTA],"",0)</f>
        <v>ESQUINERO PILASTRA PVC</v>
      </c>
      <c r="AE891"/>
      <c r="AG891" s="3"/>
      <c r="AH891"/>
    </row>
    <row r="892" spans="1:34" hidden="1" x14ac:dyDescent="0.25">
      <c r="A892" s="1">
        <v>46128</v>
      </c>
      <c r="B892" s="1">
        <v>46128</v>
      </c>
      <c r="C892" s="80" t="s">
        <v>169</v>
      </c>
      <c r="D892" s="38">
        <v>4</v>
      </c>
      <c r="E892" s="80" t="s">
        <v>169</v>
      </c>
      <c r="F892">
        <v>602255</v>
      </c>
      <c r="G892" s="80" t="s">
        <v>203</v>
      </c>
      <c r="H892" s="80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"/>
      <c r="V892">
        <v>6000</v>
      </c>
      <c r="W892" s="2">
        <v>6579000000</v>
      </c>
      <c r="X892" s="6">
        <v>143668.5</v>
      </c>
      <c r="Y892" s="38">
        <v>10010</v>
      </c>
      <c r="Z892" s="81">
        <f>+((DETALLE_GD_1[[#This Row],[VALOR X UN (GD)]]-DETALLE_GD_1[[#This Row],[VALOR PPTO]])/DETALLE_GD_1[[#This Row],[VALOR PPTO]])</f>
        <v>1.0440702032804685E-5</v>
      </c>
      <c r="AA892" s="2">
        <f>+DETALLE_GD_1[[#This Row],[VALOR PPTO]]*DETALLE_GD_1[[#This Row],[CANTIDAD RECIBIDA]]</f>
        <v>143668.5</v>
      </c>
      <c r="AB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2" s="3">
        <f>+DETALLE_GD_1[[#This Row],[CANTIDAD SOLICITADA]]-DETALLE_GD_1[[#This Row],[DEVOLUCIÓN]]</f>
        <v>3</v>
      </c>
      <c r="AD892" s="38">
        <f>+_xlfn.XLOOKUP(DETALLE_GD_1[[#This Row],[CODIGO]],PRODUCTOS[CODIGO],PRODUCTOS[DESC CORTA],"",0)</f>
        <v>0</v>
      </c>
      <c r="AE892"/>
      <c r="AG892" s="3"/>
      <c r="AH892"/>
    </row>
    <row r="893" spans="1:34" hidden="1" x14ac:dyDescent="0.25">
      <c r="A893" s="1">
        <v>46128</v>
      </c>
      <c r="B893" s="1">
        <v>46128</v>
      </c>
      <c r="C893" s="80" t="s">
        <v>169</v>
      </c>
      <c r="D893" s="38">
        <v>4</v>
      </c>
      <c r="E893" s="80" t="s">
        <v>169</v>
      </c>
      <c r="F893">
        <v>602254</v>
      </c>
      <c r="G893" s="80" t="s">
        <v>214</v>
      </c>
      <c r="H893" s="80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"/>
      <c r="V893">
        <v>6000</v>
      </c>
      <c r="W893" s="2">
        <v>6579000000</v>
      </c>
      <c r="X893" s="6">
        <v>138180</v>
      </c>
      <c r="Y893" s="38">
        <v>10010</v>
      </c>
      <c r="Z893" s="81">
        <f>+((DETALLE_GD_1[[#This Row],[VALOR X UN (GD)]]-DETALLE_GD_1[[#This Row],[VALOR PPTO]])/DETALLE_GD_1[[#This Row],[VALOR PPTO]])</f>
        <v>0</v>
      </c>
      <c r="AA893" s="2">
        <f>+DETALLE_GD_1[[#This Row],[VALOR PPTO]]*DETALLE_GD_1[[#This Row],[CANTIDAD RECIBIDA]]</f>
        <v>138180</v>
      </c>
      <c r="AB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3" s="3">
        <f>+DETALLE_GD_1[[#This Row],[CANTIDAD SOLICITADA]]-DETALLE_GD_1[[#This Row],[DEVOLUCIÓN]]</f>
        <v>3</v>
      </c>
      <c r="AD893" s="38">
        <f>+_xlfn.XLOOKUP(DETALLE_GD_1[[#This Row],[CODIGO]],PRODUCTOS[CODIGO],PRODUCTOS[DESC CORTA],"",0)</f>
        <v>0</v>
      </c>
      <c r="AE893"/>
      <c r="AG893" s="3"/>
      <c r="AH893"/>
    </row>
    <row r="894" spans="1:34" hidden="1" x14ac:dyDescent="0.25">
      <c r="A894" s="1">
        <v>46128</v>
      </c>
      <c r="B894" s="1">
        <v>46128</v>
      </c>
      <c r="C894" s="80" t="s">
        <v>169</v>
      </c>
      <c r="D894" s="38">
        <v>4</v>
      </c>
      <c r="E894" s="80" t="s">
        <v>169</v>
      </c>
      <c r="F894">
        <v>2505058</v>
      </c>
      <c r="G894" s="80" t="s">
        <v>142</v>
      </c>
      <c r="H894" s="80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"/>
      <c r="V894">
        <v>6000</v>
      </c>
      <c r="W894" s="2">
        <v>6579000000</v>
      </c>
      <c r="X894" s="6">
        <v>160831.29661200001</v>
      </c>
      <c r="Y894" s="38">
        <v>10010</v>
      </c>
      <c r="Z894" s="81">
        <f>+((DETALLE_GD_1[[#This Row],[VALOR X UN (GD)]]-DETALLE_GD_1[[#This Row],[VALOR PPTO]])/DETALLE_GD_1[[#This Row],[VALOR PPTO]])</f>
        <v>-6.8253489908903467E-2</v>
      </c>
      <c r="AA894" s="2">
        <f>+DETALLE_GD_1[[#This Row],[VALOR PPTO]]*DETALLE_GD_1[[#This Row],[CANTIDAD RECIBIDA]]</f>
        <v>160831.29690000002</v>
      </c>
      <c r="AB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4" s="3">
        <f>+DETALLE_GD_1[[#This Row],[CANTIDAD SOLICITADA]]-DETALLE_GD_1[[#This Row],[DEVOLUCIÓN]]</f>
        <v>9</v>
      </c>
      <c r="AD894" s="38" t="str">
        <f>+_xlfn.XLOOKUP(DETALLE_GD_1[[#This Row],[CODIGO]],PRODUCTOS[CODIGO],PRODUCTOS[DESC CORTA],"",0)</f>
        <v>VENTILACIÓN PASIVA</v>
      </c>
      <c r="AE894"/>
      <c r="AG894" s="3"/>
      <c r="AH894"/>
    </row>
    <row r="895" spans="1:34" hidden="1" x14ac:dyDescent="0.25">
      <c r="A895" s="1">
        <v>46128</v>
      </c>
      <c r="B895" s="1">
        <v>46128</v>
      </c>
      <c r="C895" s="80" t="s">
        <v>169</v>
      </c>
      <c r="D895" s="38">
        <v>4</v>
      </c>
      <c r="E895" s="80" t="s">
        <v>169</v>
      </c>
      <c r="F895">
        <v>412016</v>
      </c>
      <c r="G895" s="80" t="s">
        <v>722</v>
      </c>
      <c r="H895" s="80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"/>
      <c r="V895">
        <v>6000</v>
      </c>
      <c r="W895" s="2">
        <v>6579000000</v>
      </c>
      <c r="X895" s="6" t="s">
        <v>355</v>
      </c>
      <c r="Y895" s="38">
        <v>10010</v>
      </c>
      <c r="Z895" s="81" t="e">
        <f>+((DETALLE_GD_1[[#This Row],[VALOR X UN (GD)]]-DETALLE_GD_1[[#This Row],[VALOR PPTO]])/DETALLE_GD_1[[#This Row],[VALOR PPTO]])</f>
        <v>#DIV/0!</v>
      </c>
      <c r="AA895" s="2">
        <f>+DETALLE_GD_1[[#This Row],[VALOR PPTO]]*DETALLE_GD_1[[#This Row],[CANTIDAD RECIBIDA]]</f>
        <v>0</v>
      </c>
      <c r="AB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5" s="3">
        <f>+DETALLE_GD_1[[#This Row],[CANTIDAD SOLICITADA]]-DETALLE_GD_1[[#This Row],[DEVOLUCIÓN]]</f>
        <v>10</v>
      </c>
      <c r="AD895" s="38" t="str">
        <f>+_xlfn.XLOOKUP(DETALLE_GD_1[[#This Row],[CODIGO]],PRODUCTOS[CODIGO],PRODUCTOS[DESC CORTA],"",0)</f>
        <v/>
      </c>
      <c r="AE895"/>
      <c r="AG895" s="3"/>
      <c r="AH895"/>
    </row>
    <row r="896" spans="1:34" hidden="1" x14ac:dyDescent="0.25">
      <c r="A896" s="1">
        <v>46128</v>
      </c>
      <c r="B896" s="1">
        <v>46128</v>
      </c>
      <c r="C896" s="80" t="s">
        <v>169</v>
      </c>
      <c r="D896" s="38">
        <v>4</v>
      </c>
      <c r="E896" s="80" t="s">
        <v>169</v>
      </c>
      <c r="F896">
        <v>2302119</v>
      </c>
      <c r="G896" s="80" t="s">
        <v>74</v>
      </c>
      <c r="H896" s="80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"/>
      <c r="V896">
        <v>6000</v>
      </c>
      <c r="W896" s="2">
        <v>6579000000</v>
      </c>
      <c r="X896" s="6">
        <v>88104</v>
      </c>
      <c r="Y896" s="38">
        <v>10010</v>
      </c>
      <c r="Z896" s="81">
        <f>+((DETALLE_GD_1[[#This Row],[VALOR X UN (GD)]]-DETALLE_GD_1[[#This Row],[VALOR PPTO]])/DETALLE_GD_1[[#This Row],[VALOR PPTO]])</f>
        <v>-1.8500953418687602E-3</v>
      </c>
      <c r="AA896" s="2">
        <f>+DETALLE_GD_1[[#This Row],[VALOR PPTO]]*DETALLE_GD_1[[#This Row],[CANTIDAD RECIBIDA]]</f>
        <v>88104</v>
      </c>
      <c r="AB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6" s="3">
        <f>+DETALLE_GD_1[[#This Row],[CANTIDAD SOLICITADA]]-DETALLE_GD_1[[#This Row],[DEVOLUCIÓN]]</f>
        <v>24</v>
      </c>
      <c r="AD896" s="38" t="str">
        <f>+_xlfn.XLOOKUP(DETALLE_GD_1[[#This Row],[CODIGO]],PRODUCTOS[CODIGO],PRODUCTOS[DESC CORTA],"",0)</f>
        <v>SELLO</v>
      </c>
      <c r="AE896"/>
      <c r="AG896" s="3"/>
      <c r="AH896"/>
    </row>
    <row r="897" spans="1:34" hidden="1" x14ac:dyDescent="0.25">
      <c r="A897" s="1">
        <v>46128</v>
      </c>
      <c r="B897" s="1">
        <v>46128</v>
      </c>
      <c r="C897" s="80" t="s">
        <v>169</v>
      </c>
      <c r="D897" s="38">
        <v>4</v>
      </c>
      <c r="E897" s="80" t="s">
        <v>169</v>
      </c>
      <c r="F897">
        <v>2304003</v>
      </c>
      <c r="G897" s="80" t="s">
        <v>132</v>
      </c>
      <c r="H897" s="80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"/>
      <c r="V897">
        <v>6000</v>
      </c>
      <c r="W897" s="2">
        <v>6579000000</v>
      </c>
      <c r="X897" s="6">
        <v>2594.270524</v>
      </c>
      <c r="Y897" s="38">
        <v>10010</v>
      </c>
      <c r="Z897" s="81">
        <f>+((DETALLE_GD_1[[#This Row],[VALOR X UN (GD)]]-DETALLE_GD_1[[#This Row],[VALOR PPTO]])/DETALLE_GD_1[[#This Row],[VALOR PPTO]])</f>
        <v>-1.0430677509116867E-4</v>
      </c>
      <c r="AA897" s="2">
        <f>+DETALLE_GD_1[[#This Row],[VALOR PPTO]]*DETALLE_GD_1[[#This Row],[CANTIDAD RECIBIDA]]</f>
        <v>2594.2705999999998</v>
      </c>
      <c r="AB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7" s="3">
        <f>+DETALLE_GD_1[[#This Row],[CANTIDAD SOLICITADA]]-DETALLE_GD_1[[#This Row],[DEVOLUCIÓN]]</f>
        <v>2</v>
      </c>
      <c r="AD897" s="38" t="str">
        <f>+_xlfn.XLOOKUP(DETALLE_GD_1[[#This Row],[CODIGO]],PRODUCTOS[CODIGO],PRODUCTOS[DESC CORTA],"",0)</f>
        <v>SELLO FUNGICIDA</v>
      </c>
      <c r="AE897"/>
      <c r="AG897" s="3"/>
      <c r="AH897"/>
    </row>
    <row r="898" spans="1:34" hidden="1" x14ac:dyDescent="0.25">
      <c r="A898" s="1">
        <v>46128</v>
      </c>
      <c r="B898" s="1">
        <v>46128</v>
      </c>
      <c r="C898" s="80" t="s">
        <v>169</v>
      </c>
      <c r="D898" s="38">
        <v>4</v>
      </c>
      <c r="E898" s="80" t="s">
        <v>169</v>
      </c>
      <c r="F898">
        <v>2304053</v>
      </c>
      <c r="G898" s="80" t="s">
        <v>213</v>
      </c>
      <c r="H898" s="80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"/>
      <c r="V898">
        <v>6000</v>
      </c>
      <c r="W898" s="2">
        <v>6579000000</v>
      </c>
      <c r="X898" s="6">
        <v>20688.000000000004</v>
      </c>
      <c r="Y898" s="38">
        <v>10010</v>
      </c>
      <c r="Z898" s="81">
        <f>+((DETALLE_GD_1[[#This Row],[VALOR X UN (GD)]]-DETALLE_GD_1[[#This Row],[VALOR PPTO]])/DETALLE_GD_1[[#This Row],[VALOR PPTO]])</f>
        <v>0.14167633410672853</v>
      </c>
      <c r="AA898" s="2">
        <f>+DETALLE_GD_1[[#This Row],[VALOR PPTO]]*DETALLE_GD_1[[#This Row],[CANTIDAD RECIBIDA]]</f>
        <v>20688</v>
      </c>
      <c r="AB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8" s="3">
        <f>+DETALLE_GD_1[[#This Row],[CANTIDAD SOLICITADA]]-DETALLE_GD_1[[#This Row],[DEVOLUCIÓN]]</f>
        <v>24</v>
      </c>
      <c r="AD898" s="38">
        <f>+_xlfn.XLOOKUP(DETALLE_GD_1[[#This Row],[CODIGO]],PRODUCTOS[CODIGO],PRODUCTOS[DESC CORTA],"",0)</f>
        <v>0</v>
      </c>
      <c r="AE898"/>
      <c r="AG898" s="3"/>
      <c r="AH898"/>
    </row>
    <row r="899" spans="1:34" hidden="1" x14ac:dyDescent="0.25">
      <c r="A899" s="1">
        <v>46128</v>
      </c>
      <c r="B899" s="1">
        <v>46128</v>
      </c>
      <c r="C899" s="80" t="s">
        <v>169</v>
      </c>
      <c r="D899" s="38">
        <v>4</v>
      </c>
      <c r="E899" s="80" t="s">
        <v>169</v>
      </c>
      <c r="F899">
        <v>2304002</v>
      </c>
      <c r="G899" s="80" t="s">
        <v>212</v>
      </c>
      <c r="H899" s="80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"/>
      <c r="V899">
        <v>6000</v>
      </c>
      <c r="W899" s="2">
        <v>6579000000</v>
      </c>
      <c r="X899" s="6">
        <v>16517.660688</v>
      </c>
      <c r="Y899" s="38">
        <v>10010</v>
      </c>
      <c r="Z899" s="81">
        <f>+((DETALLE_GD_1[[#This Row],[VALOR X UN (GD)]]-DETALLE_GD_1[[#This Row],[VALOR PPTO]])/DETALLE_GD_1[[#This Row],[VALOR PPTO]])</f>
        <v>2.0559812453786519E-5</v>
      </c>
      <c r="AA899" s="2">
        <f>+DETALLE_GD_1[[#This Row],[VALOR PPTO]]*DETALLE_GD_1[[#This Row],[CANTIDAD RECIBIDA]]</f>
        <v>16517.660400000001</v>
      </c>
      <c r="AB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9" s="3">
        <f>+DETALLE_GD_1[[#This Row],[CANTIDAD SOLICITADA]]-DETALLE_GD_1[[#This Row],[DEVOLUCIÓN]]</f>
        <v>12</v>
      </c>
      <c r="AD899" s="38">
        <f>+_xlfn.XLOOKUP(DETALLE_GD_1[[#This Row],[CODIGO]],PRODUCTOS[CODIGO],PRODUCTOS[DESC CORTA],"",0)</f>
        <v>0</v>
      </c>
      <c r="AE899"/>
      <c r="AG899" s="3"/>
      <c r="AH899"/>
    </row>
    <row r="900" spans="1:34" hidden="1" x14ac:dyDescent="0.25">
      <c r="A900" s="1">
        <v>46128</v>
      </c>
      <c r="B900" s="1">
        <v>46128</v>
      </c>
      <c r="C900" s="80" t="s">
        <v>169</v>
      </c>
      <c r="D900" s="38">
        <v>4</v>
      </c>
      <c r="E900" s="80" t="s">
        <v>169</v>
      </c>
      <c r="F900">
        <v>412132</v>
      </c>
      <c r="G900" s="80" t="s">
        <v>741</v>
      </c>
      <c r="H900" s="8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"/>
      <c r="V900">
        <v>6000</v>
      </c>
      <c r="W900" s="2">
        <v>6579000000</v>
      </c>
      <c r="X900" s="6" t="s">
        <v>355</v>
      </c>
      <c r="Y900" s="38">
        <v>10010</v>
      </c>
      <c r="Z900" s="81" t="e">
        <f>+((DETALLE_GD_1[[#This Row],[VALOR X UN (GD)]]-DETALLE_GD_1[[#This Row],[VALOR PPTO]])/DETALLE_GD_1[[#This Row],[VALOR PPTO]])</f>
        <v>#DIV/0!</v>
      </c>
      <c r="AA900" s="2">
        <f>+DETALLE_GD_1[[#This Row],[VALOR PPTO]]*DETALLE_GD_1[[#This Row],[CANTIDAD RECIBIDA]]</f>
        <v>0</v>
      </c>
      <c r="AB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0" s="3">
        <f>+DETALLE_GD_1[[#This Row],[CANTIDAD SOLICITADA]]-DETALLE_GD_1[[#This Row],[DEVOLUCIÓN]]</f>
        <v>10</v>
      </c>
      <c r="AD900" s="38" t="str">
        <f>+_xlfn.XLOOKUP(DETALLE_GD_1[[#This Row],[CODIGO]],PRODUCTOS[CODIGO],PRODUCTOS[DESC CORTA],"",0)</f>
        <v/>
      </c>
      <c r="AE900"/>
      <c r="AG900" s="3"/>
      <c r="AH900"/>
    </row>
    <row r="901" spans="1:34" hidden="1" x14ac:dyDescent="0.25">
      <c r="A901" s="1">
        <v>46128</v>
      </c>
      <c r="B901" s="1">
        <v>46128</v>
      </c>
      <c r="C901" s="80" t="s">
        <v>169</v>
      </c>
      <c r="D901" s="38">
        <v>4</v>
      </c>
      <c r="E901" s="80" t="s">
        <v>169</v>
      </c>
      <c r="F901">
        <v>302028</v>
      </c>
      <c r="G901" s="80" t="s">
        <v>246</v>
      </c>
      <c r="H901" s="80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">
        <v>7161558</v>
      </c>
      <c r="V901">
        <v>6000</v>
      </c>
      <c r="W901" s="2">
        <v>6579000000</v>
      </c>
      <c r="X901" s="6">
        <v>2459425.2129600006</v>
      </c>
      <c r="Y901" s="38">
        <v>10010</v>
      </c>
      <c r="Z901" s="81">
        <f>+((DETALLE_GD_1[[#This Row],[VALOR X UN (GD)]]-DETALLE_GD_1[[#This Row],[VALOR PPTO]])/DETALLE_GD_1[[#This Row],[VALOR PPTO]])</f>
        <v>-3.2867113828060283E-2</v>
      </c>
      <c r="AA901" s="2">
        <f>+DETALLE_GD_1[[#This Row],[VALOR PPTO]]*DETALLE_GD_1[[#This Row],[CANTIDAD RECIBIDA]]</f>
        <v>2459425.1999999997</v>
      </c>
      <c r="AB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1" s="3">
        <f>+DETALLE_GD_1[[#This Row],[CANTIDAD SOLICITADA]]-DETALLE_GD_1[[#This Row],[DEVOLUCIÓN]]</f>
        <v>480</v>
      </c>
      <c r="AD901" s="38" t="str">
        <f>+_xlfn.XLOOKUP(DETALLE_GD_1[[#This Row],[CODIGO]],PRODUCTOS[CODIGO],PRODUCTOS[DESC CORTA],"",0)</f>
        <v>PINO 2X4X320</v>
      </c>
      <c r="AE901"/>
      <c r="AG901" s="3"/>
      <c r="AH901"/>
    </row>
    <row r="902" spans="1:34" hidden="1" x14ac:dyDescent="0.25">
      <c r="A902" s="1">
        <v>46128</v>
      </c>
      <c r="B902" s="1">
        <v>46128</v>
      </c>
      <c r="C902" s="80" t="s">
        <v>169</v>
      </c>
      <c r="D902" s="38">
        <v>4</v>
      </c>
      <c r="E902" s="80" t="s">
        <v>169</v>
      </c>
      <c r="F902">
        <v>302054</v>
      </c>
      <c r="G902" s="80" t="s">
        <v>356</v>
      </c>
      <c r="H902" s="80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"/>
      <c r="V902">
        <v>6000</v>
      </c>
      <c r="W902" s="2">
        <v>6579000000</v>
      </c>
      <c r="X902" s="6">
        <v>3564912</v>
      </c>
      <c r="Y902" s="38">
        <v>10010</v>
      </c>
      <c r="Z902" s="81">
        <f>+((DETALLE_GD_1[[#This Row],[VALOR X UN (GD)]]-DETALLE_GD_1[[#This Row],[VALOR PPTO]])/DETALLE_GD_1[[#This Row],[VALOR PPTO]])</f>
        <v>-8.2919866970068257E-2</v>
      </c>
      <c r="AA902" s="2">
        <f>+DETALLE_GD_1[[#This Row],[VALOR PPTO]]*DETALLE_GD_1[[#This Row],[CANTIDAD RECIBIDA]]</f>
        <v>3564912</v>
      </c>
      <c r="AB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2" s="3">
        <f>+DETALLE_GD_1[[#This Row],[CANTIDAD SOLICITADA]]-DETALLE_GD_1[[#This Row],[DEVOLUCIÓN]]</f>
        <v>624</v>
      </c>
      <c r="AD902" s="38">
        <f>+_xlfn.XLOOKUP(DETALLE_GD_1[[#This Row],[CODIGO]],PRODUCTOS[CODIGO],PRODUCTOS[DESC CORTA],"",0)</f>
        <v>0</v>
      </c>
      <c r="AE902"/>
      <c r="AG902" s="3"/>
      <c r="AH902"/>
    </row>
    <row r="903" spans="1:34" hidden="1" x14ac:dyDescent="0.25">
      <c r="A903" s="1">
        <v>46128</v>
      </c>
      <c r="B903" s="1">
        <v>46128</v>
      </c>
      <c r="C903" s="80" t="s">
        <v>169</v>
      </c>
      <c r="D903" s="38">
        <v>4</v>
      </c>
      <c r="E903" s="80" t="s">
        <v>169</v>
      </c>
      <c r="F903">
        <v>407423</v>
      </c>
      <c r="G903" s="80" t="s">
        <v>106</v>
      </c>
      <c r="H903" s="80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"/>
      <c r="V903">
        <v>6000</v>
      </c>
      <c r="W903" s="2">
        <v>6579000000</v>
      </c>
      <c r="X903" s="6">
        <v>959764.51785405388</v>
      </c>
      <c r="Y903" s="38">
        <v>10010</v>
      </c>
      <c r="Z903" s="81">
        <f>+((DETALLE_GD_1[[#This Row],[VALOR X UN (GD)]]-DETALLE_GD_1[[#This Row],[VALOR PPTO]])/DETALLE_GD_1[[#This Row],[VALOR PPTO]])</f>
        <v>-0.96822970634983885</v>
      </c>
      <c r="AA903" s="2">
        <f>+DETALLE_GD_1[[#This Row],[VALOR PPTO]]*DETALLE_GD_1[[#This Row],[CANTIDAD RECIBIDA]]</f>
        <v>959764.5</v>
      </c>
      <c r="AB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3" s="3">
        <f>+DETALLE_GD_1[[#This Row],[CANTIDAD SOLICITADA]]-DETALLE_GD_1[[#This Row],[DEVOLUCIÓN]]</f>
        <v>9000</v>
      </c>
      <c r="AD903" s="38" t="str">
        <f>+_xlfn.XLOOKUP(DETALLE_GD_1[[#This Row],[CODIGO]],PRODUCTOS[CODIGO],PRODUCTOS[DESC CORTA],"",0)</f>
        <v>TORNILLO CRS 6X1 5/8</v>
      </c>
      <c r="AE903"/>
      <c r="AG903" s="3"/>
      <c r="AH903"/>
    </row>
    <row r="904" spans="1:34" hidden="1" x14ac:dyDescent="0.25">
      <c r="A904" s="1">
        <v>46128</v>
      </c>
      <c r="B904" s="1">
        <v>46128</v>
      </c>
      <c r="C904" s="80" t="s">
        <v>169</v>
      </c>
      <c r="D904" s="38">
        <v>4</v>
      </c>
      <c r="E904" s="80" t="s">
        <v>169</v>
      </c>
      <c r="F904">
        <v>407011</v>
      </c>
      <c r="G904" s="80" t="s">
        <v>30</v>
      </c>
      <c r="H904" s="80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"/>
      <c r="V904">
        <v>6000</v>
      </c>
      <c r="W904" s="2">
        <v>6579000000</v>
      </c>
      <c r="X904" s="6">
        <v>1419525.7199999995</v>
      </c>
      <c r="Y904" s="38">
        <v>10010</v>
      </c>
      <c r="Z904" s="81">
        <f>+((DETALLE_GD_1[[#This Row],[VALOR X UN (GD)]]-DETALLE_GD_1[[#This Row],[VALOR PPTO]])/DETALLE_GD_1[[#This Row],[VALOR PPTO]])</f>
        <v>2.1133821040261184E-7</v>
      </c>
      <c r="AA904" s="2">
        <f>+DETALLE_GD_1[[#This Row],[VALOR PPTO]]*DETALLE_GD_1[[#This Row],[CANTIDAD RECIBIDA]]</f>
        <v>1419525.6</v>
      </c>
      <c r="AB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4" s="3">
        <f>+DETALLE_GD_1[[#This Row],[CANTIDAD SOLICITADA]]-DETALLE_GD_1[[#This Row],[DEVOLUCIÓN]]</f>
        <v>3000</v>
      </c>
      <c r="AD904" s="38" t="str">
        <f>+_xlfn.XLOOKUP(DETALLE_GD_1[[#This Row],[CODIGO]],PRODUCTOS[CODIGO],PRODUCTOS[DESC CORTA],"",0)</f>
        <v>TORNILLO SIMPSON 6"</v>
      </c>
      <c r="AE904"/>
      <c r="AG904" s="3"/>
      <c r="AH904"/>
    </row>
    <row r="905" spans="1:34" hidden="1" x14ac:dyDescent="0.25">
      <c r="A905" s="1">
        <v>46128</v>
      </c>
      <c r="B905" s="1">
        <v>46128</v>
      </c>
      <c r="C905" s="80" t="s">
        <v>169</v>
      </c>
      <c r="D905" s="38">
        <v>4</v>
      </c>
      <c r="E905" s="80" t="s">
        <v>169</v>
      </c>
      <c r="F905">
        <v>2302098</v>
      </c>
      <c r="G905" s="80" t="s">
        <v>24</v>
      </c>
      <c r="H905" s="80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"/>
      <c r="V905">
        <v>6000</v>
      </c>
      <c r="W905" s="2">
        <v>6579000000</v>
      </c>
      <c r="X905" s="6">
        <v>63638.999999999985</v>
      </c>
      <c r="Y905" s="38">
        <v>10010</v>
      </c>
      <c r="Z905" s="81">
        <f>+((DETALLE_GD_1[[#This Row],[VALOR X UN (GD)]]-DETALLE_GD_1[[#This Row],[VALOR PPTO]])/DETALLE_GD_1[[#This Row],[VALOR PPTO]])</f>
        <v>0</v>
      </c>
      <c r="AA905" s="2">
        <f>+DETALLE_GD_1[[#This Row],[VALOR PPTO]]*DETALLE_GD_1[[#This Row],[CANTIDAD RECIBIDA]]</f>
        <v>63639</v>
      </c>
      <c r="AB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5" s="3">
        <f>+DETALLE_GD_1[[#This Row],[CANTIDAD SOLICITADA]]-DETALLE_GD_1[[#This Row],[DEVOLUCIÓN]]</f>
        <v>3</v>
      </c>
      <c r="AD905" s="38" t="str">
        <f>+_xlfn.XLOOKUP(DETALLE_GD_1[[#This Row],[CODIGO]],PRODUCTOS[CODIGO],PRODUCTOS[DESC CORTA],"",0)</f>
        <v>COLA FRIA</v>
      </c>
      <c r="AE905"/>
      <c r="AG905" s="3"/>
      <c r="AH905"/>
    </row>
    <row r="906" spans="1:34" hidden="1" x14ac:dyDescent="0.25">
      <c r="A906" s="1">
        <v>46128</v>
      </c>
      <c r="B906" s="1">
        <v>46128</v>
      </c>
      <c r="C906" s="80" t="s">
        <v>169</v>
      </c>
      <c r="D906" s="38">
        <v>4</v>
      </c>
      <c r="E906" s="80" t="s">
        <v>169</v>
      </c>
      <c r="F906" t="s">
        <v>166</v>
      </c>
      <c r="G906" s="80" t="s">
        <v>167</v>
      </c>
      <c r="H906" s="80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">
        <v>562070</v>
      </c>
      <c r="V906">
        <v>6000</v>
      </c>
      <c r="W906" s="2">
        <v>6579000000</v>
      </c>
      <c r="X906" s="6">
        <v>475295.51668</v>
      </c>
      <c r="Y906" s="38">
        <v>10010</v>
      </c>
      <c r="Z906" s="81">
        <f>+((DETALLE_GD_1[[#This Row],[VALOR X UN (GD)]]-DETALLE_GD_1[[#This Row],[VALOR PPTO]])/DETALLE_GD_1[[#This Row],[VALOR PPTO]])</f>
        <v>9.3378713886288892E-2</v>
      </c>
      <c r="AA906" s="2">
        <f>+DETALLE_GD_1[[#This Row],[VALOR PPTO]]*DETALLE_GD_1[[#This Row],[CANTIDAD RECIBIDA]]</f>
        <v>475295.516</v>
      </c>
      <c r="AB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6" s="3">
        <f>+DETALLE_GD_1[[#This Row],[CANTIDAD SOLICITADA]]-DETALLE_GD_1[[#This Row],[DEVOLUCIÓN]]</f>
        <v>40</v>
      </c>
      <c r="AD906" s="38" t="str">
        <f>+_xlfn.XLOOKUP(DETALLE_GD_1[[#This Row],[CODIGO]],PRODUCTOS[CODIGO],PRODUCTOS[DESC CORTA],"",0)</f>
        <v>PISO TARKET</v>
      </c>
      <c r="AE906"/>
      <c r="AG906" s="3"/>
      <c r="AH906"/>
    </row>
    <row r="907" spans="1:34" hidden="1" x14ac:dyDescent="0.25">
      <c r="A907" s="1">
        <v>46128</v>
      </c>
      <c r="B907" s="1">
        <v>46128</v>
      </c>
      <c r="C907" s="80" t="s">
        <v>169</v>
      </c>
      <c r="D907" s="38">
        <v>4</v>
      </c>
      <c r="E907" s="80" t="s">
        <v>169</v>
      </c>
      <c r="F907">
        <v>2302024</v>
      </c>
      <c r="G907" s="80" t="s">
        <v>234</v>
      </c>
      <c r="H907" s="80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"/>
      <c r="V907">
        <v>6000</v>
      </c>
      <c r="W907" s="2">
        <v>6579000000</v>
      </c>
      <c r="X907" s="6">
        <v>22292</v>
      </c>
      <c r="Y907" s="38">
        <v>10010</v>
      </c>
      <c r="Z907" s="81">
        <f>+((DETALLE_GD_1[[#This Row],[VALOR X UN (GD)]]-DETALLE_GD_1[[#This Row],[VALOR PPTO]])/DETALLE_GD_1[[#This Row],[VALOR PPTO]])</f>
        <v>-2.5210837968778037E-2</v>
      </c>
      <c r="AA907" s="2">
        <f>+DETALLE_GD_1[[#This Row],[VALOR PPTO]]*DETALLE_GD_1[[#This Row],[CANTIDAD RECIBIDA]]</f>
        <v>22292</v>
      </c>
      <c r="AB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7" s="3">
        <f>+DETALLE_GD_1[[#This Row],[CANTIDAD SOLICITADA]]-DETALLE_GD_1[[#This Row],[DEVOLUCIÓN]]</f>
        <v>1</v>
      </c>
      <c r="AD907" s="38">
        <f>+_xlfn.XLOOKUP(DETALLE_GD_1[[#This Row],[CODIGO]],PRODUCTOS[CODIGO],PRODUCTOS[DESC CORTA],"",0)</f>
        <v>0</v>
      </c>
      <c r="AE907"/>
      <c r="AG907" s="3"/>
      <c r="AH907"/>
    </row>
    <row r="908" spans="1:34" hidden="1" x14ac:dyDescent="0.25">
      <c r="A908" s="1">
        <v>46128</v>
      </c>
      <c r="B908" s="1">
        <v>46128</v>
      </c>
      <c r="C908" s="80" t="s">
        <v>169</v>
      </c>
      <c r="D908" s="38">
        <v>4</v>
      </c>
      <c r="E908" s="80" t="s">
        <v>169</v>
      </c>
      <c r="F908">
        <v>704079</v>
      </c>
      <c r="G908" s="80" t="s">
        <v>209</v>
      </c>
      <c r="H908" s="80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"/>
      <c r="V908">
        <v>6000</v>
      </c>
      <c r="W908" s="2">
        <v>6579000000</v>
      </c>
      <c r="X908" s="6">
        <v>3778.52441</v>
      </c>
      <c r="Y908" s="38">
        <v>10010</v>
      </c>
      <c r="Z908" s="81">
        <f>+((DETALLE_GD_1[[#This Row],[VALOR X UN (GD)]]-DETALLE_GD_1[[#This Row],[VALOR PPTO]])/DETALLE_GD_1[[#This Row],[VALOR PPTO]])</f>
        <v>-4.4335957064721834E-2</v>
      </c>
      <c r="AA908" s="2">
        <f>+DETALLE_GD_1[[#This Row],[VALOR PPTO]]*DETALLE_GD_1[[#This Row],[CANTIDAD RECIBIDA]]</f>
        <v>3778.5244999999995</v>
      </c>
      <c r="AB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8" s="3">
        <f>+DETALLE_GD_1[[#This Row],[CANTIDAD SOLICITADA]]-DETALLE_GD_1[[#This Row],[DEVOLUCIÓN]]</f>
        <v>5</v>
      </c>
      <c r="AD908" s="38">
        <f>+_xlfn.XLOOKUP(DETALLE_GD_1[[#This Row],[CODIGO]],PRODUCTOS[CODIGO],PRODUCTOS[DESC CORTA],"",0)</f>
        <v>0</v>
      </c>
      <c r="AE908"/>
      <c r="AG908" s="3"/>
      <c r="AH908"/>
    </row>
    <row r="909" spans="1:34" hidden="1" x14ac:dyDescent="0.25">
      <c r="A909" s="1">
        <v>46128</v>
      </c>
      <c r="B909" s="1">
        <v>46128</v>
      </c>
      <c r="C909" s="80" t="s">
        <v>169</v>
      </c>
      <c r="D909" s="38">
        <v>4</v>
      </c>
      <c r="E909" s="80" t="s">
        <v>169</v>
      </c>
      <c r="F909">
        <v>617007</v>
      </c>
      <c r="G909" s="80" t="s">
        <v>188</v>
      </c>
      <c r="H909" s="80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"/>
      <c r="V909">
        <v>6000</v>
      </c>
      <c r="W909" s="2">
        <v>6579000000</v>
      </c>
      <c r="X909" s="6">
        <v>399.85528399999998</v>
      </c>
      <c r="Y909" s="38">
        <v>10010</v>
      </c>
      <c r="Z909" s="81">
        <f>+((DETALLE_GD_1[[#This Row],[VALOR X UN (GD)]]-DETALLE_GD_1[[#This Row],[VALOR PPTO]])/DETALLE_GD_1[[#This Row],[VALOR PPTO]])</f>
        <v>3.6213109145504462E-4</v>
      </c>
      <c r="AA909" s="2">
        <f>+DETALLE_GD_1[[#This Row],[VALOR PPTO]]*DETALLE_GD_1[[#This Row],[CANTIDAD RECIBIDA]]</f>
        <v>399.85520000000002</v>
      </c>
      <c r="AB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9" s="3">
        <f>+DETALLE_GD_1[[#This Row],[CANTIDAD SOLICITADA]]-DETALLE_GD_1[[#This Row],[DEVOLUCIÓN]]</f>
        <v>4</v>
      </c>
      <c r="AD909" s="38">
        <f>+_xlfn.XLOOKUP(DETALLE_GD_1[[#This Row],[CODIGO]],PRODUCTOS[CODIGO],PRODUCTOS[DESC CORTA],"",0)</f>
        <v>0</v>
      </c>
      <c r="AE909"/>
      <c r="AG909" s="3"/>
      <c r="AH909"/>
    </row>
    <row r="910" spans="1:34" hidden="1" x14ac:dyDescent="0.25">
      <c r="A910" s="1">
        <v>46128</v>
      </c>
      <c r="B910" s="1">
        <v>46128</v>
      </c>
      <c r="C910" s="80" t="s">
        <v>169</v>
      </c>
      <c r="D910" s="38">
        <v>4</v>
      </c>
      <c r="E910" s="80" t="s">
        <v>169</v>
      </c>
      <c r="F910">
        <v>404252</v>
      </c>
      <c r="G910" s="80" t="s">
        <v>181</v>
      </c>
      <c r="H910" s="8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"/>
      <c r="V910">
        <v>6000</v>
      </c>
      <c r="W910" s="2">
        <v>6579000000</v>
      </c>
      <c r="X910" s="6">
        <v>16650.65814</v>
      </c>
      <c r="Y910" s="38">
        <v>10010</v>
      </c>
      <c r="Z910" s="81">
        <f>+((DETALLE_GD_1[[#This Row],[VALOR X UN (GD)]]-DETALLE_GD_1[[#This Row],[VALOR PPTO]])/DETALLE_GD_1[[#This Row],[VALOR PPTO]])</f>
        <v>2.0539728203711989E-5</v>
      </c>
      <c r="AA910" s="2">
        <f>+DETALLE_GD_1[[#This Row],[VALOR PPTO]]*DETALLE_GD_1[[#This Row],[CANTIDAD RECIBIDA]]</f>
        <v>16650.658499999998</v>
      </c>
      <c r="AB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0" s="3">
        <f>+DETALLE_GD_1[[#This Row],[CANTIDAD SOLICITADA]]-DETALLE_GD_1[[#This Row],[DEVOLUCIÓN]]</f>
        <v>15</v>
      </c>
      <c r="AD910" s="38">
        <f>+_xlfn.XLOOKUP(DETALLE_GD_1[[#This Row],[CODIGO]],PRODUCTOS[CODIGO],PRODUCTOS[DESC CORTA],"",0)</f>
        <v>0</v>
      </c>
      <c r="AE910"/>
      <c r="AG910" s="3"/>
      <c r="AH910"/>
    </row>
    <row r="911" spans="1:34" hidden="1" x14ac:dyDescent="0.25">
      <c r="A911" s="1">
        <v>46129</v>
      </c>
      <c r="B911" s="1">
        <v>46129</v>
      </c>
      <c r="C911" s="80" t="s">
        <v>169</v>
      </c>
      <c r="D911" s="38">
        <v>4</v>
      </c>
      <c r="E911" s="80" t="s">
        <v>169</v>
      </c>
      <c r="F911">
        <v>1405025</v>
      </c>
      <c r="G911" s="80" t="s">
        <v>189</v>
      </c>
      <c r="H911" s="80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">
        <v>86890</v>
      </c>
      <c r="V911">
        <v>6000</v>
      </c>
      <c r="W911" s="2">
        <v>6579000000</v>
      </c>
      <c r="X911" s="6">
        <v>6758.5333330000003</v>
      </c>
      <c r="Y911" s="38">
        <v>10010</v>
      </c>
      <c r="Z911" s="81">
        <f>+((DETALLE_GD_1[[#This Row],[VALOR X UN (GD)]]-DETALLE_GD_1[[#This Row],[VALOR PPTO]])/DETALLE_GD_1[[#This Row],[VALOR PPTO]])</f>
        <v>3.2768455842334898E-2</v>
      </c>
      <c r="AA911" s="2">
        <f>+DETALLE_GD_1[[#This Row],[VALOR PPTO]]*DETALLE_GD_1[[#This Row],[CANTIDAD RECIBIDA]]</f>
        <v>6758.5333000000001</v>
      </c>
      <c r="AB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1" s="3">
        <f>+DETALLE_GD_1[[#This Row],[CANTIDAD SOLICITADA]]-DETALLE_GD_1[[#This Row],[DEVOLUCIÓN]]</f>
        <v>1</v>
      </c>
      <c r="AD911" s="38">
        <f>+_xlfn.XLOOKUP(DETALLE_GD_1[[#This Row],[CODIGO]],PRODUCTOS[CODIGO],PRODUCTOS[DESC CORTA],"",0)</f>
        <v>0</v>
      </c>
      <c r="AE911"/>
      <c r="AG911" s="3"/>
      <c r="AH911"/>
    </row>
    <row r="912" spans="1:34" hidden="1" x14ac:dyDescent="0.25">
      <c r="A912" s="1">
        <v>46129</v>
      </c>
      <c r="B912" s="1">
        <v>46129</v>
      </c>
      <c r="C912" s="80" t="s">
        <v>169</v>
      </c>
      <c r="D912" s="38">
        <v>4</v>
      </c>
      <c r="E912" s="80" t="s">
        <v>169</v>
      </c>
      <c r="F912">
        <v>2508990</v>
      </c>
      <c r="G912" s="80" t="s">
        <v>484</v>
      </c>
      <c r="H912" s="80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"/>
      <c r="V912">
        <v>6000</v>
      </c>
      <c r="W912" s="2">
        <v>6579000000</v>
      </c>
      <c r="X912" s="6">
        <v>13476</v>
      </c>
      <c r="Y912" s="38">
        <v>10010</v>
      </c>
      <c r="Z912" s="81">
        <f>+((DETALLE_GD_1[[#This Row],[VALOR X UN (GD)]]-DETALLE_GD_1[[#This Row],[VALOR PPTO]])/DETALLE_GD_1[[#This Row],[VALOR PPTO]])</f>
        <v>-1.4766993173048382E-2</v>
      </c>
      <c r="AA912" s="2">
        <f>+DETALLE_GD_1[[#This Row],[VALOR PPTO]]*DETALLE_GD_1[[#This Row],[CANTIDAD RECIBIDA]]</f>
        <v>13476</v>
      </c>
      <c r="AB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2" s="3">
        <f>+DETALLE_GD_1[[#This Row],[CANTIDAD SOLICITADA]]-DETALLE_GD_1[[#This Row],[DEVOLUCIÓN]]</f>
        <v>2</v>
      </c>
      <c r="AD912" s="38" t="str">
        <f>+_xlfn.XLOOKUP(DETALLE_GD_1[[#This Row],[CODIGO]],PRODUCTOS[CODIGO],PRODUCTOS[DESC CORTA],"",0)</f>
        <v>CERRADURA DE EMB</v>
      </c>
      <c r="AE912"/>
      <c r="AG912" s="3"/>
      <c r="AH912"/>
    </row>
    <row r="913" spans="1:34" hidden="1" x14ac:dyDescent="0.25">
      <c r="A913" s="1">
        <v>46129</v>
      </c>
      <c r="B913" s="1">
        <v>46129</v>
      </c>
      <c r="C913" s="80" t="s">
        <v>169</v>
      </c>
      <c r="D913" s="38">
        <v>4</v>
      </c>
      <c r="E913" s="80" t="s">
        <v>169</v>
      </c>
      <c r="F913">
        <v>2508991</v>
      </c>
      <c r="G913" s="80" t="s">
        <v>485</v>
      </c>
      <c r="H913" s="80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"/>
      <c r="V913">
        <v>6000</v>
      </c>
      <c r="W913" s="2">
        <v>6579000000</v>
      </c>
      <c r="X913" s="6">
        <v>9596</v>
      </c>
      <c r="Y913" s="38">
        <v>10010</v>
      </c>
      <c r="Z913" s="81">
        <f>+((DETALLE_GD_1[[#This Row],[VALOR X UN (GD)]]-DETALLE_GD_1[[#This Row],[VALOR PPTO]])/DETALLE_GD_1[[#This Row],[VALOR PPTO]])</f>
        <v>-5.2105043768236768E-3</v>
      </c>
      <c r="AA913" s="2">
        <f>+DETALLE_GD_1[[#This Row],[VALOR PPTO]]*DETALLE_GD_1[[#This Row],[CANTIDAD RECIBIDA]]</f>
        <v>9596</v>
      </c>
      <c r="AB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3" s="3">
        <f>+DETALLE_GD_1[[#This Row],[CANTIDAD SOLICITADA]]-DETALLE_GD_1[[#This Row],[DEVOLUCIÓN]]</f>
        <v>2</v>
      </c>
      <c r="AD913" s="38" t="str">
        <f>+_xlfn.XLOOKUP(DETALLE_GD_1[[#This Row],[CODIGO]],PRODUCTOS[CODIGO],PRODUCTOS[DESC CORTA],"",0)</f>
        <v>CILINDRO 03 LLAVE/LLAVE</v>
      </c>
      <c r="AE913"/>
      <c r="AG913" s="3"/>
      <c r="AH913"/>
    </row>
    <row r="914" spans="1:34" hidden="1" x14ac:dyDescent="0.25">
      <c r="A914" s="1">
        <v>46129</v>
      </c>
      <c r="B914" s="1">
        <v>46129</v>
      </c>
      <c r="C914" s="80" t="s">
        <v>169</v>
      </c>
      <c r="D914" s="38">
        <v>4</v>
      </c>
      <c r="E914" s="80" t="s">
        <v>169</v>
      </c>
      <c r="F914">
        <v>2508992</v>
      </c>
      <c r="G914" s="80" t="s">
        <v>486</v>
      </c>
      <c r="H914" s="80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"/>
      <c r="V914">
        <v>6000</v>
      </c>
      <c r="W914" s="2">
        <v>6579000000</v>
      </c>
      <c r="X914" s="6">
        <v>10168</v>
      </c>
      <c r="Y914" s="38">
        <v>10010</v>
      </c>
      <c r="Z914" s="81">
        <f>+((DETALLE_GD_1[[#This Row],[VALOR X UN (GD)]]-DETALLE_GD_1[[#This Row],[VALOR PPTO]])/DETALLE_GD_1[[#This Row],[VALOR PPTO]])</f>
        <v>-6.0975609756097563E-3</v>
      </c>
      <c r="AA914" s="2">
        <f>+DETALLE_GD_1[[#This Row],[VALOR PPTO]]*DETALLE_GD_1[[#This Row],[CANTIDAD RECIBIDA]]</f>
        <v>10168</v>
      </c>
      <c r="AB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4" s="3">
        <f>+DETALLE_GD_1[[#This Row],[CANTIDAD SOLICITADA]]-DETALLE_GD_1[[#This Row],[DEVOLUCIÓN]]</f>
        <v>2</v>
      </c>
      <c r="AD914" s="38" t="str">
        <f>+_xlfn.XLOOKUP(DETALLE_GD_1[[#This Row],[CODIGO]],PRODUCTOS[CODIGO],PRODUCTOS[DESC CORTA],"",0)</f>
        <v>MANILLA JUEGO</v>
      </c>
      <c r="AE914"/>
      <c r="AG914" s="3"/>
      <c r="AH914"/>
    </row>
    <row r="915" spans="1:34" hidden="1" x14ac:dyDescent="0.25">
      <c r="A915" s="1">
        <v>46129</v>
      </c>
      <c r="B915" s="1">
        <v>46129</v>
      </c>
      <c r="C915" s="80" t="s">
        <v>169</v>
      </c>
      <c r="D915" s="38">
        <v>4</v>
      </c>
      <c r="E915" s="80" t="s">
        <v>169</v>
      </c>
      <c r="F915">
        <v>2508993</v>
      </c>
      <c r="G915" s="80" t="s">
        <v>487</v>
      </c>
      <c r="H915" s="80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"/>
      <c r="V915">
        <v>6000</v>
      </c>
      <c r="W915" s="2">
        <v>6579000000</v>
      </c>
      <c r="X915" s="6">
        <v>2820</v>
      </c>
      <c r="Y915" s="38">
        <v>10010</v>
      </c>
      <c r="Z915" s="81">
        <f>+((DETALLE_GD_1[[#This Row],[VALOR X UN (GD)]]-DETALLE_GD_1[[#This Row],[VALOR PPTO]])/DETALLE_GD_1[[#This Row],[VALOR PPTO]])</f>
        <v>7.411347517730496E-2</v>
      </c>
      <c r="AA915" s="2">
        <f>+DETALLE_GD_1[[#This Row],[VALOR PPTO]]*DETALLE_GD_1[[#This Row],[CANTIDAD RECIBIDA]]</f>
        <v>2820</v>
      </c>
      <c r="AB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5" s="3">
        <f>+DETALLE_GD_1[[#This Row],[CANTIDAD SOLICITADA]]-DETALLE_GD_1[[#This Row],[DEVOLUCIÓN]]</f>
        <v>2</v>
      </c>
      <c r="AD915" s="38" t="str">
        <f>+_xlfn.XLOOKUP(DETALLE_GD_1[[#This Row],[CODIGO]],PRODUCTOS[CODIGO],PRODUCTOS[DESC CORTA],"",0)</f>
        <v>BOCALLAVE B1 800 ACCESO</v>
      </c>
      <c r="AE915"/>
      <c r="AG915" s="3"/>
      <c r="AH915"/>
    </row>
    <row r="916" spans="1:34" hidden="1" x14ac:dyDescent="0.25">
      <c r="A916" s="1">
        <v>46129</v>
      </c>
      <c r="B916" s="1">
        <v>46129</v>
      </c>
      <c r="C916" s="80" t="s">
        <v>169</v>
      </c>
      <c r="D916" s="38">
        <v>4</v>
      </c>
      <c r="E916" s="80" t="s">
        <v>169</v>
      </c>
      <c r="F916">
        <v>2508994</v>
      </c>
      <c r="G916" s="80" t="s">
        <v>488</v>
      </c>
      <c r="H916" s="80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"/>
      <c r="V916">
        <v>6000</v>
      </c>
      <c r="W916" s="2">
        <v>6579000000</v>
      </c>
      <c r="X916" s="6">
        <v>1598</v>
      </c>
      <c r="Y916" s="38">
        <v>10010</v>
      </c>
      <c r="Z916" s="81">
        <f>+((DETALLE_GD_1[[#This Row],[VALOR X UN (GD)]]-DETALLE_GD_1[[#This Row],[VALOR PPTO]])/DETALLE_GD_1[[#This Row],[VALOR PPTO]])</f>
        <v>0.11702127659574468</v>
      </c>
      <c r="AA916" s="2">
        <f>+DETALLE_GD_1[[#This Row],[VALOR PPTO]]*DETALLE_GD_1[[#This Row],[CANTIDAD RECIBIDA]]</f>
        <v>1598</v>
      </c>
      <c r="AB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6" s="3">
        <f>+DETALLE_GD_1[[#This Row],[CANTIDAD SOLICITADA]]-DETALLE_GD_1[[#This Row],[DEVOLUCIÓN]]</f>
        <v>1</v>
      </c>
      <c r="AD916" s="38" t="str">
        <f>+_xlfn.XLOOKUP(DETALLE_GD_1[[#This Row],[CODIGO]],PRODUCTOS[CODIGO],PRODUCTOS[DESC CORTA],"",0)</f>
        <v>CUADRADILLO EXPANSION 8X</v>
      </c>
      <c r="AE916"/>
      <c r="AG916" s="3"/>
      <c r="AH916"/>
    </row>
    <row r="917" spans="1:34" hidden="1" x14ac:dyDescent="0.25">
      <c r="A917" s="1">
        <v>46129</v>
      </c>
      <c r="B917" s="1">
        <v>46129</v>
      </c>
      <c r="C917" s="80" t="s">
        <v>169</v>
      </c>
      <c r="D917" s="38">
        <v>4</v>
      </c>
      <c r="E917" s="80" t="s">
        <v>169</v>
      </c>
      <c r="F917">
        <v>609008</v>
      </c>
      <c r="G917" s="80" t="s">
        <v>57</v>
      </c>
      <c r="H917" s="80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"/>
      <c r="V917">
        <v>6000</v>
      </c>
      <c r="W917" s="2">
        <v>6579000000</v>
      </c>
      <c r="X917" s="6">
        <v>4261.5146199999999</v>
      </c>
      <c r="Y917" s="38">
        <v>10010</v>
      </c>
      <c r="Z917" s="81">
        <f>+((DETALLE_GD_1[[#This Row],[VALOR X UN (GD)]]-DETALLE_GD_1[[#This Row],[VALOR PPTO]])/DETALLE_GD_1[[#This Row],[VALOR PPTO]])</f>
        <v>2.6395638771248033E-2</v>
      </c>
      <c r="AA917" s="2">
        <f>+DETALLE_GD_1[[#This Row],[VALOR PPTO]]*DETALLE_GD_1[[#This Row],[CANTIDAD RECIBIDA]]</f>
        <v>4261.5146000000004</v>
      </c>
      <c r="AB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7" s="3">
        <f>+DETALLE_GD_1[[#This Row],[CANTIDAD SOLICITADA]]-DETALLE_GD_1[[#This Row],[DEVOLUCIÓN]]</f>
        <v>2</v>
      </c>
      <c r="AD917" s="38" t="str">
        <f>+_xlfn.XLOOKUP(DETALLE_GD_1[[#This Row],[CODIGO]],PRODUCTOS[CODIGO],PRODUCTOS[DESC CORTA],"",0)</f>
        <v>DUCO</v>
      </c>
      <c r="AE917"/>
      <c r="AG917" s="3"/>
      <c r="AH917"/>
    </row>
    <row r="918" spans="1:34" hidden="1" x14ac:dyDescent="0.25">
      <c r="A918" s="1">
        <v>46129</v>
      </c>
      <c r="B918" s="1">
        <v>46129</v>
      </c>
      <c r="C918" s="80" t="s">
        <v>169</v>
      </c>
      <c r="D918" s="38">
        <v>4</v>
      </c>
      <c r="E918" s="80" t="s">
        <v>169</v>
      </c>
      <c r="F918">
        <v>307033</v>
      </c>
      <c r="G918" s="80" t="s">
        <v>248</v>
      </c>
      <c r="H918" s="80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"/>
      <c r="V918">
        <v>6000</v>
      </c>
      <c r="W918" s="2">
        <v>6579000000</v>
      </c>
      <c r="X918" s="6">
        <v>37781.070879999999</v>
      </c>
      <c r="Y918" s="38">
        <v>10010</v>
      </c>
      <c r="Z918" s="81">
        <f>+((DETALLE_GD_1[[#This Row],[VALOR X UN (GD)]]-DETALLE_GD_1[[#This Row],[VALOR PPTO]])/DETALLE_GD_1[[#This Row],[VALOR PPTO]])</f>
        <v>3.1576659951669208E-4</v>
      </c>
      <c r="AA918" s="2">
        <f>+DETALLE_GD_1[[#This Row],[VALOR PPTO]]*DETALLE_GD_1[[#This Row],[CANTIDAD RECIBIDA]]</f>
        <v>37781.07</v>
      </c>
      <c r="AB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8" s="3">
        <f>+DETALLE_GD_1[[#This Row],[CANTIDAD SOLICITADA]]-DETALLE_GD_1[[#This Row],[DEVOLUCIÓN]]</f>
        <v>20</v>
      </c>
      <c r="AD918" s="38">
        <f>+_xlfn.XLOOKUP(DETALLE_GD_1[[#This Row],[CODIGO]],PRODUCTOS[CODIGO],PRODUCTOS[DESC CORTA],"",0)</f>
        <v>0</v>
      </c>
      <c r="AE918"/>
      <c r="AG918" s="3"/>
      <c r="AH918"/>
    </row>
    <row r="919" spans="1:34" hidden="1" x14ac:dyDescent="0.25">
      <c r="A919" s="1">
        <v>46129</v>
      </c>
      <c r="B919" s="1">
        <v>46129</v>
      </c>
      <c r="C919" s="80" t="s">
        <v>169</v>
      </c>
      <c r="D919" s="38">
        <v>4</v>
      </c>
      <c r="E919" s="80" t="s">
        <v>169</v>
      </c>
      <c r="F919">
        <v>704079</v>
      </c>
      <c r="G919" s="80" t="s">
        <v>209</v>
      </c>
      <c r="H919" s="80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">
        <v>12567741</v>
      </c>
      <c r="V919">
        <v>6000</v>
      </c>
      <c r="W919" s="2">
        <v>6579000000</v>
      </c>
      <c r="X919" s="6">
        <v>3778.52441</v>
      </c>
      <c r="Y919" s="38">
        <v>10010</v>
      </c>
      <c r="Z919" s="81">
        <f>+((DETALLE_GD_1[[#This Row],[VALOR X UN (GD)]]-DETALLE_GD_1[[#This Row],[VALOR PPTO]])/DETALLE_GD_1[[#This Row],[VALOR PPTO]])</f>
        <v>-4.4335957064721834E-2</v>
      </c>
      <c r="AA919" s="2">
        <f>+DETALLE_GD_1[[#This Row],[VALOR PPTO]]*DETALLE_GD_1[[#This Row],[CANTIDAD RECIBIDA]]</f>
        <v>3778.5244999999995</v>
      </c>
      <c r="AB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9" s="3">
        <f>+DETALLE_GD_1[[#This Row],[CANTIDAD SOLICITADA]]-DETALLE_GD_1[[#This Row],[DEVOLUCIÓN]]</f>
        <v>5</v>
      </c>
      <c r="AD919" s="38">
        <f>+_xlfn.XLOOKUP(DETALLE_GD_1[[#This Row],[CODIGO]],PRODUCTOS[CODIGO],PRODUCTOS[DESC CORTA],"",0)</f>
        <v>0</v>
      </c>
      <c r="AE919"/>
      <c r="AG919" s="3"/>
      <c r="AH919"/>
    </row>
    <row r="920" spans="1:34" hidden="1" x14ac:dyDescent="0.25">
      <c r="A920" s="1">
        <v>46129</v>
      </c>
      <c r="B920" s="1">
        <v>46129</v>
      </c>
      <c r="C920" s="80" t="s">
        <v>169</v>
      </c>
      <c r="D920" s="38">
        <v>4</v>
      </c>
      <c r="E920" s="80" t="s">
        <v>169</v>
      </c>
      <c r="F920">
        <v>5314002</v>
      </c>
      <c r="G920" s="80" t="s">
        <v>342</v>
      </c>
      <c r="H920" s="8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"/>
      <c r="V920">
        <v>6000</v>
      </c>
      <c r="W920" s="2">
        <v>6579000000</v>
      </c>
      <c r="X920" s="6">
        <v>1559.59933</v>
      </c>
      <c r="Y920" s="38">
        <v>10010</v>
      </c>
      <c r="Z920" s="81">
        <f>+((DETALLE_GD_1[[#This Row],[VALOR X UN (GD)]]-DETALLE_GD_1[[#This Row],[VALOR PPTO]])/DETALLE_GD_1[[#This Row],[VALOR PPTO]])</f>
        <v>2.5679669684433674E-4</v>
      </c>
      <c r="AA920" s="2">
        <f>+DETALLE_GD_1[[#This Row],[VALOR PPTO]]*DETALLE_GD_1[[#This Row],[CANTIDAD RECIBIDA]]</f>
        <v>1559.5994999999998</v>
      </c>
      <c r="AB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0" s="3">
        <f>+DETALLE_GD_1[[#This Row],[CANTIDAD SOLICITADA]]-DETALLE_GD_1[[#This Row],[DEVOLUCIÓN]]</f>
        <v>5</v>
      </c>
      <c r="AD920" s="38" t="str">
        <f>+_xlfn.XLOOKUP(DETALLE_GD_1[[#This Row],[CODIGO]],PRODUCTOS[CODIGO],PRODUCTOS[DESC CORTA],"",0)</f>
        <v>CINTA EMBALAJE TRANSPARENTE</v>
      </c>
      <c r="AE920"/>
      <c r="AG920" s="3"/>
      <c r="AH920"/>
    </row>
    <row r="921" spans="1:34" hidden="1" x14ac:dyDescent="0.25">
      <c r="A921" s="1">
        <v>46129</v>
      </c>
      <c r="B921" s="1">
        <v>46129</v>
      </c>
      <c r="C921" s="80" t="s">
        <v>169</v>
      </c>
      <c r="D921" s="38">
        <v>4</v>
      </c>
      <c r="E921" s="80" t="s">
        <v>169</v>
      </c>
      <c r="F921">
        <v>302054</v>
      </c>
      <c r="G921" s="80" t="s">
        <v>356</v>
      </c>
      <c r="H921" s="80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"/>
      <c r="V921">
        <v>6000</v>
      </c>
      <c r="W921" s="2">
        <v>6579000000</v>
      </c>
      <c r="X921" s="6">
        <v>3564912</v>
      </c>
      <c r="Y921" s="38">
        <v>10010</v>
      </c>
      <c r="Z921" s="81">
        <f>+((DETALLE_GD_1[[#This Row],[VALOR X UN (GD)]]-DETALLE_GD_1[[#This Row],[VALOR PPTO]])/DETALLE_GD_1[[#This Row],[VALOR PPTO]])</f>
        <v>-8.2919866970068257E-2</v>
      </c>
      <c r="AA921" s="2">
        <f>+DETALLE_GD_1[[#This Row],[VALOR PPTO]]*DETALLE_GD_1[[#This Row],[CANTIDAD RECIBIDA]]</f>
        <v>3564912</v>
      </c>
      <c r="AB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1" s="3">
        <f>+DETALLE_GD_1[[#This Row],[CANTIDAD SOLICITADA]]-DETALLE_GD_1[[#This Row],[DEVOLUCIÓN]]</f>
        <v>624</v>
      </c>
      <c r="AD921" s="38">
        <f>+_xlfn.XLOOKUP(DETALLE_GD_1[[#This Row],[CODIGO]],PRODUCTOS[CODIGO],PRODUCTOS[DESC CORTA],"",0)</f>
        <v>0</v>
      </c>
      <c r="AE921"/>
      <c r="AG921" s="3"/>
      <c r="AH921"/>
    </row>
    <row r="922" spans="1:34" hidden="1" x14ac:dyDescent="0.25">
      <c r="A922" s="1">
        <v>46129</v>
      </c>
      <c r="B922" s="1">
        <v>46129</v>
      </c>
      <c r="C922" s="80" t="s">
        <v>169</v>
      </c>
      <c r="D922" s="38">
        <v>4</v>
      </c>
      <c r="E922" s="80" t="s">
        <v>169</v>
      </c>
      <c r="F922">
        <v>304101</v>
      </c>
      <c r="G922" s="80" t="s">
        <v>17</v>
      </c>
      <c r="H922" s="80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"/>
      <c r="V922">
        <v>6000</v>
      </c>
      <c r="W922" s="2">
        <v>6579000000</v>
      </c>
      <c r="X922" s="6">
        <v>2433712.1634000018</v>
      </c>
      <c r="Y922" s="38">
        <v>10010</v>
      </c>
      <c r="Z922" s="81">
        <f>+((DETALLE_GD_1[[#This Row],[VALOR X UN (GD)]]-DETALLE_GD_1[[#This Row],[VALOR PPTO]])/DETALLE_GD_1[[#This Row],[VALOR PPTO]])</f>
        <v>-4.4891022478904738E-3</v>
      </c>
      <c r="AA922" s="2">
        <f>+DETALLE_GD_1[[#This Row],[VALOR PPTO]]*DETALLE_GD_1[[#This Row],[CANTIDAD RECIBIDA]]</f>
        <v>2433712.176</v>
      </c>
      <c r="AB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2" s="3">
        <f>+DETALLE_GD_1[[#This Row],[CANTIDAD SOLICITADA]]-DETALLE_GD_1[[#This Row],[DEVOLUCIÓN]]</f>
        <v>252</v>
      </c>
      <c r="AD922" s="38" t="str">
        <f>+_xlfn.XLOOKUP(DETALLE_GD_1[[#This Row],[CODIGO]],PRODUCTOS[CODIGO],PRODUCTOS[DESC CORTA],"",0)</f>
        <v>OSB 9.5</v>
      </c>
      <c r="AE922"/>
      <c r="AG922" s="3"/>
      <c r="AH922"/>
    </row>
    <row r="923" spans="1:34" hidden="1" x14ac:dyDescent="0.25">
      <c r="A923" s="1">
        <v>46129</v>
      </c>
      <c r="B923" s="1">
        <v>46129</v>
      </c>
      <c r="C923" s="80" t="s">
        <v>169</v>
      </c>
      <c r="D923" s="38">
        <v>4</v>
      </c>
      <c r="E923" s="80" t="s">
        <v>169</v>
      </c>
      <c r="F923">
        <v>4212234</v>
      </c>
      <c r="G923" s="80" t="s">
        <v>54</v>
      </c>
      <c r="H923" s="80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"/>
      <c r="V923">
        <v>6000</v>
      </c>
      <c r="W923" s="2">
        <v>6579000000</v>
      </c>
      <c r="X923" s="6">
        <v>499636</v>
      </c>
      <c r="Y923" s="38">
        <v>10010</v>
      </c>
      <c r="Z923" s="81">
        <f>+((DETALLE_GD_1[[#This Row],[VALOR X UN (GD)]]-DETALLE_GD_1[[#This Row],[VALOR PPTO]])/DETALLE_GD_1[[#This Row],[VALOR PPTO]])</f>
        <v>0</v>
      </c>
      <c r="AA923" s="2">
        <f>+DETALLE_GD_1[[#This Row],[VALOR PPTO]]*DETALLE_GD_1[[#This Row],[CANTIDAD RECIBIDA]]</f>
        <v>499636</v>
      </c>
      <c r="AB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3" s="3">
        <f>+DETALLE_GD_1[[#This Row],[CANTIDAD SOLICITADA]]-DETALLE_GD_1[[#This Row],[DEVOLUCIÓN]]</f>
        <v>4</v>
      </c>
      <c r="AD923" s="38" t="str">
        <f>+_xlfn.XLOOKUP(DETALLE_GD_1[[#This Row],[CODIGO]],PRODUCTOS[CODIGO],PRODUCTOS[DESC CORTA],"",0)</f>
        <v>BARANDA BALCON</v>
      </c>
      <c r="AE923"/>
      <c r="AG923" s="3"/>
      <c r="AH923"/>
    </row>
    <row r="924" spans="1:34" hidden="1" x14ac:dyDescent="0.25">
      <c r="A924" s="1">
        <v>46129</v>
      </c>
      <c r="B924" s="1">
        <v>46129</v>
      </c>
      <c r="C924" s="80" t="s">
        <v>169</v>
      </c>
      <c r="D924" s="38">
        <v>4</v>
      </c>
      <c r="E924" s="80" t="s">
        <v>169</v>
      </c>
      <c r="F924">
        <v>412630</v>
      </c>
      <c r="G924" s="80" t="s">
        <v>284</v>
      </c>
      <c r="H924" s="80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"/>
      <c r="V924">
        <v>6000</v>
      </c>
      <c r="W924" s="2">
        <v>6579000000</v>
      </c>
      <c r="X924" s="6">
        <v>1482000</v>
      </c>
      <c r="Y924" s="38">
        <v>10010</v>
      </c>
      <c r="Z924" s="81">
        <f>+((DETALLE_GD_1[[#This Row],[VALOR X UN (GD)]]-DETALLE_GD_1[[#This Row],[VALOR PPTO]])/DETALLE_GD_1[[#This Row],[VALOR PPTO]])</f>
        <v>1.417004048582996E-2</v>
      </c>
      <c r="AA924" s="2">
        <f>+DETALLE_GD_1[[#This Row],[VALOR PPTO]]*DETALLE_GD_1[[#This Row],[CANTIDAD RECIBIDA]]</f>
        <v>1482000</v>
      </c>
      <c r="AB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4" s="3">
        <f>+DETALLE_GD_1[[#This Row],[CANTIDAD SOLICITADA]]-DETALLE_GD_1[[#This Row],[DEVOLUCIÓN]]</f>
        <v>10</v>
      </c>
      <c r="AD924" s="38">
        <f>+_xlfn.XLOOKUP(DETALLE_GD_1[[#This Row],[CODIGO]],PRODUCTOS[CODIGO],PRODUCTOS[DESC CORTA],"",0)</f>
        <v>0</v>
      </c>
      <c r="AE924"/>
      <c r="AG924" s="3"/>
      <c r="AH924"/>
    </row>
    <row r="925" spans="1:34" hidden="1" x14ac:dyDescent="0.25">
      <c r="A925" s="1">
        <v>46129</v>
      </c>
      <c r="B925" s="1">
        <v>46129</v>
      </c>
      <c r="C925" s="80" t="s">
        <v>169</v>
      </c>
      <c r="D925" s="38">
        <v>4</v>
      </c>
      <c r="E925" s="80" t="s">
        <v>169</v>
      </c>
      <c r="F925">
        <v>304049</v>
      </c>
      <c r="G925" s="80" t="s">
        <v>318</v>
      </c>
      <c r="H925" s="80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"/>
      <c r="V925">
        <v>6000</v>
      </c>
      <c r="W925" s="2">
        <v>6579000000</v>
      </c>
      <c r="X925" s="6">
        <v>1947659.9999999993</v>
      </c>
      <c r="Y925" s="38">
        <v>10010</v>
      </c>
      <c r="Z925" s="81">
        <f>+((DETALLE_GD_1[[#This Row],[VALOR X UN (GD)]]-DETALLE_GD_1[[#This Row],[VALOR PPTO]])/DETALLE_GD_1[[#This Row],[VALOR PPTO]])</f>
        <v>-5.1855560005389863E-5</v>
      </c>
      <c r="AA925" s="2">
        <f>+DETALLE_GD_1[[#This Row],[VALOR PPTO]]*DETALLE_GD_1[[#This Row],[CANTIDAD RECIBIDA]]</f>
        <v>1947660</v>
      </c>
      <c r="AB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5" s="3">
        <f>+DETALLE_GD_1[[#This Row],[CANTIDAD SOLICITADA]]-DETALLE_GD_1[[#This Row],[DEVOLUCIÓN]]</f>
        <v>130</v>
      </c>
      <c r="AD925" s="38" t="str">
        <f>+_xlfn.XLOOKUP(DETALLE_GD_1[[#This Row],[CODIGO]],PRODUCTOS[CODIGO],PRODUCTOS[DESC CORTA],"",0)</f>
        <v>TERCIADO FENOLICO</v>
      </c>
      <c r="AE925"/>
      <c r="AG925" s="3"/>
      <c r="AH925"/>
    </row>
    <row r="926" spans="1:34" hidden="1" x14ac:dyDescent="0.25">
      <c r="A926" s="1">
        <v>46129</v>
      </c>
      <c r="B926" s="1">
        <v>46129</v>
      </c>
      <c r="C926" s="80" t="s">
        <v>169</v>
      </c>
      <c r="D926" s="38">
        <v>4</v>
      </c>
      <c r="E926" s="80" t="s">
        <v>169</v>
      </c>
      <c r="F926">
        <v>701096</v>
      </c>
      <c r="G926" s="80" t="s">
        <v>204</v>
      </c>
      <c r="H926" s="80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"/>
      <c r="V926">
        <v>6000</v>
      </c>
      <c r="W926" s="2">
        <v>6579000000</v>
      </c>
      <c r="X926" s="6">
        <v>2242783.9959000004</v>
      </c>
      <c r="Y926" s="38">
        <v>10010</v>
      </c>
      <c r="Z926" s="81">
        <f>+((DETALLE_GD_1[[#This Row],[VALOR X UN (GD)]]-DETALLE_GD_1[[#This Row],[VALOR PPTO]])/DETALLE_GD_1[[#This Row],[VALOR PPTO]])</f>
        <v>2.0782651401813682E-2</v>
      </c>
      <c r="AA926" s="2">
        <f>+DETALLE_GD_1[[#This Row],[VALOR PPTO]]*DETALLE_GD_1[[#This Row],[CANTIDAD RECIBIDA]]</f>
        <v>2242783.9980000001</v>
      </c>
      <c r="AB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6" s="3">
        <f>+DETALLE_GD_1[[#This Row],[CANTIDAD SOLICITADA]]-DETALLE_GD_1[[#This Row],[DEVOLUCIÓN]]</f>
        <v>140</v>
      </c>
      <c r="AD926" s="38" t="str">
        <f>+_xlfn.XLOOKUP(DETALLE_GD_1[[#This Row],[CODIGO]],PRODUCTOS[CODIGO],PRODUCTOS[DESC CORTA],"",0)</f>
        <v>VOCANITA EMPAPELADA MURO</v>
      </c>
      <c r="AE926"/>
      <c r="AG926" s="3"/>
      <c r="AH926"/>
    </row>
    <row r="927" spans="1:34" hidden="1" x14ac:dyDescent="0.25">
      <c r="A927" s="1">
        <v>46129</v>
      </c>
      <c r="B927" s="1">
        <v>46129</v>
      </c>
      <c r="C927" s="80" t="s">
        <v>169</v>
      </c>
      <c r="D927" s="38">
        <v>4</v>
      </c>
      <c r="E927" s="80" t="s">
        <v>169</v>
      </c>
      <c r="F927">
        <v>701040</v>
      </c>
      <c r="G927" s="80" t="s">
        <v>19</v>
      </c>
      <c r="H927" s="80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"/>
      <c r="V927">
        <v>6000</v>
      </c>
      <c r="W927" s="2">
        <v>6579000000</v>
      </c>
      <c r="X927" s="6">
        <v>626858.07631999976</v>
      </c>
      <c r="Y927" s="38">
        <v>10010</v>
      </c>
      <c r="Z927" s="81">
        <f>+((DETALLE_GD_1[[#This Row],[VALOR X UN (GD)]]-DETALLE_GD_1[[#This Row],[VALOR PPTO]])/DETALLE_GD_1[[#This Row],[VALOR PPTO]])</f>
        <v>6.4207834730311787E-3</v>
      </c>
      <c r="AA927" s="2">
        <f>+DETALLE_GD_1[[#This Row],[VALOR PPTO]]*DETALLE_GD_1[[#This Row],[CANTIDAD RECIBIDA]]</f>
        <v>626858.07999999996</v>
      </c>
      <c r="AB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7" s="3">
        <f>+DETALLE_GD_1[[#This Row],[CANTIDAD SOLICITADA]]-DETALLE_GD_1[[#This Row],[DEVOLUCIÓN]]</f>
        <v>80</v>
      </c>
      <c r="AD927" s="38" t="str">
        <f>+_xlfn.XLOOKUP(DETALLE_GD_1[[#This Row],[CODIGO]],PRODUCTOS[CODIGO],PRODUCTOS[DESC CORTA],"",0)</f>
        <v>VOLCANITA RF</v>
      </c>
      <c r="AE927"/>
      <c r="AG927" s="3"/>
      <c r="AH927"/>
    </row>
    <row r="928" spans="1:34" hidden="1" x14ac:dyDescent="0.25">
      <c r="A928" s="1">
        <v>46129</v>
      </c>
      <c r="B928" s="1">
        <v>46129</v>
      </c>
      <c r="C928" s="80" t="s">
        <v>169</v>
      </c>
      <c r="D928" s="38">
        <v>4</v>
      </c>
      <c r="E928" s="80" t="s">
        <v>169</v>
      </c>
      <c r="F928" t="s">
        <v>296</v>
      </c>
      <c r="G928" s="80" t="s">
        <v>297</v>
      </c>
      <c r="H928" s="80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">
        <v>9988928</v>
      </c>
      <c r="V928">
        <v>6014</v>
      </c>
      <c r="W928" s="2">
        <v>6579000000</v>
      </c>
      <c r="X928" s="6">
        <v>5548500</v>
      </c>
      <c r="Y928" s="38">
        <v>10010</v>
      </c>
      <c r="Z928" s="81">
        <f>+((DETALLE_GD_1[[#This Row],[VALOR X UN (GD)]]-DETALLE_GD_1[[#This Row],[VALOR PPTO]])/DETALLE_GD_1[[#This Row],[VALOR PPTO]])</f>
        <v>-1.2769757664233612E-2</v>
      </c>
      <c r="AA928" s="2">
        <f>+DETALLE_GD_1[[#This Row],[VALOR PPTO]]*DETALLE_GD_1[[#This Row],[CANTIDAD RECIBIDA]]</f>
        <v>5548500</v>
      </c>
      <c r="AB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8" s="3">
        <f>+DETALLE_GD_1[[#This Row],[CANTIDAD SOLICITADA]]-DETALLE_GD_1[[#This Row],[DEVOLUCIÓN]]</f>
        <v>27</v>
      </c>
      <c r="AD928" s="38" t="str">
        <f>+_xlfn.XLOOKUP(DETALLE_GD_1[[#This Row],[CODIGO]],PRODUCTOS[CODIGO],PRODUCTOS[DESC CORTA],"",0)</f>
        <v>VENTANA V-01</v>
      </c>
      <c r="AE928"/>
      <c r="AG928" s="3"/>
      <c r="AH928"/>
    </row>
    <row r="929" spans="1:34" hidden="1" x14ac:dyDescent="0.25">
      <c r="A929" s="1">
        <v>46129</v>
      </c>
      <c r="B929" s="1">
        <v>46129</v>
      </c>
      <c r="C929" s="80" t="s">
        <v>169</v>
      </c>
      <c r="D929" s="38">
        <v>4</v>
      </c>
      <c r="E929" s="80" t="s">
        <v>169</v>
      </c>
      <c r="F929" t="s">
        <v>288</v>
      </c>
      <c r="G929" s="80" t="s">
        <v>289</v>
      </c>
      <c r="H929" s="80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"/>
      <c r="V929">
        <v>6014</v>
      </c>
      <c r="W929" s="2">
        <v>6579000000</v>
      </c>
      <c r="X929" s="6">
        <v>911061</v>
      </c>
      <c r="Y929" s="38">
        <v>10010</v>
      </c>
      <c r="Z929" s="81">
        <f>+((DETALLE_GD_1[[#This Row],[VALOR X UN (GD)]]-DETALLE_GD_1[[#This Row],[VALOR PPTO]])/DETALLE_GD_1[[#This Row],[VALOR PPTO]])</f>
        <v>0.18298445405960742</v>
      </c>
      <c r="AA929" s="2">
        <f>+DETALLE_GD_1[[#This Row],[VALOR PPTO]]*DETALLE_GD_1[[#This Row],[CANTIDAD RECIBIDA]]</f>
        <v>911061</v>
      </c>
      <c r="AB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9" s="3">
        <f>+DETALLE_GD_1[[#This Row],[CANTIDAD SOLICITADA]]-DETALLE_GD_1[[#This Row],[DEVOLUCIÓN]]</f>
        <v>9</v>
      </c>
      <c r="AD929" s="38">
        <f>+_xlfn.XLOOKUP(DETALLE_GD_1[[#This Row],[CODIGO]],PRODUCTOS[CODIGO],PRODUCTOS[DESC CORTA],"",0)</f>
        <v>0</v>
      </c>
      <c r="AE929"/>
      <c r="AG929" s="3"/>
      <c r="AH929"/>
    </row>
    <row r="930" spans="1:34" hidden="1" x14ac:dyDescent="0.25">
      <c r="A930" s="1">
        <v>46129</v>
      </c>
      <c r="B930" s="1">
        <v>46129</v>
      </c>
      <c r="C930" s="80" t="s">
        <v>169</v>
      </c>
      <c r="D930" s="38">
        <v>4</v>
      </c>
      <c r="E930" s="80" t="s">
        <v>169</v>
      </c>
      <c r="F930" t="s">
        <v>286</v>
      </c>
      <c r="G930" s="80" t="s">
        <v>287</v>
      </c>
      <c r="H930" s="8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"/>
      <c r="V930">
        <v>6014</v>
      </c>
      <c r="W930" s="2">
        <v>6579000000</v>
      </c>
      <c r="X930" s="6">
        <v>3151251</v>
      </c>
      <c r="Y930" s="38">
        <v>10010</v>
      </c>
      <c r="Z930" s="81">
        <f>+((DETALLE_GD_1[[#This Row],[VALOR X UN (GD)]]-DETALLE_GD_1[[#This Row],[VALOR PPTO]])/DETALLE_GD_1[[#This Row],[VALOR PPTO]])</f>
        <v>8.957045944610563E-2</v>
      </c>
      <c r="AA930" s="2">
        <f>+DETALLE_GD_1[[#This Row],[VALOR PPTO]]*DETALLE_GD_1[[#This Row],[CANTIDAD RECIBIDA]]</f>
        <v>3151251</v>
      </c>
      <c r="AB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0" s="3">
        <f>+DETALLE_GD_1[[#This Row],[CANTIDAD SOLICITADA]]-DETALLE_GD_1[[#This Row],[DEVOLUCIÓN]]</f>
        <v>9</v>
      </c>
      <c r="AD930" s="38" t="str">
        <f>+_xlfn.XLOOKUP(DETALLE_GD_1[[#This Row],[CODIGO]],PRODUCTOS[CODIGO],PRODUCTOS[DESC CORTA],"",0)</f>
        <v>VENTANA V.05</v>
      </c>
      <c r="AE930"/>
      <c r="AG930" s="3"/>
      <c r="AH930"/>
    </row>
    <row r="931" spans="1:34" hidden="1" x14ac:dyDescent="0.25">
      <c r="A931" s="1">
        <v>46129</v>
      </c>
      <c r="B931" s="1">
        <v>46129</v>
      </c>
      <c r="C931" s="80" t="s">
        <v>169</v>
      </c>
      <c r="D931" s="38">
        <v>4</v>
      </c>
      <c r="E931" s="80" t="s">
        <v>169</v>
      </c>
      <c r="F931">
        <v>302046</v>
      </c>
      <c r="G931" s="80" t="s">
        <v>115</v>
      </c>
      <c r="H931" s="80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">
        <v>7700013</v>
      </c>
      <c r="V931">
        <v>6000</v>
      </c>
      <c r="W931" s="2">
        <v>6579000000</v>
      </c>
      <c r="X931" s="6">
        <v>3412617.0849120007</v>
      </c>
      <c r="Y931" s="38">
        <v>10010</v>
      </c>
      <c r="Z931" s="81">
        <f>+((DETALLE_GD_1[[#This Row],[VALOR X UN (GD)]]-DETALLE_GD_1[[#This Row],[VALOR PPTO]])/DETALLE_GD_1[[#This Row],[VALOR PPTO]])</f>
        <v>-3.3789560550217482E-3</v>
      </c>
      <c r="AA931" s="2">
        <f>+DETALLE_GD_1[[#This Row],[VALOR PPTO]]*DETALLE_GD_1[[#This Row],[CANTIDAD RECIBIDA]]</f>
        <v>3412617.0959999999</v>
      </c>
      <c r="AB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1" s="3">
        <f>+DETALLE_GD_1[[#This Row],[CANTIDAD SOLICITADA]]-DETALLE_GD_1[[#This Row],[DEVOLUCIÓN]]</f>
        <v>336</v>
      </c>
      <c r="AD931" s="38" t="str">
        <f>+_xlfn.XLOOKUP(DETALLE_GD_1[[#This Row],[CODIGO]],PRODUCTOS[CODIGO],PRODUCTOS[DESC CORTA],"",0)</f>
        <v>PINO 2X6X400</v>
      </c>
      <c r="AE931"/>
      <c r="AG931" s="3"/>
      <c r="AH931"/>
    </row>
    <row r="932" spans="1:34" hidden="1" x14ac:dyDescent="0.25">
      <c r="A932" s="1">
        <v>46129</v>
      </c>
      <c r="B932" s="1">
        <v>46129</v>
      </c>
      <c r="C932" s="80" t="s">
        <v>169</v>
      </c>
      <c r="D932" s="38">
        <v>4</v>
      </c>
      <c r="E932" s="80" t="s">
        <v>169</v>
      </c>
      <c r="F932">
        <v>302048</v>
      </c>
      <c r="G932" s="80" t="s">
        <v>126</v>
      </c>
      <c r="H932" s="80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"/>
      <c r="V932">
        <v>6000</v>
      </c>
      <c r="W932" s="2">
        <v>6579000000</v>
      </c>
      <c r="X932" s="6">
        <v>2961510.1115760002</v>
      </c>
      <c r="Y932" s="38">
        <v>10010</v>
      </c>
      <c r="Z932" s="81">
        <f>+((DETALLE_GD_1[[#This Row],[VALOR X UN (GD)]]-DETALLE_GD_1[[#This Row],[VALOR PPTO]])/DETALLE_GD_1[[#This Row],[VALOR PPTO]])</f>
        <v>-5.7529811581396841E-2</v>
      </c>
      <c r="AA932" s="2">
        <f>+DETALLE_GD_1[[#This Row],[VALOR PPTO]]*DETALLE_GD_1[[#This Row],[CANTIDAD RECIBIDA]]</f>
        <v>2961510.12</v>
      </c>
      <c r="AB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2" s="3">
        <f>+DETALLE_GD_1[[#This Row],[CANTIDAD SOLICITADA]]-DETALLE_GD_1[[#This Row],[DEVOLUCIÓN]]</f>
        <v>216</v>
      </c>
      <c r="AD932" s="38" t="str">
        <f>+_xlfn.XLOOKUP(DETALLE_GD_1[[#This Row],[CODIGO]],PRODUCTOS[CODIGO],PRODUCTOS[DESC CORTA],"",0)</f>
        <v>PINO 2X8X4</v>
      </c>
      <c r="AE932"/>
      <c r="AG932" s="3"/>
      <c r="AH932"/>
    </row>
    <row r="933" spans="1:34" hidden="1" x14ac:dyDescent="0.25">
      <c r="A933" s="1">
        <v>46129</v>
      </c>
      <c r="B933" s="1">
        <v>46129</v>
      </c>
      <c r="C933" s="80" t="s">
        <v>169</v>
      </c>
      <c r="D933" s="38">
        <v>4</v>
      </c>
      <c r="E933" s="80" t="s">
        <v>169</v>
      </c>
      <c r="F933">
        <v>1901008</v>
      </c>
      <c r="G933" s="80" t="s">
        <v>278</v>
      </c>
      <c r="H933" s="80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"/>
      <c r="V933">
        <v>6000</v>
      </c>
      <c r="W933" s="2">
        <v>6579000000</v>
      </c>
      <c r="X933" s="6">
        <v>570454.86033000005</v>
      </c>
      <c r="Y933" s="38">
        <v>10010</v>
      </c>
      <c r="Z933" s="81">
        <f>+((DETALLE_GD_1[[#This Row],[VALOR X UN (GD)]]-DETALLE_GD_1[[#This Row],[VALOR PPTO]])/DETALLE_GD_1[[#This Row],[VALOR PPTO]])</f>
        <v>-3.3104902991571636E-2</v>
      </c>
      <c r="AA933" s="2">
        <f>+DETALLE_GD_1[[#This Row],[VALOR PPTO]]*DETALLE_GD_1[[#This Row],[CANTIDAD RECIBIDA]]</f>
        <v>570454.86599999992</v>
      </c>
      <c r="AB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3" s="3">
        <f>+DETALLE_GD_1[[#This Row],[CANTIDAD SOLICITADA]]-DETALLE_GD_1[[#This Row],[DEVOLUCIÓN]]</f>
        <v>270</v>
      </c>
      <c r="AD933" s="38" t="str">
        <f>+_xlfn.XLOOKUP(DETALLE_GD_1[[#This Row],[CODIGO]],PRODUCTOS[CODIGO],PRODUCTOS[DESC CORTA],"",0)</f>
        <v>AISLAN GLASS 90MM</v>
      </c>
      <c r="AE933"/>
      <c r="AG933" s="3"/>
      <c r="AH933"/>
    </row>
    <row r="934" spans="1:34" hidden="1" x14ac:dyDescent="0.25">
      <c r="A934" s="1">
        <v>46129</v>
      </c>
      <c r="B934" s="1">
        <v>46129</v>
      </c>
      <c r="C934" s="80" t="s">
        <v>169</v>
      </c>
      <c r="D934" s="38">
        <v>4</v>
      </c>
      <c r="E934" s="80" t="s">
        <v>169</v>
      </c>
      <c r="F934">
        <v>5309018</v>
      </c>
      <c r="G934" s="80" t="s">
        <v>112</v>
      </c>
      <c r="H934" s="80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"/>
      <c r="V934">
        <v>6000</v>
      </c>
      <c r="W934" s="2">
        <v>6579000000</v>
      </c>
      <c r="X934" s="6">
        <v>139999.8464000001</v>
      </c>
      <c r="Y934" s="38">
        <v>10010</v>
      </c>
      <c r="Z934" s="81">
        <f>+((DETALLE_GD_1[[#This Row],[VALOR X UN (GD)]]-DETALLE_GD_1[[#This Row],[VALOR PPTO]])/DETALLE_GD_1[[#This Row],[VALOR PPTO]])</f>
        <v>1.1428584490190236E-6</v>
      </c>
      <c r="AA934" s="2">
        <f>+DETALLE_GD_1[[#This Row],[VALOR PPTO]]*DETALLE_GD_1[[#This Row],[CANTIDAD RECIBIDA]]</f>
        <v>139999.84</v>
      </c>
      <c r="AB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4" s="3">
        <f>+DETALLE_GD_1[[#This Row],[CANTIDAD SOLICITADA]]-DETALLE_GD_1[[#This Row],[DEVOLUCIÓN]]</f>
        <v>200</v>
      </c>
      <c r="AD934" s="38">
        <f>+_xlfn.XLOOKUP(DETALLE_GD_1[[#This Row],[CODIGO]],PRODUCTOS[CODIGO],PRODUCTOS[DESC CORTA],"",0)</f>
        <v>0</v>
      </c>
      <c r="AE934"/>
      <c r="AG934" s="3"/>
      <c r="AH934"/>
    </row>
    <row r="935" spans="1:34" hidden="1" x14ac:dyDescent="0.25">
      <c r="A935" s="1">
        <v>46129</v>
      </c>
      <c r="B935" s="1">
        <v>46129</v>
      </c>
      <c r="C935" s="80" t="s">
        <v>169</v>
      </c>
      <c r="D935" s="38">
        <v>4</v>
      </c>
      <c r="E935" s="80" t="s">
        <v>169</v>
      </c>
      <c r="F935">
        <v>304007</v>
      </c>
      <c r="G935" s="80" t="s">
        <v>80</v>
      </c>
      <c r="H935" s="80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"/>
      <c r="V935">
        <v>6000</v>
      </c>
      <c r="W935" s="2">
        <v>6579000000</v>
      </c>
      <c r="X935" s="6">
        <v>823993.41758399969</v>
      </c>
      <c r="Y935" s="38">
        <v>10010</v>
      </c>
      <c r="Z935" s="81">
        <f>+((DETALLE_GD_1[[#This Row],[VALOR X UN (GD)]]-DETALLE_GD_1[[#This Row],[VALOR PPTO]])/DETALLE_GD_1[[#This Row],[VALOR PPTO]])</f>
        <v>-9.4314025441193054E-3</v>
      </c>
      <c r="AA935" s="2">
        <f>+DETALLE_GD_1[[#This Row],[VALOR PPTO]]*DETALLE_GD_1[[#This Row],[CANTIDAD RECIBIDA]]</f>
        <v>823993.41599999997</v>
      </c>
      <c r="AB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5" s="3">
        <f>+DETALLE_GD_1[[#This Row],[CANTIDAD SOLICITADA]]-DETALLE_GD_1[[#This Row],[DEVOLUCIÓN]]</f>
        <v>72</v>
      </c>
      <c r="AD935" s="38" t="str">
        <f>+_xlfn.XLOOKUP(DETALLE_GD_1[[#This Row],[CODIGO]],PRODUCTOS[CODIGO],PRODUCTOS[DESC CORTA],"",0)</f>
        <v>OSB 11MM</v>
      </c>
      <c r="AE935"/>
      <c r="AG935" s="3"/>
      <c r="AH935"/>
    </row>
    <row r="936" spans="1:34" hidden="1" x14ac:dyDescent="0.25">
      <c r="A936" s="1">
        <v>46132</v>
      </c>
      <c r="B936" s="1">
        <v>46132</v>
      </c>
      <c r="C936" s="80" t="s">
        <v>169</v>
      </c>
      <c r="D936" s="38">
        <v>4</v>
      </c>
      <c r="E936" s="80" t="s">
        <v>169</v>
      </c>
      <c r="F936">
        <v>2508985</v>
      </c>
      <c r="G936" s="80" t="s">
        <v>304</v>
      </c>
      <c r="H936" s="80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">
        <v>628026</v>
      </c>
      <c r="V936">
        <v>6045</v>
      </c>
      <c r="W936" s="2">
        <v>6579000000</v>
      </c>
      <c r="X936" s="6">
        <v>102622</v>
      </c>
      <c r="Y936" s="38">
        <v>10010</v>
      </c>
      <c r="Z936" s="81">
        <f>+((DETALLE_GD_1[[#This Row],[VALOR X UN (GD)]]-DETALLE_GD_1[[#This Row],[VALOR PPTO]])/DETALLE_GD_1[[#This Row],[VALOR PPTO]])</f>
        <v>0</v>
      </c>
      <c r="AA936" s="2">
        <f>+DETALLE_GD_1[[#This Row],[VALOR PPTO]]*DETALLE_GD_1[[#This Row],[CANTIDAD RECIBIDA]]</f>
        <v>102622</v>
      </c>
      <c r="AB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6" s="3">
        <f>+DETALLE_GD_1[[#This Row],[CANTIDAD SOLICITADA]]-DETALLE_GD_1[[#This Row],[DEVOLUCIÓN]]</f>
        <v>1</v>
      </c>
      <c r="AD936" s="38" t="str">
        <f>+_xlfn.XLOOKUP(DETALLE_GD_1[[#This Row],[CODIGO]],PRODUCTOS[CODIGO],PRODUCTOS[DESC CORTA],"",0)</f>
        <v>KIT PRECOLGADO</v>
      </c>
      <c r="AE936"/>
      <c r="AG936" s="3"/>
      <c r="AH936"/>
    </row>
    <row r="937" spans="1:34" hidden="1" x14ac:dyDescent="0.25">
      <c r="A937" s="1">
        <v>46132</v>
      </c>
      <c r="B937" s="1">
        <v>46132</v>
      </c>
      <c r="C937" s="80" t="s">
        <v>169</v>
      </c>
      <c r="D937" s="38">
        <v>4</v>
      </c>
      <c r="E937" s="80" t="s">
        <v>169</v>
      </c>
      <c r="F937">
        <v>2508987</v>
      </c>
      <c r="G937" s="80" t="s">
        <v>305</v>
      </c>
      <c r="H937" s="80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"/>
      <c r="V937">
        <v>6045</v>
      </c>
      <c r="W937" s="2">
        <v>6579000000</v>
      </c>
      <c r="X937" s="6">
        <v>145847</v>
      </c>
      <c r="Y937" s="38">
        <v>10010</v>
      </c>
      <c r="Z937" s="81">
        <f>+((DETALLE_GD_1[[#This Row],[VALOR X UN (GD)]]-DETALLE_GD_1[[#This Row],[VALOR PPTO]])/DETALLE_GD_1[[#This Row],[VALOR PPTO]])</f>
        <v>-2.2729298511453784E-2</v>
      </c>
      <c r="AA937" s="2">
        <f>+DETALLE_GD_1[[#This Row],[VALOR PPTO]]*DETALLE_GD_1[[#This Row],[CANTIDAD RECIBIDA]]</f>
        <v>145847</v>
      </c>
      <c r="AB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7" s="3">
        <f>+DETALLE_GD_1[[#This Row],[CANTIDAD SOLICITADA]]-DETALLE_GD_1[[#This Row],[DEVOLUCIÓN]]</f>
        <v>1</v>
      </c>
      <c r="AD937" s="38" t="str">
        <f>+_xlfn.XLOOKUP(DETALLE_GD_1[[#This Row],[CODIGO]],PRODUCTOS[CODIGO],PRODUCTOS[DESC CORTA],"",0)</f>
        <v>KIT PREC</v>
      </c>
      <c r="AE937"/>
      <c r="AG937" s="3"/>
      <c r="AH937"/>
    </row>
    <row r="938" spans="1:34" hidden="1" x14ac:dyDescent="0.25">
      <c r="A938" s="1">
        <v>46132</v>
      </c>
      <c r="B938" s="1">
        <v>46132</v>
      </c>
      <c r="C938" s="80" t="s">
        <v>169</v>
      </c>
      <c r="D938" s="38">
        <v>4</v>
      </c>
      <c r="E938" s="80" t="s">
        <v>169</v>
      </c>
      <c r="F938">
        <v>1802517</v>
      </c>
      <c r="G938" s="80" t="s">
        <v>141</v>
      </c>
      <c r="H938" s="80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"/>
      <c r="V938">
        <v>6045</v>
      </c>
      <c r="W938" s="2">
        <v>6579000000</v>
      </c>
      <c r="X938" s="6">
        <v>4624</v>
      </c>
      <c r="Y938" s="38">
        <v>10010</v>
      </c>
      <c r="Z938" s="81">
        <f>+((DETALLE_GD_1[[#This Row],[VALOR X UN (GD)]]-DETALLE_GD_1[[#This Row],[VALOR PPTO]])/DETALLE_GD_1[[#This Row],[VALOR PPTO]])</f>
        <v>2.1626297577854672E-4</v>
      </c>
      <c r="AA938" s="2">
        <f>+DETALLE_GD_1[[#This Row],[VALOR PPTO]]*DETALLE_GD_1[[#This Row],[CANTIDAD RECIBIDA]]</f>
        <v>4624</v>
      </c>
      <c r="AB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8" s="3">
        <f>+DETALLE_GD_1[[#This Row],[CANTIDAD SOLICITADA]]-DETALLE_GD_1[[#This Row],[DEVOLUCIÓN]]</f>
        <v>2</v>
      </c>
      <c r="AD938" s="38" t="str">
        <f>+_xlfn.XLOOKUP(DETALLE_GD_1[[#This Row],[CODIGO]],PRODUCTOS[CODIGO],PRODUCTOS[DESC CORTA],"",0)</f>
        <v>CELOSIA ALUMINIO 25X25</v>
      </c>
      <c r="AE938"/>
      <c r="AG938" s="3"/>
      <c r="AH938"/>
    </row>
    <row r="939" spans="1:34" hidden="1" x14ac:dyDescent="0.25">
      <c r="A939" s="1">
        <v>46132</v>
      </c>
      <c r="B939" s="1">
        <v>46132</v>
      </c>
      <c r="C939" s="80" t="s">
        <v>169</v>
      </c>
      <c r="D939" s="38">
        <v>4</v>
      </c>
      <c r="E939" s="80" t="s">
        <v>169</v>
      </c>
      <c r="F939">
        <v>2304008</v>
      </c>
      <c r="G939" s="80" t="s">
        <v>707</v>
      </c>
      <c r="H939" s="80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"/>
      <c r="V939">
        <v>6045</v>
      </c>
      <c r="W939" s="2">
        <v>6579000000</v>
      </c>
      <c r="X939" s="6" t="s">
        <v>355</v>
      </c>
      <c r="Y939" s="38">
        <v>10010</v>
      </c>
      <c r="Z939" s="81" t="e">
        <f>+((DETALLE_GD_1[[#This Row],[VALOR X UN (GD)]]-DETALLE_GD_1[[#This Row],[VALOR PPTO]])/DETALLE_GD_1[[#This Row],[VALOR PPTO]])</f>
        <v>#DIV/0!</v>
      </c>
      <c r="AA939" s="2">
        <f>+DETALLE_GD_1[[#This Row],[VALOR PPTO]]*DETALLE_GD_1[[#This Row],[CANTIDAD RECIBIDA]]</f>
        <v>0</v>
      </c>
      <c r="AB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9" s="3">
        <f>+DETALLE_GD_1[[#This Row],[CANTIDAD SOLICITADA]]-DETALLE_GD_1[[#This Row],[DEVOLUCIÓN]]</f>
        <v>12</v>
      </c>
      <c r="AD939" s="38" t="str">
        <f>+_xlfn.XLOOKUP(DETALLE_GD_1[[#This Row],[CODIGO]],PRODUCTOS[CODIGO],PRODUCTOS[DESC CORTA],"",0)</f>
        <v/>
      </c>
      <c r="AE939"/>
      <c r="AG939" s="3"/>
      <c r="AH939"/>
    </row>
    <row r="940" spans="1:34" hidden="1" x14ac:dyDescent="0.25">
      <c r="A940" s="1">
        <v>46132</v>
      </c>
      <c r="B940" s="1">
        <v>46132</v>
      </c>
      <c r="C940" s="80" t="s">
        <v>169</v>
      </c>
      <c r="D940" s="38">
        <v>4</v>
      </c>
      <c r="E940" s="80" t="s">
        <v>169</v>
      </c>
      <c r="F940">
        <v>2302119</v>
      </c>
      <c r="G940" s="80" t="s">
        <v>74</v>
      </c>
      <c r="H940" s="8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"/>
      <c r="V940">
        <v>6045</v>
      </c>
      <c r="W940" s="2">
        <v>6579000000</v>
      </c>
      <c r="X940" s="6">
        <v>44052</v>
      </c>
      <c r="Y940" s="38">
        <v>10010</v>
      </c>
      <c r="Z940" s="81">
        <f>+((DETALLE_GD_1[[#This Row],[VALOR X UN (GD)]]-DETALLE_GD_1[[#This Row],[VALOR PPTO]])/DETALLE_GD_1[[#This Row],[VALOR PPTO]])</f>
        <v>-1.8614274039770583E-3</v>
      </c>
      <c r="AA940" s="2">
        <f>+DETALLE_GD_1[[#This Row],[VALOR PPTO]]*DETALLE_GD_1[[#This Row],[CANTIDAD RECIBIDA]]</f>
        <v>44052</v>
      </c>
      <c r="AB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0" s="3">
        <f>+DETALLE_GD_1[[#This Row],[CANTIDAD SOLICITADA]]-DETALLE_GD_1[[#This Row],[DEVOLUCIÓN]]</f>
        <v>12</v>
      </c>
      <c r="AD940" s="38" t="str">
        <f>+_xlfn.XLOOKUP(DETALLE_GD_1[[#This Row],[CODIGO]],PRODUCTOS[CODIGO],PRODUCTOS[DESC CORTA],"",0)</f>
        <v>SELLO</v>
      </c>
      <c r="AE940"/>
      <c r="AG940" s="3"/>
      <c r="AH940"/>
    </row>
    <row r="941" spans="1:34" hidden="1" x14ac:dyDescent="0.25">
      <c r="A941" s="1">
        <v>46132</v>
      </c>
      <c r="B941" s="1">
        <v>46132</v>
      </c>
      <c r="C941" s="80" t="s">
        <v>169</v>
      </c>
      <c r="D941" s="38">
        <v>4</v>
      </c>
      <c r="E941" s="80" t="s">
        <v>169</v>
      </c>
      <c r="F941">
        <v>307031</v>
      </c>
      <c r="G941" s="80" t="s">
        <v>65</v>
      </c>
      <c r="H941" s="80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"/>
      <c r="V941">
        <v>6045</v>
      </c>
      <c r="W941" s="2">
        <v>6579000000</v>
      </c>
      <c r="X941" s="6">
        <v>80999.95815000002</v>
      </c>
      <c r="Y941" s="38">
        <v>10010</v>
      </c>
      <c r="Z941" s="81">
        <f>+((DETALLE_GD_1[[#This Row],[VALOR X UN (GD)]]-DETALLE_GD_1[[#This Row],[VALOR PPTO]])/DETALLE_GD_1[[#This Row],[VALOR PPTO]])</f>
        <v>5.1851878741837811E-7</v>
      </c>
      <c r="AA941" s="2">
        <f>+DETALLE_GD_1[[#This Row],[VALOR PPTO]]*DETALLE_GD_1[[#This Row],[CANTIDAD RECIBIDA]]</f>
        <v>80999.957999999999</v>
      </c>
      <c r="AB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1" s="3">
        <f>+DETALLE_GD_1[[#This Row],[CANTIDAD SOLICITADA]]-DETALLE_GD_1[[#This Row],[DEVOLUCIÓN]]</f>
        <v>30</v>
      </c>
      <c r="AD941" s="38" t="str">
        <f>+_xlfn.XLOOKUP(DETALLE_GD_1[[#This Row],[CODIGO]],PRODUCTOS[CODIGO],PRODUCTOS[DESC CORTA],"",0)</f>
        <v>CORNIZA BLANCA</v>
      </c>
      <c r="AE941"/>
      <c r="AG941" s="3"/>
      <c r="AH941"/>
    </row>
    <row r="942" spans="1:34" hidden="1" x14ac:dyDescent="0.25">
      <c r="A942" s="1">
        <v>46132</v>
      </c>
      <c r="B942" s="1">
        <v>46132</v>
      </c>
      <c r="C942" s="80" t="s">
        <v>169</v>
      </c>
      <c r="D942" s="38">
        <v>4</v>
      </c>
      <c r="E942" s="80" t="s">
        <v>169</v>
      </c>
      <c r="F942">
        <v>2304002</v>
      </c>
      <c r="G942" s="80" t="s">
        <v>212</v>
      </c>
      <c r="H942" s="80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"/>
      <c r="V942">
        <v>6045</v>
      </c>
      <c r="W942" s="2">
        <v>6579000000</v>
      </c>
      <c r="X942" s="6">
        <v>16517.660688</v>
      </c>
      <c r="Y942" s="38">
        <v>10010</v>
      </c>
      <c r="Z942" s="81">
        <f>+((DETALLE_GD_1[[#This Row],[VALOR X UN (GD)]]-DETALLE_GD_1[[#This Row],[VALOR PPTO]])/DETALLE_GD_1[[#This Row],[VALOR PPTO]])</f>
        <v>2.0559812453786519E-5</v>
      </c>
      <c r="AA942" s="2">
        <f>+DETALLE_GD_1[[#This Row],[VALOR PPTO]]*DETALLE_GD_1[[#This Row],[CANTIDAD RECIBIDA]]</f>
        <v>16517.660400000001</v>
      </c>
      <c r="AB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2" s="3">
        <f>+DETALLE_GD_1[[#This Row],[CANTIDAD SOLICITADA]]-DETALLE_GD_1[[#This Row],[DEVOLUCIÓN]]</f>
        <v>12</v>
      </c>
      <c r="AD942" s="38">
        <f>+_xlfn.XLOOKUP(DETALLE_GD_1[[#This Row],[CODIGO]],PRODUCTOS[CODIGO],PRODUCTOS[DESC CORTA],"",0)</f>
        <v>0</v>
      </c>
      <c r="AE942"/>
      <c r="AG942" s="3"/>
      <c r="AH942"/>
    </row>
    <row r="943" spans="1:34" hidden="1" x14ac:dyDescent="0.25">
      <c r="A943" s="1">
        <v>46132</v>
      </c>
      <c r="B943" s="1">
        <v>46132</v>
      </c>
      <c r="C943" s="80" t="s">
        <v>169</v>
      </c>
      <c r="D943" s="38">
        <v>4</v>
      </c>
      <c r="E943" s="80" t="s">
        <v>169</v>
      </c>
      <c r="F943">
        <v>2304053</v>
      </c>
      <c r="G943" s="80" t="s">
        <v>213</v>
      </c>
      <c r="H943" s="80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"/>
      <c r="V943">
        <v>6045</v>
      </c>
      <c r="W943" s="2">
        <v>6579000000</v>
      </c>
      <c r="X943" s="6">
        <v>20688.000000000004</v>
      </c>
      <c r="Y943" s="38">
        <v>10010</v>
      </c>
      <c r="Z943" s="81">
        <f>+((DETALLE_GD_1[[#This Row],[VALOR X UN (GD)]]-DETALLE_GD_1[[#This Row],[VALOR PPTO]])/DETALLE_GD_1[[#This Row],[VALOR PPTO]])</f>
        <v>0.14689675174013922</v>
      </c>
      <c r="AA943" s="2">
        <f>+DETALLE_GD_1[[#This Row],[VALOR PPTO]]*DETALLE_GD_1[[#This Row],[CANTIDAD RECIBIDA]]</f>
        <v>20688</v>
      </c>
      <c r="AB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3" s="3">
        <f>+DETALLE_GD_1[[#This Row],[CANTIDAD SOLICITADA]]-DETALLE_GD_1[[#This Row],[DEVOLUCIÓN]]</f>
        <v>24</v>
      </c>
      <c r="AD943" s="38">
        <f>+_xlfn.XLOOKUP(DETALLE_GD_1[[#This Row],[CODIGO]],PRODUCTOS[CODIGO],PRODUCTOS[DESC CORTA],"",0)</f>
        <v>0</v>
      </c>
      <c r="AE943"/>
      <c r="AG943" s="3"/>
      <c r="AH943"/>
    </row>
    <row r="944" spans="1:34" hidden="1" x14ac:dyDescent="0.25">
      <c r="A944" s="1">
        <v>46132</v>
      </c>
      <c r="B944" s="1">
        <v>46132</v>
      </c>
      <c r="C944" s="80" t="s">
        <v>169</v>
      </c>
      <c r="D944" s="38">
        <v>4</v>
      </c>
      <c r="E944" s="80" t="s">
        <v>169</v>
      </c>
      <c r="F944">
        <v>307096</v>
      </c>
      <c r="G944" s="80" t="s">
        <v>249</v>
      </c>
      <c r="H944" s="80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"/>
      <c r="V944">
        <v>6045</v>
      </c>
      <c r="W944" s="2">
        <v>6579000000</v>
      </c>
      <c r="X944" s="6">
        <v>104767.50644999991</v>
      </c>
      <c r="Y944" s="38">
        <v>10010</v>
      </c>
      <c r="Z944" s="81">
        <f>+((DETALLE_GD_1[[#This Row],[VALOR X UN (GD)]]-DETALLE_GD_1[[#This Row],[VALOR PPTO]])/DETALLE_GD_1[[#This Row],[VALOR PPTO]])</f>
        <v>-0.14305490046746852</v>
      </c>
      <c r="AA944" s="2">
        <f>+DETALLE_GD_1[[#This Row],[VALOR PPTO]]*DETALLE_GD_1[[#This Row],[CANTIDAD RECIBIDA]]</f>
        <v>104767.505</v>
      </c>
      <c r="AB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44" s="3">
        <f>+DETALLE_GD_1[[#This Row],[CANTIDAD SOLICITADA]]-DETALLE_GD_1[[#This Row],[DEVOLUCIÓN]]</f>
        <v>50</v>
      </c>
      <c r="AD944" s="38" t="str">
        <f>+_xlfn.XLOOKUP(DETALLE_GD_1[[#This Row],[CODIGO]],PRODUCTOS[CODIGO],PRODUCTOS[DESC CORTA],"",0)</f>
        <v>CUBREJUNTA</v>
      </c>
      <c r="AE944"/>
      <c r="AG944" s="3"/>
      <c r="AH944"/>
    </row>
    <row r="945" spans="1:34" hidden="1" x14ac:dyDescent="0.25">
      <c r="A945" s="1">
        <v>46132</v>
      </c>
      <c r="B945" s="1">
        <v>46132</v>
      </c>
      <c r="C945" s="80" t="s">
        <v>169</v>
      </c>
      <c r="D945" s="38">
        <v>4</v>
      </c>
      <c r="E945" s="80" t="s">
        <v>169</v>
      </c>
      <c r="F945">
        <v>307033</v>
      </c>
      <c r="G945" s="80" t="s">
        <v>248</v>
      </c>
      <c r="H945" s="80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"/>
      <c r="V945">
        <v>6045</v>
      </c>
      <c r="W945" s="2">
        <v>6579000000</v>
      </c>
      <c r="X945" s="6">
        <v>94452.677199999991</v>
      </c>
      <c r="Y945" s="38">
        <v>10010</v>
      </c>
      <c r="Z945" s="81">
        <f>+((DETALLE_GD_1[[#This Row],[VALOR X UN (GD)]]-DETALLE_GD_1[[#This Row],[VALOR PPTO]])/DETALLE_GD_1[[#This Row],[VALOR PPTO]])</f>
        <v>2.9988563055514597E-4</v>
      </c>
      <c r="AA945" s="2">
        <f>+DETALLE_GD_1[[#This Row],[VALOR PPTO]]*DETALLE_GD_1[[#This Row],[CANTIDAD RECIBIDA]]</f>
        <v>94452.675000000003</v>
      </c>
      <c r="AB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5" s="3">
        <f>+DETALLE_GD_1[[#This Row],[CANTIDAD SOLICITADA]]-DETALLE_GD_1[[#This Row],[DEVOLUCIÓN]]</f>
        <v>50</v>
      </c>
      <c r="AD945" s="38">
        <f>+_xlfn.XLOOKUP(DETALLE_GD_1[[#This Row],[CODIGO]],PRODUCTOS[CODIGO],PRODUCTOS[DESC CORTA],"",0)</f>
        <v>0</v>
      </c>
      <c r="AE945"/>
      <c r="AG945" s="3"/>
      <c r="AH945"/>
    </row>
    <row r="946" spans="1:34" hidden="1" x14ac:dyDescent="0.25">
      <c r="A946" s="1">
        <v>46132</v>
      </c>
      <c r="B946" s="1">
        <v>46132</v>
      </c>
      <c r="C946" s="80" t="s">
        <v>169</v>
      </c>
      <c r="D946" s="38">
        <v>4</v>
      </c>
      <c r="E946" s="80" t="s">
        <v>169</v>
      </c>
      <c r="F946">
        <v>2304002</v>
      </c>
      <c r="G946" s="80" t="s">
        <v>212</v>
      </c>
      <c r="H946" s="80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">
        <v>55399</v>
      </c>
      <c r="V946">
        <v>6045</v>
      </c>
      <c r="W946" s="2">
        <v>6579000000</v>
      </c>
      <c r="X946" s="6">
        <v>16517.660688</v>
      </c>
      <c r="Y946" s="38">
        <v>10010</v>
      </c>
      <c r="Z946" s="81">
        <f>+((DETALLE_GD_1[[#This Row],[VALOR X UN (GD)]]-DETALLE_GD_1[[#This Row],[VALOR PPTO]])/DETALLE_GD_1[[#This Row],[VALOR PPTO]])</f>
        <v>2.0559812453786519E-5</v>
      </c>
      <c r="AA946" s="2">
        <f>+DETALLE_GD_1[[#This Row],[VALOR PPTO]]*DETALLE_GD_1[[#This Row],[CANTIDAD RECIBIDA]]</f>
        <v>16517.660400000001</v>
      </c>
      <c r="AB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6" s="3">
        <f>+DETALLE_GD_1[[#This Row],[CANTIDAD SOLICITADA]]-DETALLE_GD_1[[#This Row],[DEVOLUCIÓN]]</f>
        <v>12</v>
      </c>
      <c r="AD946" s="38">
        <f>+_xlfn.XLOOKUP(DETALLE_GD_1[[#This Row],[CODIGO]],PRODUCTOS[CODIGO],PRODUCTOS[DESC CORTA],"",0)</f>
        <v>0</v>
      </c>
      <c r="AE946"/>
      <c r="AG946" s="3"/>
      <c r="AH946"/>
    </row>
    <row r="947" spans="1:34" hidden="1" x14ac:dyDescent="0.25">
      <c r="A947" s="1">
        <v>46132</v>
      </c>
      <c r="B947" s="1">
        <v>46132</v>
      </c>
      <c r="C947" s="80" t="s">
        <v>169</v>
      </c>
      <c r="D947" s="38">
        <v>4</v>
      </c>
      <c r="E947" s="80" t="s">
        <v>169</v>
      </c>
      <c r="F947">
        <v>407049</v>
      </c>
      <c r="G947" s="80" t="s">
        <v>232</v>
      </c>
      <c r="H947" s="80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"/>
      <c r="V947">
        <v>6045</v>
      </c>
      <c r="W947" s="2">
        <v>6579000000</v>
      </c>
      <c r="X947" s="6">
        <v>6480.8648000000003</v>
      </c>
      <c r="Y947" s="38">
        <v>10010</v>
      </c>
      <c r="Z947" s="81">
        <f>+((DETALLE_GD_1[[#This Row],[VALOR X UN (GD)]]-DETALLE_GD_1[[#This Row],[VALOR PPTO]])/DETALLE_GD_1[[#This Row],[VALOR PPTO]])</f>
        <v>1.8516003999413709E-5</v>
      </c>
      <c r="AA947" s="2">
        <f>+DETALLE_GD_1[[#This Row],[VALOR PPTO]]*DETALLE_GD_1[[#This Row],[CANTIDAD RECIBIDA]]</f>
        <v>6480.88</v>
      </c>
      <c r="AB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7" s="3">
        <f>+DETALLE_GD_1[[#This Row],[CANTIDAD SOLICITADA]]-DETALLE_GD_1[[#This Row],[DEVOLUCIÓN]]</f>
        <v>400</v>
      </c>
      <c r="AD947" s="38">
        <f>+_xlfn.XLOOKUP(DETALLE_GD_1[[#This Row],[CODIGO]],PRODUCTOS[CODIGO],PRODUCTOS[DESC CORTA],"",0)</f>
        <v>0</v>
      </c>
      <c r="AE947"/>
      <c r="AG947" s="3"/>
      <c r="AH947"/>
    </row>
    <row r="948" spans="1:34" hidden="1" x14ac:dyDescent="0.25">
      <c r="A948" s="1">
        <v>46132</v>
      </c>
      <c r="B948" s="1">
        <v>46132</v>
      </c>
      <c r="C948" s="80" t="s">
        <v>169</v>
      </c>
      <c r="D948" s="38">
        <v>4</v>
      </c>
      <c r="E948" s="80" t="s">
        <v>169</v>
      </c>
      <c r="F948">
        <v>704023</v>
      </c>
      <c r="G948" s="80" t="s">
        <v>331</v>
      </c>
      <c r="H948" s="80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"/>
      <c r="V948">
        <v>6045</v>
      </c>
      <c r="W948" s="2">
        <v>6579000000</v>
      </c>
      <c r="X948" s="6">
        <v>32400</v>
      </c>
      <c r="Y948" s="38">
        <v>10010</v>
      </c>
      <c r="Z948" s="81">
        <f>+((DETALLE_GD_1[[#This Row],[VALOR X UN (GD)]]-DETALLE_GD_1[[#This Row],[VALOR PPTO]])/DETALLE_GD_1[[#This Row],[VALOR PPTO]])</f>
        <v>0</v>
      </c>
      <c r="AA948" s="2">
        <f>+DETALLE_GD_1[[#This Row],[VALOR PPTO]]*DETALLE_GD_1[[#This Row],[CANTIDAD RECIBIDA]]</f>
        <v>32400</v>
      </c>
      <c r="AB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8" s="3">
        <f>+DETALLE_GD_1[[#This Row],[CANTIDAD SOLICITADA]]-DETALLE_GD_1[[#This Row],[DEVOLUCIÓN]]</f>
        <v>100</v>
      </c>
      <c r="AD948" s="38" t="str">
        <f>+_xlfn.XLOOKUP(DETALLE_GD_1[[#This Row],[CODIGO]],PRODUCTOS[CODIGO],PRODUCTOS[DESC CORTA],"",0)</f>
        <v>ESQUINERO GUARDAPOLVO INTERIOR</v>
      </c>
      <c r="AE948"/>
      <c r="AG948" s="3"/>
      <c r="AH948"/>
    </row>
    <row r="949" spans="1:34" hidden="1" x14ac:dyDescent="0.25">
      <c r="A949" s="1">
        <v>46132</v>
      </c>
      <c r="B949" s="1">
        <v>46132</v>
      </c>
      <c r="C949" s="80" t="s">
        <v>169</v>
      </c>
      <c r="D949" s="38">
        <v>4</v>
      </c>
      <c r="E949" s="80" t="s">
        <v>169</v>
      </c>
      <c r="F949">
        <v>304012</v>
      </c>
      <c r="G949" s="80" t="s">
        <v>710</v>
      </c>
      <c r="H949" s="80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">
        <v>2283886</v>
      </c>
      <c r="V949">
        <v>6045</v>
      </c>
      <c r="W949" s="2">
        <v>6579000000</v>
      </c>
      <c r="X949" s="6">
        <v>0</v>
      </c>
      <c r="Y949" s="38">
        <v>10010</v>
      </c>
      <c r="Z949" s="81" t="e">
        <f>+((DETALLE_GD_1[[#This Row],[VALOR X UN (GD)]]-DETALLE_GD_1[[#This Row],[VALOR PPTO]])/DETALLE_GD_1[[#This Row],[VALOR PPTO]])</f>
        <v>#DIV/0!</v>
      </c>
      <c r="AA949" s="2">
        <f>+DETALLE_GD_1[[#This Row],[VALOR PPTO]]*DETALLE_GD_1[[#This Row],[CANTIDAD RECIBIDA]]</f>
        <v>0</v>
      </c>
      <c r="AB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9" s="3">
        <f>+DETALLE_GD_1[[#This Row],[CANTIDAD SOLICITADA]]-DETALLE_GD_1[[#This Row],[DEVOLUCIÓN]]</f>
        <v>10</v>
      </c>
      <c r="AD949" s="38" t="str">
        <f>+_xlfn.XLOOKUP(DETALLE_GD_1[[#This Row],[CODIGO]],PRODUCTOS[CODIGO],PRODUCTOS[DESC CORTA],"",0)</f>
        <v/>
      </c>
    </row>
    <row r="950" spans="1:34" hidden="1" x14ac:dyDescent="0.25">
      <c r="A950" s="1">
        <v>46132</v>
      </c>
      <c r="B950" s="1">
        <v>46132</v>
      </c>
      <c r="C950" s="80" t="s">
        <v>169</v>
      </c>
      <c r="D950" s="38">
        <v>4</v>
      </c>
      <c r="E950" s="80" t="s">
        <v>169</v>
      </c>
      <c r="F950">
        <v>1802171</v>
      </c>
      <c r="G950" s="80" t="s">
        <v>265</v>
      </c>
      <c r="H950" s="8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"/>
      <c r="V950">
        <v>6045</v>
      </c>
      <c r="W950" s="2">
        <v>6579000000</v>
      </c>
      <c r="X950" s="6">
        <v>3632</v>
      </c>
      <c r="Y950" s="38">
        <v>10010</v>
      </c>
      <c r="Z950" s="81">
        <f>+((DETALLE_GD_1[[#This Row],[VALOR X UN (GD)]]-DETALLE_GD_1[[#This Row],[VALOR PPTO]])/DETALLE_GD_1[[#This Row],[VALOR PPTO]])</f>
        <v>-0.11095814977973568</v>
      </c>
      <c r="AA950" s="2">
        <f>+DETALLE_GD_1[[#This Row],[VALOR PPTO]]*DETALLE_GD_1[[#This Row],[CANTIDAD RECIBIDA]]</f>
        <v>3632</v>
      </c>
      <c r="AB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0" s="3">
        <f>+DETALLE_GD_1[[#This Row],[CANTIDAD SOLICITADA]]-DETALLE_GD_1[[#This Row],[DEVOLUCIÓN]]</f>
        <v>1</v>
      </c>
      <c r="AD950" s="38" t="str">
        <f>+_xlfn.XLOOKUP(DETALLE_GD_1[[#This Row],[CODIGO]],PRODUCTOS[CODIGO],PRODUCTOS[DESC CORTA],"",0)</f>
        <v>PORTA ROLLO BENTON</v>
      </c>
    </row>
    <row r="951" spans="1:34" hidden="1" x14ac:dyDescent="0.25">
      <c r="A951" s="1">
        <v>46132</v>
      </c>
      <c r="B951" s="1">
        <v>46132</v>
      </c>
      <c r="C951" s="80" t="s">
        <v>169</v>
      </c>
      <c r="D951" s="38">
        <v>4</v>
      </c>
      <c r="E951" s="80" t="s">
        <v>169</v>
      </c>
      <c r="F951">
        <v>2508988</v>
      </c>
      <c r="G951" s="80" t="s">
        <v>469</v>
      </c>
      <c r="H951" s="80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"/>
      <c r="V951">
        <v>6045</v>
      </c>
      <c r="W951" s="2">
        <v>6579000000</v>
      </c>
      <c r="X951" s="6" t="s">
        <v>355</v>
      </c>
      <c r="Y951" s="38">
        <v>10010</v>
      </c>
      <c r="Z951" s="81" t="e">
        <f>+((DETALLE_GD_1[[#This Row],[VALOR X UN (GD)]]-DETALLE_GD_1[[#This Row],[VALOR PPTO]])/DETALLE_GD_1[[#This Row],[VALOR PPTO]])</f>
        <v>#DIV/0!</v>
      </c>
      <c r="AA951" s="2">
        <f>+DETALLE_GD_1[[#This Row],[VALOR PPTO]]*DETALLE_GD_1[[#This Row],[CANTIDAD RECIBIDA]]</f>
        <v>0</v>
      </c>
      <c r="AB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1" s="3">
        <f>+DETALLE_GD_1[[#This Row],[CANTIDAD SOLICITADA]]-DETALLE_GD_1[[#This Row],[DEVOLUCIÓN]]</f>
        <v>1</v>
      </c>
      <c r="AD951" s="38" t="str">
        <f>+_xlfn.XLOOKUP(DETALLE_GD_1[[#This Row],[CODIGO]],PRODUCTOS[CODIGO],PRODUCTOS[DESC CORTA],"",0)</f>
        <v/>
      </c>
    </row>
    <row r="952" spans="1:34" hidden="1" x14ac:dyDescent="0.25">
      <c r="A952" s="1">
        <v>46132</v>
      </c>
      <c r="B952" s="1">
        <v>46132</v>
      </c>
      <c r="C952" s="80" t="s">
        <v>169</v>
      </c>
      <c r="D952" s="38">
        <v>4</v>
      </c>
      <c r="E952" s="80" t="s">
        <v>169</v>
      </c>
      <c r="F952">
        <v>1103076</v>
      </c>
      <c r="G952" s="80" t="s">
        <v>311</v>
      </c>
      <c r="H952" s="80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"/>
      <c r="V952">
        <v>6045</v>
      </c>
      <c r="W952" s="2">
        <v>6579000000</v>
      </c>
      <c r="X952" s="6">
        <v>12764</v>
      </c>
      <c r="Y952" s="38">
        <v>10010</v>
      </c>
      <c r="Z952" s="81">
        <f>+((DETALLE_GD_1[[#This Row],[VALOR X UN (GD)]]-DETALLE_GD_1[[#This Row],[VALOR PPTO]])/DETALLE_GD_1[[#This Row],[VALOR PPTO]])</f>
        <v>-7.8345346286430584E-5</v>
      </c>
      <c r="AA952" s="2">
        <f>+DETALLE_GD_1[[#This Row],[VALOR PPTO]]*DETALLE_GD_1[[#This Row],[CANTIDAD RECIBIDA]]</f>
        <v>12764</v>
      </c>
      <c r="AB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2" s="3">
        <f>+DETALLE_GD_1[[#This Row],[CANTIDAD SOLICITADA]]-DETALLE_GD_1[[#This Row],[DEVOLUCIÓN]]</f>
        <v>4</v>
      </c>
      <c r="AD952" s="38" t="str">
        <f>+_xlfn.XLOOKUP(DETALLE_GD_1[[#This Row],[CODIGO]],PRODUCTOS[CODIGO],PRODUCTOS[DESC CORTA],"",0)</f>
        <v>PERFIL ESQUINERO INTERIOR</v>
      </c>
    </row>
    <row r="953" spans="1:34" hidden="1" x14ac:dyDescent="0.25">
      <c r="A953" s="1">
        <v>46132</v>
      </c>
      <c r="B953" s="1">
        <v>46132</v>
      </c>
      <c r="C953" s="80" t="s">
        <v>169</v>
      </c>
      <c r="D953" s="38">
        <v>4</v>
      </c>
      <c r="E953" s="80" t="s">
        <v>169</v>
      </c>
      <c r="F953">
        <v>1103074</v>
      </c>
      <c r="G953" s="80" t="s">
        <v>310</v>
      </c>
      <c r="H953" s="80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"/>
      <c r="V953">
        <v>6045</v>
      </c>
      <c r="W953" s="2">
        <v>6579000000</v>
      </c>
      <c r="X953" s="6">
        <v>9708</v>
      </c>
      <c r="Y953" s="38">
        <v>10010</v>
      </c>
      <c r="Z953" s="81">
        <f>+((DETALLE_GD_1[[#This Row],[VALOR X UN (GD)]]-DETALLE_GD_1[[#This Row],[VALOR PPTO]])/DETALLE_GD_1[[#This Row],[VALOR PPTO]])</f>
        <v>0</v>
      </c>
      <c r="AA953" s="2">
        <f>+DETALLE_GD_1[[#This Row],[VALOR PPTO]]*DETALLE_GD_1[[#This Row],[CANTIDAD RECIBIDA]]</f>
        <v>9708</v>
      </c>
      <c r="AB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3" s="3">
        <f>+DETALLE_GD_1[[#This Row],[CANTIDAD SOLICITADA]]-DETALLE_GD_1[[#This Row],[DEVOLUCIÓN]]</f>
        <v>4</v>
      </c>
      <c r="AD953" s="38" t="str">
        <f>+_xlfn.XLOOKUP(DETALLE_GD_1[[#This Row],[CODIGO]],PRODUCTOS[CODIGO],PRODUCTOS[DESC CORTA],"",0)</f>
        <v>PERFIL ESQUINERO ENCUENTRO</v>
      </c>
    </row>
    <row r="954" spans="1:34" hidden="1" x14ac:dyDescent="0.25">
      <c r="A954" s="1">
        <v>46132</v>
      </c>
      <c r="B954" s="1">
        <v>46132</v>
      </c>
      <c r="C954" s="80" t="s">
        <v>169</v>
      </c>
      <c r="D954" s="38">
        <v>4</v>
      </c>
      <c r="E954" s="80" t="s">
        <v>169</v>
      </c>
      <c r="F954">
        <v>907031</v>
      </c>
      <c r="G954" s="80" t="s">
        <v>256</v>
      </c>
      <c r="H954" s="80" t="s">
        <v>746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"/>
      <c r="V954">
        <v>6045</v>
      </c>
      <c r="W954" s="2">
        <v>6579000000</v>
      </c>
      <c r="X954" s="6">
        <v>781345.83333500021</v>
      </c>
      <c r="Y954" s="38">
        <v>10010</v>
      </c>
      <c r="Z954" s="81">
        <f>+((DETALLE_GD_1[[#This Row],[VALOR X UN (GD)]]-DETALLE_GD_1[[#This Row],[VALOR PPTO]])/DETALLE_GD_1[[#This Row],[VALOR PPTO]])</f>
        <v>-8.6617643683896076E-3</v>
      </c>
      <c r="AA954" s="2">
        <f>+DETALLE_GD_1[[#This Row],[VALOR PPTO]]*DETALLE_GD_1[[#This Row],[CANTIDAD RECIBIDA]]</f>
        <v>781345.83349999995</v>
      </c>
      <c r="AB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54" s="3">
        <f>+DETALLE_GD_1[[#This Row],[CANTIDAD SOLICITADA]]-DETALLE_GD_1[[#This Row],[DEVOLUCIÓN]]</f>
        <v>5</v>
      </c>
      <c r="AD954" s="38" t="str">
        <f>+_xlfn.XLOOKUP(DETALLE_GD_1[[#This Row],[CODIGO]],PRODUCTOS[CODIGO],PRODUCTOS[DESC CORTA],"",0)</f>
        <v>MEMBRANA PVC</v>
      </c>
    </row>
    <row r="955" spans="1:34" hidden="1" x14ac:dyDescent="0.25">
      <c r="A955" s="1">
        <v>46132</v>
      </c>
      <c r="B955" s="1">
        <v>46132</v>
      </c>
      <c r="C955" s="80" t="s">
        <v>169</v>
      </c>
      <c r="D955" s="38">
        <v>4</v>
      </c>
      <c r="E955" s="80" t="s">
        <v>169</v>
      </c>
      <c r="F955">
        <v>2302017</v>
      </c>
      <c r="G955" s="80" t="s">
        <v>156</v>
      </c>
      <c r="H955" s="80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"/>
      <c r="V955">
        <v>6045</v>
      </c>
      <c r="W955" s="2">
        <v>6579000000</v>
      </c>
      <c r="X955" s="6">
        <v>324791.52631599992</v>
      </c>
      <c r="Y955" s="38">
        <v>10010</v>
      </c>
      <c r="Z955" s="81">
        <f>+((DETALLE_GD_1[[#This Row],[VALOR X UN (GD)]]-DETALLE_GD_1[[#This Row],[VALOR PPTO]])/DETALLE_GD_1[[#This Row],[VALOR PPTO]])</f>
        <v>2.3010452528932222E-5</v>
      </c>
      <c r="AA955" s="2">
        <f>+DETALLE_GD_1[[#This Row],[VALOR PPTO]]*DETALLE_GD_1[[#This Row],[CANTIDAD RECIBIDA]]</f>
        <v>324791.52639999997</v>
      </c>
      <c r="AB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5" s="3">
        <f>+DETALLE_GD_1[[#This Row],[CANTIDAD SOLICITADA]]-DETALLE_GD_1[[#This Row],[DEVOLUCIÓN]]</f>
        <v>4</v>
      </c>
      <c r="AD955" s="38">
        <f>+_xlfn.XLOOKUP(DETALLE_GD_1[[#This Row],[CODIGO]],PRODUCTOS[CODIGO],PRODUCTOS[DESC CORTA],"",0)</f>
        <v>0</v>
      </c>
    </row>
    <row r="956" spans="1:34" hidden="1" x14ac:dyDescent="0.25">
      <c r="A956" s="1">
        <v>46132</v>
      </c>
      <c r="B956" s="1">
        <v>46132</v>
      </c>
      <c r="C956" s="80" t="s">
        <v>169</v>
      </c>
      <c r="D956" s="38">
        <v>4</v>
      </c>
      <c r="E956" s="80" t="s">
        <v>169</v>
      </c>
      <c r="F956">
        <v>1610023</v>
      </c>
      <c r="G956" s="80" t="s">
        <v>351</v>
      </c>
      <c r="H956" s="80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"/>
      <c r="V956">
        <v>6045</v>
      </c>
      <c r="W956" s="2">
        <v>6579000000</v>
      </c>
      <c r="X956" s="6">
        <v>8436.2341680000009</v>
      </c>
      <c r="Y956" s="38">
        <v>10010</v>
      </c>
      <c r="Z956" s="81">
        <f>+((DETALLE_GD_1[[#This Row],[VALOR X UN (GD)]]-DETALLE_GD_1[[#This Row],[VALOR PPTO]])/DETALLE_GD_1[[#This Row],[VALOR PPTO]])</f>
        <v>8.0221340470167088E-2</v>
      </c>
      <c r="AA956" s="2">
        <f>+DETALLE_GD_1[[#This Row],[VALOR PPTO]]*DETALLE_GD_1[[#This Row],[CANTIDAD RECIBIDA]]</f>
        <v>8436.2340000000004</v>
      </c>
      <c r="AB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6" s="3">
        <f>+DETALLE_GD_1[[#This Row],[CANTIDAD SOLICITADA]]-DETALLE_GD_1[[#This Row],[DEVOLUCIÓN]]</f>
        <v>4</v>
      </c>
      <c r="AD956" s="38" t="str">
        <f>+_xlfn.XLOOKUP(DETALLE_GD_1[[#This Row],[CODIGO]],PRODUCTOS[CODIGO],PRODUCTOS[DESC CORTA],"",0)</f>
        <v>TRAPOS DE ASEO</v>
      </c>
    </row>
    <row r="957" spans="1:34" hidden="1" x14ac:dyDescent="0.25">
      <c r="A957" s="1">
        <v>46132</v>
      </c>
      <c r="B957" s="1">
        <v>46132</v>
      </c>
      <c r="C957" s="80" t="s">
        <v>169</v>
      </c>
      <c r="D957" s="38">
        <v>4</v>
      </c>
      <c r="E957" s="80" t="s">
        <v>169</v>
      </c>
      <c r="F957">
        <v>609008</v>
      </c>
      <c r="G957" s="80" t="s">
        <v>57</v>
      </c>
      <c r="H957" s="80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"/>
      <c r="V957">
        <v>6045</v>
      </c>
      <c r="W957" s="2">
        <v>6579000000</v>
      </c>
      <c r="X957" s="6">
        <v>8523.0292399999998</v>
      </c>
      <c r="Y957" s="38">
        <v>10010</v>
      </c>
      <c r="Z957" s="81">
        <f>+((DETALLE_GD_1[[#This Row],[VALOR X UN (GD)]]-DETALLE_GD_1[[#This Row],[VALOR PPTO]])/DETALLE_GD_1[[#This Row],[VALOR PPTO]])</f>
        <v>2.5574334533548133E-2</v>
      </c>
      <c r="AA957" s="2">
        <f>+DETALLE_GD_1[[#This Row],[VALOR PPTO]]*DETALLE_GD_1[[#This Row],[CANTIDAD RECIBIDA]]</f>
        <v>8523.0292000000009</v>
      </c>
      <c r="AB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7" s="3">
        <f>+DETALLE_GD_1[[#This Row],[CANTIDAD SOLICITADA]]-DETALLE_GD_1[[#This Row],[DEVOLUCIÓN]]</f>
        <v>4</v>
      </c>
      <c r="AD957" s="38" t="str">
        <f>+_xlfn.XLOOKUP(DETALLE_GD_1[[#This Row],[CODIGO]],PRODUCTOS[CODIGO],PRODUCTOS[DESC CORTA],"",0)</f>
        <v>DUCO</v>
      </c>
    </row>
    <row r="958" spans="1:34" hidden="1" x14ac:dyDescent="0.25">
      <c r="A958" s="1">
        <v>46132</v>
      </c>
      <c r="B958" s="1">
        <v>46132</v>
      </c>
      <c r="C958" s="80" t="s">
        <v>169</v>
      </c>
      <c r="D958" s="38">
        <v>4</v>
      </c>
      <c r="E958" s="80" t="s">
        <v>169</v>
      </c>
      <c r="F958">
        <v>1902003</v>
      </c>
      <c r="G958" s="80" t="s">
        <v>155</v>
      </c>
      <c r="H958" s="80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"/>
      <c r="V958">
        <v>6045</v>
      </c>
      <c r="W958" s="2">
        <v>6579000000</v>
      </c>
      <c r="X958" s="6">
        <v>904223.85275999969</v>
      </c>
      <c r="Y958" s="38">
        <v>10010</v>
      </c>
      <c r="Z958" s="81">
        <f>+((DETALLE_GD_1[[#This Row],[VALOR X UN (GD)]]-DETALLE_GD_1[[#This Row],[VALOR PPTO]])/DETALLE_GD_1[[#This Row],[VALOR PPTO]])</f>
        <v>3.208793917981145E-4</v>
      </c>
      <c r="AA958" s="2">
        <f>+DETALLE_GD_1[[#This Row],[VALOR PPTO]]*DETALLE_GD_1[[#This Row],[CANTIDAD RECIBIDA]]</f>
        <v>904223.853</v>
      </c>
      <c r="AB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8" s="3">
        <f>+DETALLE_GD_1[[#This Row],[CANTIDAD SOLICITADA]]-DETALLE_GD_1[[#This Row],[DEVOLUCIÓN]]</f>
        <v>6</v>
      </c>
      <c r="AD958" s="38">
        <f>+_xlfn.XLOOKUP(DETALLE_GD_1[[#This Row],[CODIGO]],PRODUCTOS[CODIGO],PRODUCTOS[DESC CORTA],"",0)</f>
        <v>0</v>
      </c>
    </row>
    <row r="959" spans="1:34" hidden="1" x14ac:dyDescent="0.25">
      <c r="A959" s="1">
        <v>46132</v>
      </c>
      <c r="B959" s="1">
        <v>46132</v>
      </c>
      <c r="C959" s="80" t="s">
        <v>169</v>
      </c>
      <c r="D959" s="38">
        <v>4</v>
      </c>
      <c r="E959" s="80" t="s">
        <v>169</v>
      </c>
      <c r="F959">
        <v>810007</v>
      </c>
      <c r="G959" s="80" t="s">
        <v>235</v>
      </c>
      <c r="H959" s="80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"/>
      <c r="V959">
        <v>6045</v>
      </c>
      <c r="W959" s="2">
        <v>6579000000</v>
      </c>
      <c r="X959" s="6">
        <v>32747.24638</v>
      </c>
      <c r="Y959" s="38">
        <v>10010</v>
      </c>
      <c r="Z959" s="81">
        <f>+((DETALLE_GD_1[[#This Row],[VALOR X UN (GD)]]-DETALLE_GD_1[[#This Row],[VALOR PPTO]])/DETALLE_GD_1[[#This Row],[VALOR PPTO]])</f>
        <v>2.9735447066296782E-2</v>
      </c>
      <c r="AA959" s="2">
        <f>+DETALLE_GD_1[[#This Row],[VALOR PPTO]]*DETALLE_GD_1[[#This Row],[CANTIDAD RECIBIDA]]</f>
        <v>32747.245999999999</v>
      </c>
      <c r="AB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9" s="3">
        <f>+DETALLE_GD_1[[#This Row],[CANTIDAD SOLICITADA]]-DETALLE_GD_1[[#This Row],[DEVOLUCIÓN]]</f>
        <v>10</v>
      </c>
      <c r="AD959" s="38">
        <f>+_xlfn.XLOOKUP(DETALLE_GD_1[[#This Row],[CODIGO]],PRODUCTOS[CODIGO],PRODUCTOS[DESC CORTA],"",0)</f>
        <v>0</v>
      </c>
    </row>
    <row r="960" spans="1:34" hidden="1" x14ac:dyDescent="0.25">
      <c r="A960" s="1">
        <v>46133</v>
      </c>
      <c r="B960" s="1">
        <v>46133</v>
      </c>
      <c r="C960" s="80" t="s">
        <v>169</v>
      </c>
      <c r="D960" s="38">
        <v>4</v>
      </c>
      <c r="E960" s="80" t="s">
        <v>169</v>
      </c>
      <c r="F960">
        <v>5316483</v>
      </c>
      <c r="G960" s="80" t="s">
        <v>97</v>
      </c>
      <c r="H960" s="8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">
        <v>58141</v>
      </c>
      <c r="V960">
        <v>6045</v>
      </c>
      <c r="W960" s="2">
        <v>6579000000</v>
      </c>
      <c r="X960" s="6">
        <v>25900.857144000001</v>
      </c>
      <c r="Y960" s="38">
        <v>10010</v>
      </c>
      <c r="Z960" s="81">
        <f>+((DETALLE_GD_1[[#This Row],[VALOR X UN (GD)]]-DETALLE_GD_1[[#This Row],[VALOR PPTO]])/DETALLE_GD_1[[#This Row],[VALOR PPTO]])</f>
        <v>-7.8293039325247393E-2</v>
      </c>
      <c r="AA960" s="2">
        <f>+DETALLE_GD_1[[#This Row],[VALOR PPTO]]*DETALLE_GD_1[[#This Row],[CANTIDAD RECIBIDA]]</f>
        <v>25900.856800000001</v>
      </c>
      <c r="AB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0" s="3">
        <f>+DETALLE_GD_1[[#This Row],[CANTIDAD SOLICITADA]]-DETALLE_GD_1[[#This Row],[DEVOLUCIÓN]]</f>
        <v>8</v>
      </c>
      <c r="AD960" s="38" t="str">
        <f>+_xlfn.XLOOKUP(DETALLE_GD_1[[#This Row],[CODIGO]],PRODUCTOS[CODIGO],PRODUCTOS[DESC CORTA],"",0)</f>
        <v>LLAVE DE BOLA AF</v>
      </c>
    </row>
    <row r="961" spans="1:30" hidden="1" x14ac:dyDescent="0.25">
      <c r="A961" s="1">
        <v>46133</v>
      </c>
      <c r="B961" s="1">
        <v>46133</v>
      </c>
      <c r="C961" s="80" t="s">
        <v>169</v>
      </c>
      <c r="D961" s="38">
        <v>4</v>
      </c>
      <c r="E961" s="80" t="s">
        <v>169</v>
      </c>
      <c r="F961">
        <v>5316484</v>
      </c>
      <c r="G961" s="80" t="s">
        <v>96</v>
      </c>
      <c r="H961" s="80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"/>
      <c r="V961">
        <v>6045</v>
      </c>
      <c r="W961" s="2">
        <v>6579000000</v>
      </c>
      <c r="X961" s="6">
        <v>34981.818184000003</v>
      </c>
      <c r="Y961" s="38">
        <v>10010</v>
      </c>
      <c r="Z961" s="81">
        <f>+((DETALLE_GD_1[[#This Row],[VALOR X UN (GD)]]-DETALLE_GD_1[[#This Row],[VALOR PPTO]])/DETALLE_GD_1[[#This Row],[VALOR PPTO]])</f>
        <v>-2.0405411515142864E-2</v>
      </c>
      <c r="AA961" s="2">
        <f>+DETALLE_GD_1[[#This Row],[VALOR PPTO]]*DETALLE_GD_1[[#This Row],[CANTIDAD RECIBIDA]]</f>
        <v>34981.818399999996</v>
      </c>
      <c r="AB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1" s="3">
        <f>+DETALLE_GD_1[[#This Row],[CANTIDAD SOLICITADA]]-DETALLE_GD_1[[#This Row],[DEVOLUCIÓN]]</f>
        <v>8</v>
      </c>
      <c r="AD961" s="38" t="str">
        <f>+_xlfn.XLOOKUP(DETALLE_GD_1[[#This Row],[CODIGO]],PRODUCTOS[CODIGO],PRODUCTOS[DESC CORTA],"",0)</f>
        <v>LLAVE DE BOLA AC</v>
      </c>
    </row>
    <row r="962" spans="1:30" hidden="1" x14ac:dyDescent="0.25">
      <c r="A962" s="1">
        <v>46133</v>
      </c>
      <c r="B962" s="1">
        <v>46133</v>
      </c>
      <c r="C962" s="80" t="s">
        <v>169</v>
      </c>
      <c r="D962" s="38">
        <v>4</v>
      </c>
      <c r="E962" s="80" t="s">
        <v>169</v>
      </c>
      <c r="F962">
        <v>5309018</v>
      </c>
      <c r="G962" s="80" t="s">
        <v>112</v>
      </c>
      <c r="H962" s="80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">
        <v>2922060</v>
      </c>
      <c r="V962">
        <v>6045</v>
      </c>
      <c r="W962" s="2">
        <v>6579000000</v>
      </c>
      <c r="X962" s="6">
        <v>139999.8464000001</v>
      </c>
      <c r="Y962" s="38">
        <v>10010</v>
      </c>
      <c r="Z962" s="81">
        <f>+((DETALLE_GD_1[[#This Row],[VALOR X UN (GD)]]-DETALLE_GD_1[[#This Row],[VALOR PPTO]])/DETALLE_GD_1[[#This Row],[VALOR PPTO]])</f>
        <v>1.1428584490190236E-6</v>
      </c>
      <c r="AA962" s="2">
        <f>+DETALLE_GD_1[[#This Row],[VALOR PPTO]]*DETALLE_GD_1[[#This Row],[CANTIDAD RECIBIDA]]</f>
        <v>139999.84</v>
      </c>
      <c r="AB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2" s="3">
        <f>+DETALLE_GD_1[[#This Row],[CANTIDAD SOLICITADA]]-DETALLE_GD_1[[#This Row],[DEVOLUCIÓN]]</f>
        <v>200</v>
      </c>
      <c r="AD962" s="38">
        <f>+_xlfn.XLOOKUP(DETALLE_GD_1[[#This Row],[CODIGO]],PRODUCTOS[CODIGO],PRODUCTOS[DESC CORTA],"",0)</f>
        <v>0</v>
      </c>
    </row>
    <row r="963" spans="1:30" hidden="1" x14ac:dyDescent="0.25">
      <c r="A963" s="1">
        <v>46133</v>
      </c>
      <c r="B963" s="1">
        <v>46133</v>
      </c>
      <c r="C963" s="80" t="s">
        <v>169</v>
      </c>
      <c r="D963" s="38">
        <v>4</v>
      </c>
      <c r="E963" s="80" t="s">
        <v>169</v>
      </c>
      <c r="F963">
        <v>617019</v>
      </c>
      <c r="G963" s="80" t="s">
        <v>757</v>
      </c>
      <c r="H963" s="80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"/>
      <c r="V963">
        <v>6045</v>
      </c>
      <c r="W963" s="2">
        <v>6579000000</v>
      </c>
      <c r="X963" s="6" t="s">
        <v>355</v>
      </c>
      <c r="Y963" s="38">
        <v>10010</v>
      </c>
      <c r="Z963" s="81" t="e">
        <f>+((DETALLE_GD_1[[#This Row],[VALOR X UN (GD)]]-DETALLE_GD_1[[#This Row],[VALOR PPTO]])/DETALLE_GD_1[[#This Row],[VALOR PPTO]])</f>
        <v>#DIV/0!</v>
      </c>
      <c r="AA963" s="2">
        <f>+DETALLE_GD_1[[#This Row],[VALOR PPTO]]*DETALLE_GD_1[[#This Row],[CANTIDAD RECIBIDA]]</f>
        <v>0</v>
      </c>
      <c r="AB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3" s="3">
        <f>+DETALLE_GD_1[[#This Row],[CANTIDAD SOLICITADA]]-DETALLE_GD_1[[#This Row],[DEVOLUCIÓN]]</f>
        <v>5</v>
      </c>
      <c r="AD963" s="38" t="str">
        <f>+_xlfn.XLOOKUP(DETALLE_GD_1[[#This Row],[CODIGO]],PRODUCTOS[CODIGO],PRODUCTOS[DESC CORTA],"",0)</f>
        <v/>
      </c>
    </row>
    <row r="964" spans="1:30" hidden="1" x14ac:dyDescent="0.25">
      <c r="A964" s="1">
        <v>46133</v>
      </c>
      <c r="B964" s="1">
        <v>46133</v>
      </c>
      <c r="C964" s="80" t="s">
        <v>169</v>
      </c>
      <c r="D964" s="38">
        <v>4</v>
      </c>
      <c r="E964" s="80" t="s">
        <v>169</v>
      </c>
      <c r="F964">
        <v>304101</v>
      </c>
      <c r="G964" s="80" t="s">
        <v>17</v>
      </c>
      <c r="H964" s="80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"/>
      <c r="V964">
        <v>6045</v>
      </c>
      <c r="W964" s="2">
        <v>6579000000</v>
      </c>
      <c r="X964" s="6">
        <v>811237.38780000038</v>
      </c>
      <c r="Y964" s="38">
        <v>10010</v>
      </c>
      <c r="Z964" s="81">
        <f>+((DETALLE_GD_1[[#This Row],[VALOR X UN (GD)]]-DETALLE_GD_1[[#This Row],[VALOR PPTO]])/DETALLE_GD_1[[#This Row],[VALOR PPTO]])</f>
        <v>-4.4886880657985465E-3</v>
      </c>
      <c r="AA964" s="2">
        <f>+DETALLE_GD_1[[#This Row],[VALOR PPTO]]*DETALLE_GD_1[[#This Row],[CANTIDAD RECIBIDA]]</f>
        <v>811237.39199999999</v>
      </c>
      <c r="AB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4" s="3">
        <f>+DETALLE_GD_1[[#This Row],[CANTIDAD SOLICITADA]]-DETALLE_GD_1[[#This Row],[DEVOLUCIÓN]]</f>
        <v>84</v>
      </c>
      <c r="AD964" s="38" t="str">
        <f>+_xlfn.XLOOKUP(DETALLE_GD_1[[#This Row],[CODIGO]],PRODUCTOS[CODIGO],PRODUCTOS[DESC CORTA],"",0)</f>
        <v>OSB 9.5</v>
      </c>
    </row>
    <row r="965" spans="1:30" hidden="1" x14ac:dyDescent="0.25">
      <c r="A965" s="1">
        <v>46133</v>
      </c>
      <c r="B965" s="1">
        <v>46133</v>
      </c>
      <c r="C965" s="80" t="s">
        <v>169</v>
      </c>
      <c r="D965" s="38">
        <v>4</v>
      </c>
      <c r="E965" s="80" t="s">
        <v>169</v>
      </c>
      <c r="F965" t="s">
        <v>386</v>
      </c>
      <c r="G965" s="80" t="s">
        <v>83</v>
      </c>
      <c r="H965" s="80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"/>
      <c r="V965">
        <v>6045</v>
      </c>
      <c r="W965" s="2">
        <v>6579000000</v>
      </c>
      <c r="X965" s="6">
        <v>73879.636363999962</v>
      </c>
      <c r="Y965" s="38">
        <v>10010</v>
      </c>
      <c r="Z965" s="81">
        <f>+((DETALLE_GD_1[[#This Row],[VALOR X UN (GD)]]-DETALLE_GD_1[[#This Row],[VALOR PPTO]])/DETALLE_GD_1[[#This Row],[VALOR PPTO]])</f>
        <v>4.92151853628979E-6</v>
      </c>
      <c r="AA965" s="2">
        <f>+DETALLE_GD_1[[#This Row],[VALOR PPTO]]*DETALLE_GD_1[[#This Row],[CANTIDAD RECIBIDA]]</f>
        <v>73879.636400000003</v>
      </c>
      <c r="AB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5" s="3">
        <f>+DETALLE_GD_1[[#This Row],[CANTIDAD SOLICITADA]]-DETALLE_GD_1[[#This Row],[DEVOLUCIÓN]]</f>
        <v>2</v>
      </c>
      <c r="AD965" s="38" t="str">
        <f>+_xlfn.XLOOKUP(DETALLE_GD_1[[#This Row],[CODIGO]],PRODUCTOS[CODIGO],PRODUCTOS[DESC CORTA],"",0)</f>
        <v>CLAVO R20</v>
      </c>
    </row>
    <row r="966" spans="1:30" hidden="1" x14ac:dyDescent="0.25">
      <c r="A966" s="1">
        <v>46133</v>
      </c>
      <c r="B966" s="1">
        <v>46133</v>
      </c>
      <c r="C966" s="80" t="s">
        <v>169</v>
      </c>
      <c r="D966" s="38">
        <v>4</v>
      </c>
      <c r="E966" s="80" t="s">
        <v>169</v>
      </c>
      <c r="F966">
        <v>2304002</v>
      </c>
      <c r="G966" s="80" t="s">
        <v>212</v>
      </c>
      <c r="H966" s="80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"/>
      <c r="V966">
        <v>6045</v>
      </c>
      <c r="W966" s="2">
        <v>6579000000</v>
      </c>
      <c r="X966" s="6">
        <v>16517.660688</v>
      </c>
      <c r="Y966" s="38">
        <v>10010</v>
      </c>
      <c r="Z966" s="81">
        <f>+((DETALLE_GD_1[[#This Row],[VALOR X UN (GD)]]-DETALLE_GD_1[[#This Row],[VALOR PPTO]])/DETALLE_GD_1[[#This Row],[VALOR PPTO]])</f>
        <v>2.0559812453786519E-5</v>
      </c>
      <c r="AA966" s="2">
        <f>+DETALLE_GD_1[[#This Row],[VALOR PPTO]]*DETALLE_GD_1[[#This Row],[CANTIDAD RECIBIDA]]</f>
        <v>16517.660400000001</v>
      </c>
      <c r="AB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6" s="3">
        <f>+DETALLE_GD_1[[#This Row],[CANTIDAD SOLICITADA]]-DETALLE_GD_1[[#This Row],[DEVOLUCIÓN]]</f>
        <v>12</v>
      </c>
      <c r="AD966" s="38">
        <f>+_xlfn.XLOOKUP(DETALLE_GD_1[[#This Row],[CODIGO]],PRODUCTOS[CODIGO],PRODUCTOS[DESC CORTA],"",0)</f>
        <v>0</v>
      </c>
    </row>
    <row r="967" spans="1:30" hidden="1" x14ac:dyDescent="0.25">
      <c r="A967" s="1">
        <v>46133</v>
      </c>
      <c r="B967" s="1">
        <v>46133</v>
      </c>
      <c r="C967" s="80" t="s">
        <v>169</v>
      </c>
      <c r="D967" s="38">
        <v>4</v>
      </c>
      <c r="E967" s="80" t="s">
        <v>169</v>
      </c>
      <c r="F967">
        <v>407423</v>
      </c>
      <c r="G967" s="80" t="s">
        <v>106</v>
      </c>
      <c r="H967" s="80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"/>
      <c r="V967">
        <v>6045</v>
      </c>
      <c r="W967" s="2">
        <v>6579000000</v>
      </c>
      <c r="X967" s="6">
        <v>959764.51785405388</v>
      </c>
      <c r="Y967" s="38">
        <v>10010</v>
      </c>
      <c r="Z967" s="81">
        <f>+((DETALLE_GD_1[[#This Row],[VALOR X UN (GD)]]-DETALLE_GD_1[[#This Row],[VALOR PPTO]])/DETALLE_GD_1[[#This Row],[VALOR PPTO]])</f>
        <v>-0.96822970634983885</v>
      </c>
      <c r="AA967" s="2">
        <f>+DETALLE_GD_1[[#This Row],[VALOR PPTO]]*DETALLE_GD_1[[#This Row],[CANTIDAD RECIBIDA]]</f>
        <v>959764.5</v>
      </c>
      <c r="AB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7" s="3">
        <f>+DETALLE_GD_1[[#This Row],[CANTIDAD SOLICITADA]]-DETALLE_GD_1[[#This Row],[DEVOLUCIÓN]]</f>
        <v>9000</v>
      </c>
      <c r="AD967" s="38" t="str">
        <f>+_xlfn.XLOOKUP(DETALLE_GD_1[[#This Row],[CODIGO]],PRODUCTOS[CODIGO],PRODUCTOS[DESC CORTA],"",0)</f>
        <v>TORNILLO CRS 6X1 5/8</v>
      </c>
    </row>
    <row r="968" spans="1:30" hidden="1" x14ac:dyDescent="0.25">
      <c r="A968" s="1">
        <v>46133</v>
      </c>
      <c r="B968" s="1">
        <v>46133</v>
      </c>
      <c r="C968" s="80" t="s">
        <v>169</v>
      </c>
      <c r="D968" s="38">
        <v>4</v>
      </c>
      <c r="E968" s="80" t="s">
        <v>169</v>
      </c>
      <c r="F968">
        <v>407170</v>
      </c>
      <c r="G968" s="80" t="s">
        <v>107</v>
      </c>
      <c r="H968" s="80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"/>
      <c r="V968">
        <v>6045</v>
      </c>
      <c r="W968" s="2">
        <v>6579000000</v>
      </c>
      <c r="X968" s="6">
        <v>2440.1080000000002</v>
      </c>
      <c r="Y968" s="38">
        <v>10010</v>
      </c>
      <c r="Z968" s="81">
        <f>+((DETALLE_GD_1[[#This Row],[VALOR X UN (GD)]]-DETALLE_GD_1[[#This Row],[VALOR PPTO]])/DETALLE_GD_1[[#This Row],[VALOR PPTO]])</f>
        <v>-4.0981926970292619E-5</v>
      </c>
      <c r="AA968" s="2">
        <f>+DETALLE_GD_1[[#This Row],[VALOR PPTO]]*DETALLE_GD_1[[#This Row],[CANTIDAD RECIBIDA]]</f>
        <v>2440.1000000000004</v>
      </c>
      <c r="AB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8" s="3">
        <f>+DETALLE_GD_1[[#This Row],[CANTIDAD SOLICITADA]]-DETALLE_GD_1[[#This Row],[DEVOLUCIÓN]]</f>
        <v>500</v>
      </c>
      <c r="AD968" s="38" t="str">
        <f>+_xlfn.XLOOKUP(DETALLE_GD_1[[#This Row],[CODIGO]],PRODUCTOS[CODIGO],PRODUCTOS[DESC CORTA],"",0)</f>
        <v>TORNILLO CRS 6X2 1/4</v>
      </c>
    </row>
    <row r="969" spans="1:30" hidden="1" x14ac:dyDescent="0.25">
      <c r="A969" s="1">
        <v>46133</v>
      </c>
      <c r="B969" s="1">
        <v>46133</v>
      </c>
      <c r="C969" s="80" t="s">
        <v>169</v>
      </c>
      <c r="D969" s="38">
        <v>4</v>
      </c>
      <c r="E969" s="80" t="s">
        <v>169</v>
      </c>
      <c r="F969">
        <v>407011</v>
      </c>
      <c r="G969" s="80" t="s">
        <v>30</v>
      </c>
      <c r="H969" s="80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"/>
      <c r="V969">
        <v>6045</v>
      </c>
      <c r="W969" s="2">
        <v>6579000000</v>
      </c>
      <c r="X969" s="6">
        <v>709762.85999999987</v>
      </c>
      <c r="Y969" s="38">
        <v>10010</v>
      </c>
      <c r="Z969" s="81">
        <f>+((DETALLE_GD_1[[#This Row],[VALOR X UN (GD)]]-DETALLE_GD_1[[#This Row],[VALOR PPTO]])/DETALLE_GD_1[[#This Row],[VALOR PPTO]])</f>
        <v>2.1133821040261184E-7</v>
      </c>
      <c r="AA969" s="2">
        <f>+DETALLE_GD_1[[#This Row],[VALOR PPTO]]*DETALLE_GD_1[[#This Row],[CANTIDAD RECIBIDA]]</f>
        <v>709762.8</v>
      </c>
      <c r="AB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9" s="3">
        <f>+DETALLE_GD_1[[#This Row],[CANTIDAD SOLICITADA]]-DETALLE_GD_1[[#This Row],[DEVOLUCIÓN]]</f>
        <v>1500</v>
      </c>
      <c r="AD969" s="38" t="str">
        <f>+_xlfn.XLOOKUP(DETALLE_GD_1[[#This Row],[CODIGO]],PRODUCTOS[CODIGO],PRODUCTOS[DESC CORTA],"",0)</f>
        <v>TORNILLO SIMPSON 6"</v>
      </c>
    </row>
    <row r="970" spans="1:30" hidden="1" x14ac:dyDescent="0.25">
      <c r="A970" s="1">
        <v>46133</v>
      </c>
      <c r="B970" s="1">
        <v>46133</v>
      </c>
      <c r="C970" s="80" t="s">
        <v>169</v>
      </c>
      <c r="D970" s="38">
        <v>4</v>
      </c>
      <c r="E970" s="80" t="s">
        <v>169</v>
      </c>
      <c r="F970">
        <v>1902013</v>
      </c>
      <c r="G970" s="80" t="s">
        <v>338</v>
      </c>
      <c r="H970" s="8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"/>
      <c r="V970">
        <v>6045</v>
      </c>
      <c r="W970" s="2">
        <v>6579000000</v>
      </c>
      <c r="X970" s="6">
        <v>595580</v>
      </c>
      <c r="Y970" s="38">
        <v>10010</v>
      </c>
      <c r="Z970" s="81">
        <f>+((DETALLE_GD_1[[#This Row],[VALOR X UN (GD)]]-DETALLE_GD_1[[#This Row],[VALOR PPTO]])/DETALLE_GD_1[[#This Row],[VALOR PPTO]])</f>
        <v>0.31116894455824584</v>
      </c>
      <c r="AA970" s="2">
        <f>+DETALLE_GD_1[[#This Row],[VALOR PPTO]]*DETALLE_GD_1[[#This Row],[CANTIDAD RECIBIDA]]</f>
        <v>595580</v>
      </c>
      <c r="AB9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0" s="3">
        <f>+DETALLE_GD_1[[#This Row],[CANTIDAD SOLICITADA]]-DETALLE_GD_1[[#This Row],[DEVOLUCIÓN]]</f>
        <v>20</v>
      </c>
      <c r="AD970" s="38">
        <f>+_xlfn.XLOOKUP(DETALLE_GD_1[[#This Row],[CODIGO]],PRODUCTOS[CODIGO],PRODUCTOS[DESC CORTA],"",0)</f>
        <v>0</v>
      </c>
    </row>
    <row r="971" spans="1:30" hidden="1" x14ac:dyDescent="0.25">
      <c r="A971" s="1">
        <v>46133</v>
      </c>
      <c r="B971" s="1">
        <v>46133</v>
      </c>
      <c r="C971" s="80" t="s">
        <v>169</v>
      </c>
      <c r="D971" s="38">
        <v>4</v>
      </c>
      <c r="E971" s="80" t="s">
        <v>169</v>
      </c>
      <c r="F971">
        <v>1103107</v>
      </c>
      <c r="G971" s="80" t="s">
        <v>559</v>
      </c>
      <c r="H971" s="80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"/>
      <c r="V971">
        <v>6045</v>
      </c>
      <c r="W971" s="2">
        <v>6579000000</v>
      </c>
      <c r="X971" s="6">
        <v>763800</v>
      </c>
      <c r="Y971" s="38">
        <v>10010</v>
      </c>
      <c r="Z971" s="81">
        <f>+((DETALLE_GD_1[[#This Row],[VALOR X UN (GD)]]-DETALLE_GD_1[[#This Row],[VALOR PPTO]])/DETALLE_GD_1[[#This Row],[VALOR PPTO]])</f>
        <v>-0.76433621366849958</v>
      </c>
      <c r="AA971" s="2">
        <f>+DETALLE_GD_1[[#This Row],[VALOR PPTO]]*DETALLE_GD_1[[#This Row],[CANTIDAD RECIBIDA]]</f>
        <v>763800</v>
      </c>
      <c r="AB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1" s="3">
        <f>+DETALLE_GD_1[[#This Row],[CANTIDAD SOLICITADA]]-DETALLE_GD_1[[#This Row],[DEVOLUCIÓN]]</f>
        <v>150</v>
      </c>
      <c r="AD971" s="38" t="str">
        <f>+_xlfn.XLOOKUP(DETALLE_GD_1[[#This Row],[CODIGO]],PRODUCTOS[CODIGO],PRODUCTOS[DESC CORTA],"",0)</f>
        <v/>
      </c>
    </row>
    <row r="972" spans="1:30" hidden="1" x14ac:dyDescent="0.25">
      <c r="A972" s="1">
        <v>46133</v>
      </c>
      <c r="B972" s="1">
        <v>46133</v>
      </c>
      <c r="C972" s="80" t="s">
        <v>169</v>
      </c>
      <c r="D972" s="38">
        <v>4</v>
      </c>
      <c r="E972" s="80" t="s">
        <v>169</v>
      </c>
      <c r="F972">
        <v>1103105</v>
      </c>
      <c r="G972" s="80" t="s">
        <v>558</v>
      </c>
      <c r="H972" s="80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"/>
      <c r="V972">
        <v>6045</v>
      </c>
      <c r="W972" s="2">
        <v>6579000000</v>
      </c>
      <c r="X972" s="6">
        <v>763800</v>
      </c>
      <c r="Y972" s="38">
        <v>10010</v>
      </c>
      <c r="Z972" s="81">
        <f>+((DETALLE_GD_1[[#This Row],[VALOR X UN (GD)]]-DETALLE_GD_1[[#This Row],[VALOR PPTO]])/DETALLE_GD_1[[#This Row],[VALOR PPTO]])</f>
        <v>-0.76433621366849958</v>
      </c>
      <c r="AA972" s="2">
        <f>+DETALLE_GD_1[[#This Row],[VALOR PPTO]]*DETALLE_GD_1[[#This Row],[CANTIDAD RECIBIDA]]</f>
        <v>763800</v>
      </c>
      <c r="AB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2" s="3">
        <f>+DETALLE_GD_1[[#This Row],[CANTIDAD SOLICITADA]]-DETALLE_GD_1[[#This Row],[DEVOLUCIÓN]]</f>
        <v>150</v>
      </c>
      <c r="AD972" s="38" t="str">
        <f>+_xlfn.XLOOKUP(DETALLE_GD_1[[#This Row],[CODIGO]],PRODUCTOS[CODIGO],PRODUCTOS[DESC CORTA],"",0)</f>
        <v/>
      </c>
    </row>
    <row r="973" spans="1:30" hidden="1" x14ac:dyDescent="0.25">
      <c r="A973" s="1">
        <v>46133</v>
      </c>
      <c r="B973" s="1">
        <v>46133</v>
      </c>
      <c r="C973" s="80" t="s">
        <v>169</v>
      </c>
      <c r="D973" s="38">
        <v>4</v>
      </c>
      <c r="E973" s="80" t="s">
        <v>169</v>
      </c>
      <c r="F973">
        <v>408042</v>
      </c>
      <c r="G973" s="80" t="s">
        <v>144</v>
      </c>
      <c r="H973" s="80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">
        <v>844943</v>
      </c>
      <c r="V973">
        <v>6045</v>
      </c>
      <c r="W973" s="2">
        <v>6579000000</v>
      </c>
      <c r="X973" s="6">
        <v>350000.00000000029</v>
      </c>
      <c r="Y973" s="38">
        <v>10010</v>
      </c>
      <c r="Z973" s="81">
        <f>+((DETALLE_GD_1[[#This Row],[VALOR X UN (GD)]]-DETALLE_GD_1[[#This Row],[VALOR PPTO]])/DETALLE_GD_1[[#This Row],[VALOR PPTO]])</f>
        <v>0</v>
      </c>
      <c r="AA973" s="2">
        <f>+DETALLE_GD_1[[#This Row],[VALOR PPTO]]*DETALLE_GD_1[[#This Row],[CANTIDAD RECIBIDA]]</f>
        <v>350000</v>
      </c>
      <c r="AB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3" s="3">
        <f>+DETALLE_GD_1[[#This Row],[CANTIDAD SOLICITADA]]-DETALLE_GD_1[[#This Row],[DEVOLUCIÓN]]</f>
        <v>10</v>
      </c>
      <c r="AD973" s="38" t="str">
        <f>+_xlfn.XLOOKUP(DETALLE_GD_1[[#This Row],[CODIGO]],PRODUCTOS[CODIGO],PRODUCTOS[DESC CORTA],"",0)</f>
        <v>CLAVO HELICOIDAL PROFIX</v>
      </c>
    </row>
    <row r="974" spans="1:30" hidden="1" x14ac:dyDescent="0.25">
      <c r="A974" s="1">
        <v>46133</v>
      </c>
      <c r="B974" s="1">
        <v>46133</v>
      </c>
      <c r="C974" s="80" t="s">
        <v>169</v>
      </c>
      <c r="D974" s="38">
        <v>4</v>
      </c>
      <c r="E974" s="80" t="s">
        <v>169</v>
      </c>
      <c r="F974">
        <v>307096</v>
      </c>
      <c r="G974" s="80" t="s">
        <v>249</v>
      </c>
      <c r="H974" s="80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"/>
      <c r="V974">
        <v>6045</v>
      </c>
      <c r="W974" s="2">
        <v>6579000000</v>
      </c>
      <c r="X974" s="6">
        <v>125721.00773999991</v>
      </c>
      <c r="Y974" s="38">
        <v>10010</v>
      </c>
      <c r="Z974" s="81">
        <f>+((DETALLE_GD_1[[#This Row],[VALOR X UN (GD)]]-DETALLE_GD_1[[#This Row],[VALOR PPTO]])/DETALLE_GD_1[[#This Row],[VALOR PPTO]])</f>
        <v>-0.14305490046746852</v>
      </c>
      <c r="AA974" s="2">
        <f>+DETALLE_GD_1[[#This Row],[VALOR PPTO]]*DETALLE_GD_1[[#This Row],[CANTIDAD RECIBIDA]]</f>
        <v>125721.00600000001</v>
      </c>
      <c r="AB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4" s="3">
        <f>+DETALLE_GD_1[[#This Row],[CANTIDAD SOLICITADA]]-DETALLE_GD_1[[#This Row],[DEVOLUCIÓN]]</f>
        <v>60</v>
      </c>
      <c r="AD974" s="38" t="str">
        <f>+_xlfn.XLOOKUP(DETALLE_GD_1[[#This Row],[CODIGO]],PRODUCTOS[CODIGO],PRODUCTOS[DESC CORTA],"",0)</f>
        <v>CUBREJUNTA</v>
      </c>
    </row>
    <row r="975" spans="1:30" hidden="1" x14ac:dyDescent="0.25">
      <c r="A975" s="1">
        <v>46133</v>
      </c>
      <c r="B975" s="1">
        <v>46133</v>
      </c>
      <c r="C975" s="80" t="s">
        <v>169</v>
      </c>
      <c r="D975" s="38">
        <v>4</v>
      </c>
      <c r="E975" s="80" t="s">
        <v>169</v>
      </c>
      <c r="F975">
        <v>307031</v>
      </c>
      <c r="G975" s="80" t="s">
        <v>65</v>
      </c>
      <c r="H975" s="80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"/>
      <c r="V975">
        <v>6045</v>
      </c>
      <c r="W975" s="2">
        <v>6579000000</v>
      </c>
      <c r="X975" s="6">
        <v>134999.93025000003</v>
      </c>
      <c r="Y975" s="38">
        <v>10010</v>
      </c>
      <c r="Z975" s="81">
        <f>+((DETALLE_GD_1[[#This Row],[VALOR X UN (GD)]]-DETALLE_GD_1[[#This Row],[VALOR PPTO]])/DETALLE_GD_1[[#This Row],[VALOR PPTO]])</f>
        <v>5.1851878741837811E-7</v>
      </c>
      <c r="AA975" s="2">
        <f>+DETALLE_GD_1[[#This Row],[VALOR PPTO]]*DETALLE_GD_1[[#This Row],[CANTIDAD RECIBIDA]]</f>
        <v>134999.93</v>
      </c>
      <c r="AB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5" s="3">
        <f>+DETALLE_GD_1[[#This Row],[CANTIDAD SOLICITADA]]-DETALLE_GD_1[[#This Row],[DEVOLUCIÓN]]</f>
        <v>50</v>
      </c>
      <c r="AD975" s="38" t="str">
        <f>+_xlfn.XLOOKUP(DETALLE_GD_1[[#This Row],[CODIGO]],PRODUCTOS[CODIGO],PRODUCTOS[DESC CORTA],"",0)</f>
        <v>CORNIZA BLANCA</v>
      </c>
    </row>
    <row r="976" spans="1:30" hidden="1" x14ac:dyDescent="0.25">
      <c r="A976" s="1">
        <v>46133</v>
      </c>
      <c r="B976" s="1">
        <v>46133</v>
      </c>
      <c r="C976" s="80" t="s">
        <v>169</v>
      </c>
      <c r="D976" s="38">
        <v>4</v>
      </c>
      <c r="E976" s="80" t="s">
        <v>169</v>
      </c>
      <c r="F976">
        <v>307032</v>
      </c>
      <c r="G976" s="80" t="s">
        <v>186</v>
      </c>
      <c r="H976" s="80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"/>
      <c r="V976">
        <v>6045</v>
      </c>
      <c r="W976" s="2">
        <v>6579000000</v>
      </c>
      <c r="X976" s="6">
        <v>71351.251229999994</v>
      </c>
      <c r="Y976" s="38">
        <v>10010</v>
      </c>
      <c r="Z976" s="81">
        <f>+((DETALLE_GD_1[[#This Row],[VALOR X UN (GD)]]-DETALLE_GD_1[[#This Row],[VALOR PPTO]])/DETALLE_GD_1[[#This Row],[VALOR PPTO]])</f>
        <v>-4.1320229148052806E-2</v>
      </c>
      <c r="AA976" s="2">
        <f>+DETALLE_GD_1[[#This Row],[VALOR PPTO]]*DETALLE_GD_1[[#This Row],[CANTIDAD RECIBIDA]]</f>
        <v>71351.25</v>
      </c>
      <c r="AB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6" s="3">
        <f>+DETALLE_GD_1[[#This Row],[CANTIDAD SOLICITADA]]-DETALLE_GD_1[[#This Row],[DEVOLUCIÓN]]</f>
        <v>30</v>
      </c>
      <c r="AD976" s="38">
        <f>+_xlfn.XLOOKUP(DETALLE_GD_1[[#This Row],[CODIGO]],PRODUCTOS[CODIGO],PRODUCTOS[DESC CORTA],"",0)</f>
        <v>0</v>
      </c>
    </row>
    <row r="977" spans="1:30" hidden="1" x14ac:dyDescent="0.25">
      <c r="A977" s="1">
        <v>46133</v>
      </c>
      <c r="B977" s="1">
        <v>46133</v>
      </c>
      <c r="C977" s="80" t="s">
        <v>169</v>
      </c>
      <c r="D977" s="38">
        <v>4</v>
      </c>
      <c r="E977" s="80" t="s">
        <v>169</v>
      </c>
      <c r="F977">
        <v>2508990</v>
      </c>
      <c r="G977" s="80" t="s">
        <v>484</v>
      </c>
      <c r="H977" s="80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"/>
      <c r="V977">
        <v>6045</v>
      </c>
      <c r="W977" s="2">
        <v>6579000000</v>
      </c>
      <c r="X977" s="6">
        <v>6738</v>
      </c>
      <c r="Y977" s="38">
        <v>10010</v>
      </c>
      <c r="Z977" s="81">
        <f>+((DETALLE_GD_1[[#This Row],[VALOR X UN (GD)]]-DETALLE_GD_1[[#This Row],[VALOR PPTO]])/DETALLE_GD_1[[#This Row],[VALOR PPTO]])</f>
        <v>-1.4692787177203919E-2</v>
      </c>
      <c r="AA977" s="2">
        <f>+DETALLE_GD_1[[#This Row],[VALOR PPTO]]*DETALLE_GD_1[[#This Row],[CANTIDAD RECIBIDA]]</f>
        <v>6738</v>
      </c>
      <c r="AB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7" s="3">
        <f>+DETALLE_GD_1[[#This Row],[CANTIDAD SOLICITADA]]-DETALLE_GD_1[[#This Row],[DEVOLUCIÓN]]</f>
        <v>1</v>
      </c>
      <c r="AD977" s="38" t="str">
        <f>+_xlfn.XLOOKUP(DETALLE_GD_1[[#This Row],[CODIGO]],PRODUCTOS[CODIGO],PRODUCTOS[DESC CORTA],"",0)</f>
        <v>CERRADURA DE EMB</v>
      </c>
    </row>
    <row r="978" spans="1:30" hidden="1" x14ac:dyDescent="0.25">
      <c r="A978" s="1">
        <v>46133</v>
      </c>
      <c r="B978" s="1">
        <v>46133</v>
      </c>
      <c r="C978" s="80" t="s">
        <v>169</v>
      </c>
      <c r="D978" s="38">
        <v>4</v>
      </c>
      <c r="E978" s="80" t="s">
        <v>169</v>
      </c>
      <c r="F978">
        <v>2508993</v>
      </c>
      <c r="G978" s="80" t="s">
        <v>487</v>
      </c>
      <c r="H978" s="80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"/>
      <c r="V978">
        <v>6045</v>
      </c>
      <c r="W978" s="2">
        <v>6579000000</v>
      </c>
      <c r="X978" s="6">
        <v>4230</v>
      </c>
      <c r="Y978" s="38">
        <v>10010</v>
      </c>
      <c r="Z978" s="81">
        <f>+((DETALLE_GD_1[[#This Row],[VALOR X UN (GD)]]-DETALLE_GD_1[[#This Row],[VALOR PPTO]])/DETALLE_GD_1[[#This Row],[VALOR PPTO]])</f>
        <v>7.3995248226950361E-2</v>
      </c>
      <c r="AA978" s="2">
        <f>+DETALLE_GD_1[[#This Row],[VALOR PPTO]]*DETALLE_GD_1[[#This Row],[CANTIDAD RECIBIDA]]</f>
        <v>4230</v>
      </c>
      <c r="AB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8" s="3">
        <f>+DETALLE_GD_1[[#This Row],[CANTIDAD SOLICITADA]]-DETALLE_GD_1[[#This Row],[DEVOLUCIÓN]]</f>
        <v>3</v>
      </c>
      <c r="AD978" s="38" t="str">
        <f>+_xlfn.XLOOKUP(DETALLE_GD_1[[#This Row],[CODIGO]],PRODUCTOS[CODIGO],PRODUCTOS[DESC CORTA],"",0)</f>
        <v>BOCALLAVE B1 800 ACCESO</v>
      </c>
    </row>
    <row r="979" spans="1:30" hidden="1" x14ac:dyDescent="0.25">
      <c r="A979" s="1">
        <v>46133</v>
      </c>
      <c r="B979" s="1">
        <v>46133</v>
      </c>
      <c r="C979" s="80" t="s">
        <v>169</v>
      </c>
      <c r="D979" s="38">
        <v>4</v>
      </c>
      <c r="E979" s="80" t="s">
        <v>169</v>
      </c>
      <c r="F979">
        <v>2508986</v>
      </c>
      <c r="G979" s="80" t="s">
        <v>709</v>
      </c>
      <c r="H979" s="80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"/>
      <c r="V979">
        <v>6045</v>
      </c>
      <c r="W979" s="2">
        <v>6579000000</v>
      </c>
      <c r="X979" s="6" t="s">
        <v>355</v>
      </c>
      <c r="Y979" s="38">
        <v>10010</v>
      </c>
      <c r="Z979" s="81" t="e">
        <f>+((DETALLE_GD_1[[#This Row],[VALOR X UN (GD)]]-DETALLE_GD_1[[#This Row],[VALOR PPTO]])/DETALLE_GD_1[[#This Row],[VALOR PPTO]])</f>
        <v>#DIV/0!</v>
      </c>
      <c r="AA979" s="2">
        <f>+DETALLE_GD_1[[#This Row],[VALOR PPTO]]*DETALLE_GD_1[[#This Row],[CANTIDAD RECIBIDA]]</f>
        <v>0</v>
      </c>
      <c r="AB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9" s="3">
        <f>+DETALLE_GD_1[[#This Row],[CANTIDAD SOLICITADA]]-DETALLE_GD_1[[#This Row],[DEVOLUCIÓN]]</f>
        <v>1</v>
      </c>
      <c r="AD979" s="38" t="str">
        <f>+_xlfn.XLOOKUP(DETALLE_GD_1[[#This Row],[CODIGO]],PRODUCTOS[CODIGO],PRODUCTOS[DESC CORTA],"",0)</f>
        <v/>
      </c>
    </row>
    <row r="980" spans="1:30" hidden="1" x14ac:dyDescent="0.25">
      <c r="A980" s="1">
        <v>46133</v>
      </c>
      <c r="B980" s="1">
        <v>46133</v>
      </c>
      <c r="C980" s="80" t="s">
        <v>169</v>
      </c>
      <c r="D980" s="38">
        <v>4</v>
      </c>
      <c r="E980" s="80" t="s">
        <v>169</v>
      </c>
      <c r="F980">
        <v>408042</v>
      </c>
      <c r="G980" s="80" t="s">
        <v>144</v>
      </c>
      <c r="H980" s="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"/>
      <c r="V980">
        <v>6045</v>
      </c>
      <c r="W980" s="2">
        <v>6579000000</v>
      </c>
      <c r="X980" s="6">
        <v>70000.000000000058</v>
      </c>
      <c r="Y980" s="38">
        <v>10010</v>
      </c>
      <c r="Z980" s="81">
        <f>+((DETALLE_GD_1[[#This Row],[VALOR X UN (GD)]]-DETALLE_GD_1[[#This Row],[VALOR PPTO]])/DETALLE_GD_1[[#This Row],[VALOR PPTO]])</f>
        <v>0</v>
      </c>
      <c r="AA980" s="2">
        <f>+DETALLE_GD_1[[#This Row],[VALOR PPTO]]*DETALLE_GD_1[[#This Row],[CANTIDAD RECIBIDA]]</f>
        <v>70000</v>
      </c>
      <c r="AB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0" s="3">
        <f>+DETALLE_GD_1[[#This Row],[CANTIDAD SOLICITADA]]-DETALLE_GD_1[[#This Row],[DEVOLUCIÓN]]</f>
        <v>2</v>
      </c>
      <c r="AD980" s="38" t="str">
        <f>+_xlfn.XLOOKUP(DETALLE_GD_1[[#This Row],[CODIGO]],PRODUCTOS[CODIGO],PRODUCTOS[DESC CORTA],"",0)</f>
        <v>CLAVO HELICOIDAL PROFIX</v>
      </c>
    </row>
    <row r="981" spans="1:30" hidden="1" x14ac:dyDescent="0.25">
      <c r="A981" s="1">
        <v>46133</v>
      </c>
      <c r="B981" s="1">
        <v>46133</v>
      </c>
      <c r="C981" s="80" t="s">
        <v>169</v>
      </c>
      <c r="D981" s="38">
        <v>4</v>
      </c>
      <c r="E981" s="80" t="s">
        <v>169</v>
      </c>
      <c r="F981">
        <v>1703006</v>
      </c>
      <c r="G981" s="80" t="s">
        <v>48</v>
      </c>
      <c r="H981" s="80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">
        <v>6649</v>
      </c>
      <c r="V981">
        <v>6045</v>
      </c>
      <c r="W981" s="2">
        <v>6579000000</v>
      </c>
      <c r="X981" s="6">
        <v>6648</v>
      </c>
      <c r="Y981" s="38">
        <v>10010</v>
      </c>
      <c r="Z981" s="81">
        <f>+((DETALLE_GD_1[[#This Row],[VALOR X UN (GD)]]-DETALLE_GD_1[[#This Row],[VALOR PPTO]])/DETALLE_GD_1[[#This Row],[VALOR PPTO]])</f>
        <v>1.5042117930204573E-4</v>
      </c>
      <c r="AA981" s="2">
        <f>+DETALLE_GD_1[[#This Row],[VALOR PPTO]]*DETALLE_GD_1[[#This Row],[CANTIDAD RECIBIDA]]</f>
        <v>6648</v>
      </c>
      <c r="AB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1" s="3">
        <f>+DETALLE_GD_1[[#This Row],[CANTIDAD SOLICITADA]]-DETALLE_GD_1[[#This Row],[DEVOLUCIÓN]]</f>
        <v>4</v>
      </c>
      <c r="AD981" s="38" t="str">
        <f>+_xlfn.XLOOKUP(DETALLE_GD_1[[#This Row],[CODIGO]],PRODUCTOS[CODIGO],PRODUCTOS[DESC CORTA],"",0)</f>
        <v>SIFON LAVAPLATO</v>
      </c>
    </row>
    <row r="982" spans="1:30" hidden="1" x14ac:dyDescent="0.25">
      <c r="A982" s="1">
        <v>46134</v>
      </c>
      <c r="B982" s="1">
        <v>46134</v>
      </c>
      <c r="C982" s="80" t="s">
        <v>169</v>
      </c>
      <c r="D982" s="38">
        <v>4</v>
      </c>
      <c r="E982" s="80" t="s">
        <v>169</v>
      </c>
      <c r="F982">
        <v>410046</v>
      </c>
      <c r="G982" s="80" t="s">
        <v>361</v>
      </c>
      <c r="H982" s="80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">
        <v>4811837</v>
      </c>
      <c r="V982">
        <v>6045</v>
      </c>
      <c r="W982" s="2">
        <v>6579000000</v>
      </c>
      <c r="X982" s="6">
        <v>96234</v>
      </c>
      <c r="Y982" s="38">
        <v>10010</v>
      </c>
      <c r="Z982" s="81">
        <f>+((DETALLE_GD_1[[#This Row],[VALOR X UN (GD)]]-DETALLE_GD_1[[#This Row],[VALOR PPTO]])/DETALLE_GD_1[[#This Row],[VALOR PPTO]])</f>
        <v>0</v>
      </c>
      <c r="AA982" s="2">
        <f>+DETALLE_GD_1[[#This Row],[VALOR PPTO]]*DETALLE_GD_1[[#This Row],[CANTIDAD RECIBIDA]]</f>
        <v>96234</v>
      </c>
      <c r="AB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2" s="3">
        <f>+DETALLE_GD_1[[#This Row],[CANTIDAD SOLICITADA]]-DETALLE_GD_1[[#This Row],[DEVOLUCIÓN]]</f>
        <v>129</v>
      </c>
      <c r="AD982" s="38">
        <f>+_xlfn.XLOOKUP(DETALLE_GD_1[[#This Row],[CODIGO]],PRODUCTOS[CODIGO],PRODUCTOS[DESC CORTA],"",0)</f>
        <v>0</v>
      </c>
    </row>
    <row r="983" spans="1:30" hidden="1" x14ac:dyDescent="0.25">
      <c r="A983" s="1">
        <v>46134</v>
      </c>
      <c r="B983" s="1">
        <v>46134</v>
      </c>
      <c r="C983" s="80" t="s">
        <v>169</v>
      </c>
      <c r="D983" s="38">
        <v>4</v>
      </c>
      <c r="E983" s="80" t="s">
        <v>169</v>
      </c>
      <c r="F983" t="s">
        <v>21</v>
      </c>
      <c r="G983" s="80" t="s">
        <v>22</v>
      </c>
      <c r="H983" s="80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"/>
      <c r="V983">
        <v>6045</v>
      </c>
      <c r="W983" s="2">
        <v>6579000000</v>
      </c>
      <c r="X983" s="6">
        <v>614388.11140000017</v>
      </c>
      <c r="Y983" s="38">
        <v>10010</v>
      </c>
      <c r="Z983" s="81">
        <f>+((DETALLE_GD_1[[#This Row],[VALOR X UN (GD)]]-DETALLE_GD_1[[#This Row],[VALOR PPTO]])/DETALLE_GD_1[[#This Row],[VALOR PPTO]])</f>
        <v>-1.8229519378380471E-7</v>
      </c>
      <c r="AA983" s="2">
        <f>+DETALLE_GD_1[[#This Row],[VALOR PPTO]]*DETALLE_GD_1[[#This Row],[CANTIDAD RECIBIDA]]</f>
        <v>614388.11199999996</v>
      </c>
      <c r="AB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3" s="3">
        <f>+DETALLE_GD_1[[#This Row],[CANTIDAD SOLICITADA]]-DETALLE_GD_1[[#This Row],[DEVOLUCIÓN]]</f>
        <v>40</v>
      </c>
      <c r="AD983" s="38" t="str">
        <f>+_xlfn.XLOOKUP(DETALLE_GD_1[[#This Row],[CODIGO]],PRODUCTOS[CODIGO],PRODUCTOS[DESC CORTA],"",0)</f>
        <v>PINO 3X8X320</v>
      </c>
    </row>
    <row r="984" spans="1:30" hidden="1" x14ac:dyDescent="0.25">
      <c r="A984" s="1">
        <v>46134</v>
      </c>
      <c r="B984" s="1">
        <v>46134</v>
      </c>
      <c r="C984" s="80" t="s">
        <v>169</v>
      </c>
      <c r="D984" s="38">
        <v>4</v>
      </c>
      <c r="E984" s="80" t="s">
        <v>169</v>
      </c>
      <c r="F984">
        <v>302054</v>
      </c>
      <c r="G984" s="80" t="s">
        <v>356</v>
      </c>
      <c r="H984" s="80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"/>
      <c r="V984">
        <v>6045</v>
      </c>
      <c r="W984" s="2">
        <v>6579000000</v>
      </c>
      <c r="X984" s="6">
        <v>1782456</v>
      </c>
      <c r="Y984" s="38">
        <v>10010</v>
      </c>
      <c r="Z984" s="81">
        <f>+((DETALLE_GD_1[[#This Row],[VALOR X UN (GD)]]-DETALLE_GD_1[[#This Row],[VALOR PPTO]])/DETALLE_GD_1[[#This Row],[VALOR PPTO]])</f>
        <v>-8.2919866970068257E-2</v>
      </c>
      <c r="AA984" s="2">
        <f>+DETALLE_GD_1[[#This Row],[VALOR PPTO]]*DETALLE_GD_1[[#This Row],[CANTIDAD RECIBIDA]]</f>
        <v>1782456</v>
      </c>
      <c r="AB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4" s="3">
        <f>+DETALLE_GD_1[[#This Row],[CANTIDAD SOLICITADA]]-DETALLE_GD_1[[#This Row],[DEVOLUCIÓN]]</f>
        <v>312</v>
      </c>
      <c r="AD984" s="38">
        <f>+_xlfn.XLOOKUP(DETALLE_GD_1[[#This Row],[CODIGO]],PRODUCTOS[CODIGO],PRODUCTOS[DESC CORTA],"",0)</f>
        <v>0</v>
      </c>
    </row>
    <row r="985" spans="1:30" hidden="1" x14ac:dyDescent="0.25">
      <c r="A985" s="1">
        <v>46134</v>
      </c>
      <c r="B985" s="1">
        <v>46134</v>
      </c>
      <c r="C985" s="80" t="s">
        <v>169</v>
      </c>
      <c r="D985" s="38">
        <v>4</v>
      </c>
      <c r="E985" s="80" t="s">
        <v>169</v>
      </c>
      <c r="F985" t="s">
        <v>386</v>
      </c>
      <c r="G985" s="80" t="s">
        <v>83</v>
      </c>
      <c r="H985" s="80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"/>
      <c r="V985">
        <v>6045</v>
      </c>
      <c r="W985" s="2">
        <v>6579000000</v>
      </c>
      <c r="X985" s="6">
        <v>36939.818181999981</v>
      </c>
      <c r="Y985" s="38">
        <v>10010</v>
      </c>
      <c r="Z985" s="81">
        <f>+((DETALLE_GD_1[[#This Row],[VALOR X UN (GD)]]-DETALLE_GD_1[[#This Row],[VALOR PPTO]])/DETALLE_GD_1[[#This Row],[VALOR PPTO]])</f>
        <v>4.92151853628979E-6</v>
      </c>
      <c r="AA985" s="2">
        <f>+DETALLE_GD_1[[#This Row],[VALOR PPTO]]*DETALLE_GD_1[[#This Row],[CANTIDAD RECIBIDA]]</f>
        <v>36939.818200000002</v>
      </c>
      <c r="AB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5" s="3">
        <f>+DETALLE_GD_1[[#This Row],[CANTIDAD SOLICITADA]]-DETALLE_GD_1[[#This Row],[DEVOLUCIÓN]]</f>
        <v>1</v>
      </c>
      <c r="AD985" s="38" t="str">
        <f>+_xlfn.XLOOKUP(DETALLE_GD_1[[#This Row],[CODIGO]],PRODUCTOS[CODIGO],PRODUCTOS[DESC CORTA],"",0)</f>
        <v>CLAVO R20</v>
      </c>
    </row>
    <row r="986" spans="1:30" hidden="1" x14ac:dyDescent="0.25">
      <c r="A986" s="1">
        <v>46134</v>
      </c>
      <c r="B986" s="1">
        <v>46134</v>
      </c>
      <c r="C986" s="80" t="s">
        <v>169</v>
      </c>
      <c r="D986" s="38">
        <v>4</v>
      </c>
      <c r="E986" s="80" t="s">
        <v>169</v>
      </c>
      <c r="F986">
        <v>410045</v>
      </c>
      <c r="G986" s="80" t="s">
        <v>110</v>
      </c>
      <c r="H986" s="80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"/>
      <c r="V986">
        <v>6045</v>
      </c>
      <c r="W986" s="2">
        <v>6579000000</v>
      </c>
      <c r="X986" s="6">
        <v>85376.31575199998</v>
      </c>
      <c r="Y986" s="38">
        <v>10010</v>
      </c>
      <c r="Z986" s="81">
        <f>+((DETALLE_GD_1[[#This Row],[VALOR X UN (GD)]]-DETALLE_GD_1[[#This Row],[VALOR PPTO]])/DETALLE_GD_1[[#This Row],[VALOR PPTO]])</f>
        <v>-5.7326412345170455E-2</v>
      </c>
      <c r="AA986" s="2">
        <f>+DETALLE_GD_1[[#This Row],[VALOR PPTO]]*DETALLE_GD_1[[#This Row],[CANTIDAD RECIBIDA]]</f>
        <v>85376.324800000002</v>
      </c>
      <c r="AB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6" s="3">
        <f>+DETALLE_GD_1[[#This Row],[CANTIDAD SOLICITADA]]-DETALLE_GD_1[[#This Row],[DEVOLUCIÓN]]</f>
        <v>232</v>
      </c>
      <c r="AD986" s="38" t="str">
        <f>+_xlfn.XLOOKUP(DETALLE_GD_1[[#This Row],[CODIGO]],PRODUCTOS[CODIGO],PRODUCTOS[DESC CORTA],"",0)</f>
        <v>CONECTOR DENTADO</v>
      </c>
    </row>
    <row r="987" spans="1:30" hidden="1" x14ac:dyDescent="0.25">
      <c r="A987" s="1">
        <v>46134</v>
      </c>
      <c r="B987" s="1">
        <v>46134</v>
      </c>
      <c r="C987" s="80" t="s">
        <v>169</v>
      </c>
      <c r="D987" s="38">
        <v>4</v>
      </c>
      <c r="E987" s="80" t="s">
        <v>169</v>
      </c>
      <c r="F987">
        <v>410126</v>
      </c>
      <c r="G987" s="80" t="s">
        <v>159</v>
      </c>
      <c r="H987" s="80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"/>
      <c r="V987">
        <v>6045</v>
      </c>
      <c r="W987" s="2">
        <v>6579000000</v>
      </c>
      <c r="X987" s="6">
        <v>86558.461528000014</v>
      </c>
      <c r="Y987" s="38">
        <v>10010</v>
      </c>
      <c r="Z987" s="81">
        <f>+((DETALLE_GD_1[[#This Row],[VALOR X UN (GD)]]-DETALLE_GD_1[[#This Row],[VALOR PPTO]])/DETALLE_GD_1[[#This Row],[VALOR PPTO]])</f>
        <v>2.3728702244330655E-4</v>
      </c>
      <c r="AA987" s="2">
        <f>+DETALLE_GD_1[[#This Row],[VALOR PPTO]]*DETALLE_GD_1[[#This Row],[CANTIDAD RECIBIDA]]</f>
        <v>86558.463199999998</v>
      </c>
      <c r="AB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7" s="3">
        <f>+DETALLE_GD_1[[#This Row],[CANTIDAD SOLICITADA]]-DETALLE_GD_1[[#This Row],[DEVOLUCIÓN]]</f>
        <v>88</v>
      </c>
      <c r="AD987" s="38">
        <f>+_xlfn.XLOOKUP(DETALLE_GD_1[[#This Row],[CODIGO]],PRODUCTOS[CODIGO],PRODUCTOS[DESC CORTA],"",0)</f>
        <v>0</v>
      </c>
    </row>
    <row r="988" spans="1:30" hidden="1" x14ac:dyDescent="0.25">
      <c r="A988" s="1">
        <v>46134</v>
      </c>
      <c r="B988" s="1">
        <v>46134</v>
      </c>
      <c r="C988" s="80" t="s">
        <v>169</v>
      </c>
      <c r="D988" s="38">
        <v>4</v>
      </c>
      <c r="E988" s="80" t="s">
        <v>169</v>
      </c>
      <c r="F988">
        <v>304049</v>
      </c>
      <c r="G988" s="80" t="s">
        <v>318</v>
      </c>
      <c r="H988" s="80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"/>
      <c r="V988">
        <v>6045</v>
      </c>
      <c r="W988" s="2">
        <v>6579000000</v>
      </c>
      <c r="X988" s="6">
        <v>1947659.9999999993</v>
      </c>
      <c r="Y988" s="38">
        <v>10010</v>
      </c>
      <c r="Z988" s="81">
        <f>+((DETALLE_GD_1[[#This Row],[VALOR X UN (GD)]]-DETALLE_GD_1[[#This Row],[VALOR PPTO]])/DETALLE_GD_1[[#This Row],[VALOR PPTO]])</f>
        <v>-5.1855560005389863E-5</v>
      </c>
      <c r="AA988" s="2">
        <f>+DETALLE_GD_1[[#This Row],[VALOR PPTO]]*DETALLE_GD_1[[#This Row],[CANTIDAD RECIBIDA]]</f>
        <v>1947660</v>
      </c>
      <c r="AB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8" s="3">
        <f>+DETALLE_GD_1[[#This Row],[CANTIDAD SOLICITADA]]-DETALLE_GD_1[[#This Row],[DEVOLUCIÓN]]</f>
        <v>130</v>
      </c>
      <c r="AD988" s="38" t="str">
        <f>+_xlfn.XLOOKUP(DETALLE_GD_1[[#This Row],[CODIGO]],PRODUCTOS[CODIGO],PRODUCTOS[DESC CORTA],"",0)</f>
        <v>TERCIADO FENOLICO</v>
      </c>
    </row>
    <row r="989" spans="1:30" hidden="1" x14ac:dyDescent="0.25">
      <c r="A989" s="1">
        <v>46134</v>
      </c>
      <c r="B989" s="1">
        <v>46134</v>
      </c>
      <c r="C989" s="80" t="s">
        <v>169</v>
      </c>
      <c r="D989" s="38">
        <v>4</v>
      </c>
      <c r="E989" s="80" t="s">
        <v>169</v>
      </c>
      <c r="F989">
        <v>408042</v>
      </c>
      <c r="G989" s="80" t="s">
        <v>144</v>
      </c>
      <c r="H989" s="80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"/>
      <c r="V989">
        <v>6045</v>
      </c>
      <c r="W989" s="2">
        <v>6579000000</v>
      </c>
      <c r="X989" s="6">
        <v>105000.00000000007</v>
      </c>
      <c r="Y989" s="38">
        <v>10010</v>
      </c>
      <c r="Z989" s="81">
        <f>+((DETALLE_GD_1[[#This Row],[VALOR X UN (GD)]]-DETALLE_GD_1[[#This Row],[VALOR PPTO]])/DETALLE_GD_1[[#This Row],[VALOR PPTO]])</f>
        <v>0</v>
      </c>
      <c r="AA989" s="2">
        <f>+DETALLE_GD_1[[#This Row],[VALOR PPTO]]*DETALLE_GD_1[[#This Row],[CANTIDAD RECIBIDA]]</f>
        <v>105000</v>
      </c>
      <c r="AB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9" s="3">
        <f>+DETALLE_GD_1[[#This Row],[CANTIDAD SOLICITADA]]-DETALLE_GD_1[[#This Row],[DEVOLUCIÓN]]</f>
        <v>3</v>
      </c>
      <c r="AD989" s="38" t="str">
        <f>+_xlfn.XLOOKUP(DETALLE_GD_1[[#This Row],[CODIGO]],PRODUCTOS[CODIGO],PRODUCTOS[DESC CORTA],"",0)</f>
        <v>CLAVO HELICOIDAL PROFIX</v>
      </c>
    </row>
    <row r="990" spans="1:30" hidden="1" x14ac:dyDescent="0.25">
      <c r="A990" s="1">
        <v>46134</v>
      </c>
      <c r="B990" s="1">
        <v>46134</v>
      </c>
      <c r="C990" s="80" t="s">
        <v>169</v>
      </c>
      <c r="D990" s="38">
        <v>4</v>
      </c>
      <c r="E990" s="80" t="s">
        <v>169</v>
      </c>
      <c r="F990">
        <v>408042</v>
      </c>
      <c r="G990" s="80" t="s">
        <v>144</v>
      </c>
      <c r="H990" s="8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"/>
      <c r="V990">
        <v>6045</v>
      </c>
      <c r="W990" s="2">
        <v>6579000000</v>
      </c>
      <c r="X990" s="6">
        <v>210000.00000000015</v>
      </c>
      <c r="Y990" s="38">
        <v>10010</v>
      </c>
      <c r="Z990" s="81">
        <f>+((DETALLE_GD_1[[#This Row],[VALOR X UN (GD)]]-DETALLE_GD_1[[#This Row],[VALOR PPTO]])/DETALLE_GD_1[[#This Row],[VALOR PPTO]])</f>
        <v>0</v>
      </c>
      <c r="AA990" s="2">
        <f>+DETALLE_GD_1[[#This Row],[VALOR PPTO]]*DETALLE_GD_1[[#This Row],[CANTIDAD RECIBIDA]]</f>
        <v>210000</v>
      </c>
      <c r="AB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0" s="3">
        <f>+DETALLE_GD_1[[#This Row],[CANTIDAD SOLICITADA]]-DETALLE_GD_1[[#This Row],[DEVOLUCIÓN]]</f>
        <v>6</v>
      </c>
      <c r="AD990" s="38" t="str">
        <f>+_xlfn.XLOOKUP(DETALLE_GD_1[[#This Row],[CODIGO]],PRODUCTOS[CODIGO],PRODUCTOS[DESC CORTA],"",0)</f>
        <v>CLAVO HELICOIDAL PROFIX</v>
      </c>
    </row>
    <row r="991" spans="1:30" hidden="1" x14ac:dyDescent="0.25">
      <c r="A991" s="1">
        <v>46135</v>
      </c>
      <c r="B991" s="1">
        <v>46135</v>
      </c>
      <c r="C991" s="80" t="s">
        <v>169</v>
      </c>
      <c r="D991" s="38">
        <v>4</v>
      </c>
      <c r="E991" s="80" t="s">
        <v>169</v>
      </c>
      <c r="F991">
        <v>2508993</v>
      </c>
      <c r="G991" s="80" t="s">
        <v>487</v>
      </c>
      <c r="H991" s="80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">
        <v>4080882</v>
      </c>
      <c r="V991">
        <v>6045</v>
      </c>
      <c r="W991" s="2">
        <v>6579000000</v>
      </c>
      <c r="X991" s="6">
        <v>11280</v>
      </c>
      <c r="Y991" s="38">
        <v>10010</v>
      </c>
      <c r="Z991" s="81">
        <f>+((DETALLE_GD_1[[#This Row],[VALOR X UN (GD)]]-DETALLE_GD_1[[#This Row],[VALOR PPTO]])/DETALLE_GD_1[[#This Row],[VALOR PPTO]])</f>
        <v>7.4024822695035464E-2</v>
      </c>
      <c r="AA991" s="2">
        <f>+DETALLE_GD_1[[#This Row],[VALOR PPTO]]*DETALLE_GD_1[[#This Row],[CANTIDAD RECIBIDA]]</f>
        <v>11280</v>
      </c>
      <c r="AB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1" s="3">
        <f>+DETALLE_GD_1[[#This Row],[CANTIDAD SOLICITADA]]-DETALLE_GD_1[[#This Row],[DEVOLUCIÓN]]</f>
        <v>8</v>
      </c>
      <c r="AD991" s="38" t="str">
        <f>+_xlfn.XLOOKUP(DETALLE_GD_1[[#This Row],[CODIGO]],PRODUCTOS[CODIGO],PRODUCTOS[DESC CORTA],"",0)</f>
        <v>BOCALLAVE B1 800 ACCESO</v>
      </c>
    </row>
    <row r="992" spans="1:30" hidden="1" x14ac:dyDescent="0.25">
      <c r="A992" s="1">
        <v>46135</v>
      </c>
      <c r="B992" s="1">
        <v>46135</v>
      </c>
      <c r="C992" s="80" t="s">
        <v>169</v>
      </c>
      <c r="D992" s="38">
        <v>4</v>
      </c>
      <c r="E992" s="80" t="s">
        <v>169</v>
      </c>
      <c r="F992">
        <v>2508992</v>
      </c>
      <c r="G992" s="80" t="s">
        <v>486</v>
      </c>
      <c r="H992" s="80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"/>
      <c r="V992">
        <v>6045</v>
      </c>
      <c r="W992" s="2">
        <v>6579000000</v>
      </c>
      <c r="X992" s="6">
        <v>30504</v>
      </c>
      <c r="Y992" s="38">
        <v>10010</v>
      </c>
      <c r="Z992" s="81">
        <f>+((DETALLE_GD_1[[#This Row],[VALOR X UN (GD)]]-DETALLE_GD_1[[#This Row],[VALOR PPTO]])/DETALLE_GD_1[[#This Row],[VALOR PPTO]])</f>
        <v>-6.1303501180172632E-3</v>
      </c>
      <c r="AA992" s="2">
        <f>+DETALLE_GD_1[[#This Row],[VALOR PPTO]]*DETALLE_GD_1[[#This Row],[CANTIDAD RECIBIDA]]</f>
        <v>30504</v>
      </c>
      <c r="AB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2" s="3">
        <f>+DETALLE_GD_1[[#This Row],[CANTIDAD SOLICITADA]]-DETALLE_GD_1[[#This Row],[DEVOLUCIÓN]]</f>
        <v>6</v>
      </c>
      <c r="AD992" s="38" t="str">
        <f>+_xlfn.XLOOKUP(DETALLE_GD_1[[#This Row],[CODIGO]],PRODUCTOS[CODIGO],PRODUCTOS[DESC CORTA],"",0)</f>
        <v>MANILLA JUEGO</v>
      </c>
    </row>
    <row r="993" spans="1:30" hidden="1" x14ac:dyDescent="0.25">
      <c r="A993" s="1">
        <v>46135</v>
      </c>
      <c r="B993" s="1">
        <v>46135</v>
      </c>
      <c r="C993" s="80" t="s">
        <v>169</v>
      </c>
      <c r="D993" s="38">
        <v>4</v>
      </c>
      <c r="E993" s="80" t="s">
        <v>169</v>
      </c>
      <c r="F993">
        <v>2508991</v>
      </c>
      <c r="G993" s="80" t="s">
        <v>485</v>
      </c>
      <c r="H993" s="80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"/>
      <c r="V993">
        <v>6045</v>
      </c>
      <c r="W993" s="2">
        <v>6579000000</v>
      </c>
      <c r="X993" s="6">
        <v>38384</v>
      </c>
      <c r="Y993" s="38">
        <v>10010</v>
      </c>
      <c r="Z993" s="81">
        <f>+((DETALLE_GD_1[[#This Row],[VALOR X UN (GD)]]-DETALLE_GD_1[[#This Row],[VALOR PPTO]])/DETALLE_GD_1[[#This Row],[VALOR PPTO]])</f>
        <v>-5.2365568987077947E-3</v>
      </c>
      <c r="AA993" s="2">
        <f>+DETALLE_GD_1[[#This Row],[VALOR PPTO]]*DETALLE_GD_1[[#This Row],[CANTIDAD RECIBIDA]]</f>
        <v>38384</v>
      </c>
      <c r="AB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3" s="3">
        <f>+DETALLE_GD_1[[#This Row],[CANTIDAD SOLICITADA]]-DETALLE_GD_1[[#This Row],[DEVOLUCIÓN]]</f>
        <v>8</v>
      </c>
      <c r="AD993" s="38" t="str">
        <f>+_xlfn.XLOOKUP(DETALLE_GD_1[[#This Row],[CODIGO]],PRODUCTOS[CODIGO],PRODUCTOS[DESC CORTA],"",0)</f>
        <v>CILINDRO 03 LLAVE/LLAVE</v>
      </c>
    </row>
    <row r="994" spans="1:30" hidden="1" x14ac:dyDescent="0.25">
      <c r="A994" s="1">
        <v>46135</v>
      </c>
      <c r="B994" s="1">
        <v>46135</v>
      </c>
      <c r="C994" s="80" t="s">
        <v>169</v>
      </c>
      <c r="D994" s="38">
        <v>4</v>
      </c>
      <c r="E994" s="80" t="s">
        <v>169</v>
      </c>
      <c r="F994">
        <v>2508990</v>
      </c>
      <c r="G994" s="80" t="s">
        <v>484</v>
      </c>
      <c r="H994" s="80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"/>
      <c r="V994">
        <v>6045</v>
      </c>
      <c r="W994" s="2">
        <v>6579000000</v>
      </c>
      <c r="X994" s="6">
        <v>53904</v>
      </c>
      <c r="Y994" s="38">
        <v>10010</v>
      </c>
      <c r="Z994" s="81">
        <f>+((DETALLE_GD_1[[#This Row],[VALOR X UN (GD)]]-DETALLE_GD_1[[#This Row],[VALOR PPTO]])/DETALLE_GD_1[[#This Row],[VALOR PPTO]])</f>
        <v>-1.4748441674087266E-2</v>
      </c>
      <c r="AA994" s="2">
        <f>+DETALLE_GD_1[[#This Row],[VALOR PPTO]]*DETALLE_GD_1[[#This Row],[CANTIDAD RECIBIDA]]</f>
        <v>53904</v>
      </c>
      <c r="AB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4" s="3">
        <f>+DETALLE_GD_1[[#This Row],[CANTIDAD SOLICITADA]]-DETALLE_GD_1[[#This Row],[DEVOLUCIÓN]]</f>
        <v>8</v>
      </c>
      <c r="AD994" s="38" t="str">
        <f>+_xlfn.XLOOKUP(DETALLE_GD_1[[#This Row],[CODIGO]],PRODUCTOS[CODIGO],PRODUCTOS[DESC CORTA],"",0)</f>
        <v>CERRADURA DE EMB</v>
      </c>
    </row>
    <row r="995" spans="1:30" hidden="1" x14ac:dyDescent="0.25">
      <c r="A995" s="1">
        <v>46135</v>
      </c>
      <c r="B995" s="1">
        <v>46135</v>
      </c>
      <c r="C995" s="80" t="s">
        <v>169</v>
      </c>
      <c r="D995" s="38">
        <v>4</v>
      </c>
      <c r="E995" s="80" t="s">
        <v>169</v>
      </c>
      <c r="F995">
        <v>1405025</v>
      </c>
      <c r="G995" s="80" t="s">
        <v>189</v>
      </c>
      <c r="H995" s="80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"/>
      <c r="V995">
        <v>6045</v>
      </c>
      <c r="W995" s="2">
        <v>6579000000</v>
      </c>
      <c r="X995" s="6">
        <v>27034.133332000001</v>
      </c>
      <c r="Y995" s="38">
        <v>10010</v>
      </c>
      <c r="Z995" s="81">
        <f>+((DETALLE_GD_1[[#This Row],[VALOR X UN (GD)]]-DETALLE_GD_1[[#This Row],[VALOR PPTO]])/DETALLE_GD_1[[#This Row],[VALOR PPTO]])</f>
        <v>3.2768455842334898E-2</v>
      </c>
      <c r="AA995" s="2">
        <f>+DETALLE_GD_1[[#This Row],[VALOR PPTO]]*DETALLE_GD_1[[#This Row],[CANTIDAD RECIBIDA]]</f>
        <v>27034.1332</v>
      </c>
      <c r="AB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5" s="3">
        <f>+DETALLE_GD_1[[#This Row],[CANTIDAD SOLICITADA]]-DETALLE_GD_1[[#This Row],[DEVOLUCIÓN]]</f>
        <v>4</v>
      </c>
      <c r="AD995" s="38">
        <f>+_xlfn.XLOOKUP(DETALLE_GD_1[[#This Row],[CODIGO]],PRODUCTOS[CODIGO],PRODUCTOS[DESC CORTA],"",0)</f>
        <v>0</v>
      </c>
    </row>
    <row r="996" spans="1:30" hidden="1" x14ac:dyDescent="0.25">
      <c r="A996" s="1">
        <v>46135</v>
      </c>
      <c r="B996" s="1">
        <v>46135</v>
      </c>
      <c r="C996" s="80" t="s">
        <v>169</v>
      </c>
      <c r="D996" s="38">
        <v>4</v>
      </c>
      <c r="E996" s="80" t="s">
        <v>169</v>
      </c>
      <c r="F996">
        <v>1405040</v>
      </c>
      <c r="G996" s="80" t="s">
        <v>451</v>
      </c>
      <c r="H996" s="80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"/>
      <c r="V996">
        <v>6045</v>
      </c>
      <c r="W996" s="2">
        <v>6579000000</v>
      </c>
      <c r="X996" s="6">
        <v>113520</v>
      </c>
      <c r="Y996" s="38">
        <v>10010</v>
      </c>
      <c r="Z996" s="81">
        <f>+((DETALLE_GD_1[[#This Row],[VALOR X UN (GD)]]-DETALLE_GD_1[[#This Row],[VALOR PPTO]])/DETALLE_GD_1[[#This Row],[VALOR PPTO]])</f>
        <v>1.2332584566596505E-3</v>
      </c>
      <c r="AA996" s="2">
        <f>+DETALLE_GD_1[[#This Row],[VALOR PPTO]]*DETALLE_GD_1[[#This Row],[CANTIDAD RECIBIDA]]</f>
        <v>113520</v>
      </c>
      <c r="AB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6" s="3">
        <f>+DETALLE_GD_1[[#This Row],[CANTIDAD SOLICITADA]]-DETALLE_GD_1[[#This Row],[DEVOLUCIÓN]]</f>
        <v>15</v>
      </c>
      <c r="AD996" s="38" t="str">
        <f>+_xlfn.XLOOKUP(DETALLE_GD_1[[#This Row],[CODIGO]],PRODUCTOS[CODIGO],PRODUCTOS[DESC CORTA],"",0)</f>
        <v>CEERRADURA BAÑO 815 TUBULAR</v>
      </c>
    </row>
    <row r="997" spans="1:30" hidden="1" x14ac:dyDescent="0.25">
      <c r="A997" s="1">
        <v>46135</v>
      </c>
      <c r="B997" s="1">
        <v>46135</v>
      </c>
      <c r="C997" s="80" t="s">
        <v>169</v>
      </c>
      <c r="D997" s="38">
        <v>4</v>
      </c>
      <c r="E997" s="80" t="s">
        <v>169</v>
      </c>
      <c r="F997">
        <v>1405039</v>
      </c>
      <c r="G997" s="80" t="s">
        <v>314</v>
      </c>
      <c r="H997" s="80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"/>
      <c r="V997">
        <v>6045</v>
      </c>
      <c r="W997" s="2">
        <v>6579000000</v>
      </c>
      <c r="X997" s="6">
        <v>30384</v>
      </c>
      <c r="Y997" s="38">
        <v>10010</v>
      </c>
      <c r="Z997" s="81">
        <f>+((DETALLE_GD_1[[#This Row],[VALOR X UN (GD)]]-DETALLE_GD_1[[#This Row],[VALOR PPTO]])/DETALLE_GD_1[[#This Row],[VALOR PPTO]])</f>
        <v>8.4254870984728798E-3</v>
      </c>
      <c r="AA997" s="2">
        <f>+DETALLE_GD_1[[#This Row],[VALOR PPTO]]*DETALLE_GD_1[[#This Row],[CANTIDAD RECIBIDA]]</f>
        <v>30384</v>
      </c>
      <c r="AB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7" s="3">
        <f>+DETALLE_GD_1[[#This Row],[CANTIDAD SOLICITADA]]-DETALLE_GD_1[[#This Row],[DEVOLUCIÓN]]</f>
        <v>4</v>
      </c>
      <c r="AD997" s="38" t="str">
        <f>+_xlfn.XLOOKUP(DETALLE_GD_1[[#This Row],[CODIGO]],PRODUCTOS[CODIGO],PRODUCTOS[DESC CORTA],"",0)</f>
        <v>CERRADURA INOX 304</v>
      </c>
    </row>
    <row r="998" spans="1:30" hidden="1" x14ac:dyDescent="0.25">
      <c r="A998" s="1">
        <v>46135</v>
      </c>
      <c r="B998" s="1">
        <v>46135</v>
      </c>
      <c r="C998" s="80" t="s">
        <v>169</v>
      </c>
      <c r="D998" s="38">
        <v>4</v>
      </c>
      <c r="E998" s="80" t="s">
        <v>169</v>
      </c>
      <c r="F998">
        <v>307031</v>
      </c>
      <c r="G998" s="80" t="s">
        <v>65</v>
      </c>
      <c r="H998" s="80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"/>
      <c r="V998">
        <v>6045</v>
      </c>
      <c r="W998" s="2">
        <v>6579000000</v>
      </c>
      <c r="X998" s="6">
        <v>134999.93025000003</v>
      </c>
      <c r="Y998" s="38">
        <v>10010</v>
      </c>
      <c r="Z998" s="81">
        <f>+((DETALLE_GD_1[[#This Row],[VALOR X UN (GD)]]-DETALLE_GD_1[[#This Row],[VALOR PPTO]])/DETALLE_GD_1[[#This Row],[VALOR PPTO]])</f>
        <v>5.1851878741837811E-7</v>
      </c>
      <c r="AA998" s="2">
        <f>+DETALLE_GD_1[[#This Row],[VALOR PPTO]]*DETALLE_GD_1[[#This Row],[CANTIDAD RECIBIDA]]</f>
        <v>134999.93</v>
      </c>
      <c r="AB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8" s="3">
        <f>+DETALLE_GD_1[[#This Row],[CANTIDAD SOLICITADA]]-DETALLE_GD_1[[#This Row],[DEVOLUCIÓN]]</f>
        <v>50</v>
      </c>
      <c r="AD998" s="38" t="str">
        <f>+_xlfn.XLOOKUP(DETALLE_GD_1[[#This Row],[CODIGO]],PRODUCTOS[CODIGO],PRODUCTOS[DESC CORTA],"",0)</f>
        <v>CORNIZA BLANCA</v>
      </c>
    </row>
    <row r="999" spans="1:30" hidden="1" x14ac:dyDescent="0.25">
      <c r="A999" s="1">
        <v>46135</v>
      </c>
      <c r="B999" s="1">
        <v>46135</v>
      </c>
      <c r="C999" s="80" t="s">
        <v>169</v>
      </c>
      <c r="D999" s="38">
        <v>4</v>
      </c>
      <c r="E999" s="80" t="s">
        <v>169</v>
      </c>
      <c r="F999">
        <v>304002</v>
      </c>
      <c r="G999" s="80" t="s">
        <v>37</v>
      </c>
      <c r="H999" s="80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"/>
      <c r="V999">
        <v>6045</v>
      </c>
      <c r="W999" s="2">
        <v>6579000000</v>
      </c>
      <c r="X999" s="6">
        <v>1529748.5150160005</v>
      </c>
      <c r="Y999" s="38">
        <v>10010</v>
      </c>
      <c r="Z999" s="81">
        <f>+((DETALLE_GD_1[[#This Row],[VALOR X UN (GD)]]-DETALLE_GD_1[[#This Row],[VALOR PPTO]])/DETALLE_GD_1[[#This Row],[VALOR PPTO]])</f>
        <v>1.7172417873936391E-2</v>
      </c>
      <c r="AA999" s="2">
        <f>+DETALLE_GD_1[[#This Row],[VALOR PPTO]]*DETALLE_GD_1[[#This Row],[CANTIDAD RECIBIDA]]</f>
        <v>1529748.5183999999</v>
      </c>
      <c r="AB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9" s="3">
        <f>+DETALLE_GD_1[[#This Row],[CANTIDAD SOLICITADA]]-DETALLE_GD_1[[#This Row],[DEVOLUCIÓN]]</f>
        <v>72</v>
      </c>
      <c r="AD999" s="38" t="str">
        <f>+_xlfn.XLOOKUP(DETALLE_GD_1[[#This Row],[CODIGO]],PRODUCTOS[CODIGO],PRODUCTOS[DESC CORTA],"",0)</f>
        <v>SMARTPANEL</v>
      </c>
    </row>
    <row r="1000" spans="1:30" hidden="1" x14ac:dyDescent="0.25">
      <c r="A1000" s="1">
        <v>46135</v>
      </c>
      <c r="B1000" s="1">
        <v>46135</v>
      </c>
      <c r="C1000" s="80" t="s">
        <v>169</v>
      </c>
      <c r="D1000" s="38">
        <v>4</v>
      </c>
      <c r="E1000" s="80" t="s">
        <v>169</v>
      </c>
      <c r="F1000">
        <v>408034</v>
      </c>
      <c r="G1000" s="80" t="s">
        <v>250</v>
      </c>
      <c r="H1000" s="8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"/>
      <c r="V1000">
        <v>6045</v>
      </c>
      <c r="W1000" s="2">
        <v>6579000000</v>
      </c>
      <c r="X1000" s="6">
        <v>1866.9503550000009</v>
      </c>
      <c r="Y1000" s="38">
        <v>10010</v>
      </c>
      <c r="Z1000" s="81">
        <f>+((DETALLE_GD_1[[#This Row],[VALOR X UN (GD)]]-DETALLE_GD_1[[#This Row],[VALOR PPTO]])/DETALLE_GD_1[[#This Row],[VALOR PPTO]])</f>
        <v>2.6567390328128124E-5</v>
      </c>
      <c r="AA1000" s="2">
        <f>+DETALLE_GD_1[[#This Row],[VALOR PPTO]]*DETALLE_GD_1[[#This Row],[CANTIDAD RECIBIDA]]</f>
        <v>1866.9503999999999</v>
      </c>
      <c r="AB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0" s="3">
        <f>+DETALLE_GD_1[[#This Row],[CANTIDAD SOLICITADA]]-DETALLE_GD_1[[#This Row],[DEVOLUCIÓN]]</f>
        <v>1</v>
      </c>
      <c r="AD1000" s="38">
        <f>+_xlfn.XLOOKUP(DETALLE_GD_1[[#This Row],[CODIGO]],PRODUCTOS[CODIGO],PRODUCTOS[DESC CORTA],"",0)</f>
        <v>0</v>
      </c>
    </row>
    <row r="1001" spans="1:30" hidden="1" x14ac:dyDescent="0.25">
      <c r="A1001" s="1">
        <v>46135</v>
      </c>
      <c r="B1001" s="1">
        <v>46135</v>
      </c>
      <c r="C1001" s="80" t="s">
        <v>169</v>
      </c>
      <c r="D1001" s="38">
        <v>4</v>
      </c>
      <c r="E1001" s="80" t="s">
        <v>169</v>
      </c>
      <c r="F1001">
        <v>307033</v>
      </c>
      <c r="G1001" s="80" t="s">
        <v>248</v>
      </c>
      <c r="H1001" s="80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"/>
      <c r="V1001">
        <v>6045</v>
      </c>
      <c r="W1001" s="2">
        <v>6579000000</v>
      </c>
      <c r="X1001" s="6">
        <v>56671.606319999999</v>
      </c>
      <c r="Y1001" s="38">
        <v>10010</v>
      </c>
      <c r="Z1001" s="81">
        <f>+((DETALLE_GD_1[[#This Row],[VALOR X UN (GD)]]-DETALLE_GD_1[[#This Row],[VALOR PPTO]])/DETALLE_GD_1[[#This Row],[VALOR PPTO]])</f>
        <v>3.0692619346142256E-4</v>
      </c>
      <c r="AA1001" s="2">
        <f>+DETALLE_GD_1[[#This Row],[VALOR PPTO]]*DETALLE_GD_1[[#This Row],[CANTIDAD RECIBIDA]]</f>
        <v>56671.604999999996</v>
      </c>
      <c r="AB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1" s="3">
        <f>+DETALLE_GD_1[[#This Row],[CANTIDAD SOLICITADA]]-DETALLE_GD_1[[#This Row],[DEVOLUCIÓN]]</f>
        <v>30</v>
      </c>
      <c r="AD1001" s="38">
        <f>+_xlfn.XLOOKUP(DETALLE_GD_1[[#This Row],[CODIGO]],PRODUCTOS[CODIGO],PRODUCTOS[DESC CORTA],"",0)</f>
        <v>0</v>
      </c>
    </row>
    <row r="1002" spans="1:30" hidden="1" x14ac:dyDescent="0.25">
      <c r="A1002" s="1">
        <v>46135</v>
      </c>
      <c r="B1002" s="1">
        <v>46135</v>
      </c>
      <c r="C1002" s="80" t="s">
        <v>169</v>
      </c>
      <c r="D1002" s="38">
        <v>4</v>
      </c>
      <c r="E1002" s="80" t="s">
        <v>169</v>
      </c>
      <c r="F1002">
        <v>1803045</v>
      </c>
      <c r="G1002" s="80" t="s">
        <v>337</v>
      </c>
      <c r="H1002" s="80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"/>
      <c r="V1002">
        <v>6045</v>
      </c>
      <c r="W1002" s="2">
        <v>6579000000</v>
      </c>
      <c r="X1002" s="6">
        <v>466856.99999999994</v>
      </c>
      <c r="Y1002" s="38">
        <v>10010</v>
      </c>
      <c r="Z1002" s="81">
        <f>+((DETALLE_GD_1[[#This Row],[VALOR X UN (GD)]]-DETALLE_GD_1[[#This Row],[VALOR PPTO]])/DETALLE_GD_1[[#This Row],[VALOR PPTO]])</f>
        <v>1.6493358780096941E-4</v>
      </c>
      <c r="AA1002" s="2">
        <f>+DETALLE_GD_1[[#This Row],[VALOR PPTO]]*DETALLE_GD_1[[#This Row],[CANTIDAD RECIBIDA]]</f>
        <v>466857</v>
      </c>
      <c r="AB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2" s="3">
        <f>+DETALLE_GD_1[[#This Row],[CANTIDAD SOLICITADA]]-DETALLE_GD_1[[#This Row],[DEVOLUCIÓN]]</f>
        <v>9</v>
      </c>
      <c r="AD1002" s="38" t="str">
        <f>+_xlfn.XLOOKUP(DETALLE_GD_1[[#This Row],[CODIGO]],PRODUCTOS[CODIGO],PRODUCTOS[DESC CORTA],"",0)</f>
        <v>PUERTA INTERIOR</v>
      </c>
    </row>
    <row r="1003" spans="1:30" hidden="1" x14ac:dyDescent="0.25">
      <c r="A1003" s="1">
        <v>46135</v>
      </c>
      <c r="B1003" s="1">
        <v>46135</v>
      </c>
      <c r="C1003" s="80" t="s">
        <v>169</v>
      </c>
      <c r="D1003" s="38">
        <v>4</v>
      </c>
      <c r="E1003" s="80" t="s">
        <v>169</v>
      </c>
      <c r="F1003">
        <v>1803044</v>
      </c>
      <c r="G1003" s="80" t="s">
        <v>336</v>
      </c>
      <c r="H1003" s="80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"/>
      <c r="V1003">
        <v>6045</v>
      </c>
      <c r="W1003" s="2">
        <v>6579000000</v>
      </c>
      <c r="X1003" s="6">
        <v>476280</v>
      </c>
      <c r="Y1003" s="38">
        <v>10010</v>
      </c>
      <c r="Z1003" s="81">
        <f>+((DETALLE_GD_1[[#This Row],[VALOR X UN (GD)]]-DETALLE_GD_1[[#This Row],[VALOR PPTO]])/DETALLE_GD_1[[#This Row],[VALOR PPTO]])</f>
        <v>-1.9729990551776301E-2</v>
      </c>
      <c r="AA1003" s="2">
        <f>+DETALLE_GD_1[[#This Row],[VALOR PPTO]]*DETALLE_GD_1[[#This Row],[CANTIDAD RECIBIDA]]</f>
        <v>476280</v>
      </c>
      <c r="AB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3" s="3">
        <f>+DETALLE_GD_1[[#This Row],[CANTIDAD SOLICITADA]]-DETALLE_GD_1[[#This Row],[DEVOLUCIÓN]]</f>
        <v>9</v>
      </c>
      <c r="AD1003" s="38" t="str">
        <f>+_xlfn.XLOOKUP(DETALLE_GD_1[[#This Row],[CODIGO]],PRODUCTOS[CODIGO],PRODUCTOS[DESC CORTA],"",0)</f>
        <v/>
      </c>
    </row>
    <row r="1004" spans="1:30" hidden="1" x14ac:dyDescent="0.25">
      <c r="A1004" s="1">
        <v>46135</v>
      </c>
      <c r="B1004" s="1">
        <v>46135</v>
      </c>
      <c r="C1004" s="80" t="s">
        <v>169</v>
      </c>
      <c r="D1004" s="38">
        <v>4</v>
      </c>
      <c r="E1004" s="80" t="s">
        <v>169</v>
      </c>
      <c r="F1004">
        <v>407423</v>
      </c>
      <c r="G1004" s="80" t="s">
        <v>106</v>
      </c>
      <c r="H1004" s="80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"/>
      <c r="V1004">
        <v>6045</v>
      </c>
      <c r="W1004" s="2">
        <v>6579000000</v>
      </c>
      <c r="X1004" s="6">
        <v>213281.00396756755</v>
      </c>
      <c r="Y1004" s="38">
        <v>10010</v>
      </c>
      <c r="Z1004" s="81">
        <f>+((DETALLE_GD_1[[#This Row],[VALOR X UN (GD)]]-DETALLE_GD_1[[#This Row],[VALOR PPTO]])/DETALLE_GD_1[[#This Row],[VALOR PPTO]])</f>
        <v>-0.96822970634983885</v>
      </c>
      <c r="AA1004" s="2">
        <f>+DETALLE_GD_1[[#This Row],[VALOR PPTO]]*DETALLE_GD_1[[#This Row],[CANTIDAD RECIBIDA]]</f>
        <v>213281</v>
      </c>
      <c r="AB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4" s="3">
        <f>+DETALLE_GD_1[[#This Row],[CANTIDAD SOLICITADA]]-DETALLE_GD_1[[#This Row],[DEVOLUCIÓN]]</f>
        <v>2000</v>
      </c>
      <c r="AD1004" s="38" t="str">
        <f>+_xlfn.XLOOKUP(DETALLE_GD_1[[#This Row],[CODIGO]],PRODUCTOS[CODIGO],PRODUCTOS[DESC CORTA],"",0)</f>
        <v>TORNILLO CRS 6X1 5/8</v>
      </c>
    </row>
    <row r="1005" spans="1:30" hidden="1" x14ac:dyDescent="0.25">
      <c r="A1005" s="1">
        <v>46135</v>
      </c>
      <c r="B1005" s="1">
        <v>46135</v>
      </c>
      <c r="C1005" s="80" t="s">
        <v>169</v>
      </c>
      <c r="D1005" s="38">
        <v>4</v>
      </c>
      <c r="E1005" s="80" t="s">
        <v>169</v>
      </c>
      <c r="F1005">
        <v>704079</v>
      </c>
      <c r="G1005" s="80" t="s">
        <v>209</v>
      </c>
      <c r="H1005" s="80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"/>
      <c r="V1005">
        <v>6045</v>
      </c>
      <c r="W1005" s="2">
        <v>6579000000</v>
      </c>
      <c r="X1005" s="6">
        <v>15114.09764</v>
      </c>
      <c r="Y1005" s="38">
        <v>10010</v>
      </c>
      <c r="Z1005" s="81">
        <f>+((DETALLE_GD_1[[#This Row],[VALOR X UN (GD)]]-DETALLE_GD_1[[#This Row],[VALOR PPTO]])/DETALLE_GD_1[[#This Row],[VALOR PPTO]])</f>
        <v>-4.4203630279491375E-2</v>
      </c>
      <c r="AA1005" s="2">
        <f>+DETALLE_GD_1[[#This Row],[VALOR PPTO]]*DETALLE_GD_1[[#This Row],[CANTIDAD RECIBIDA]]</f>
        <v>15114.097999999998</v>
      </c>
      <c r="AB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5" s="3">
        <f>+DETALLE_GD_1[[#This Row],[CANTIDAD SOLICITADA]]-DETALLE_GD_1[[#This Row],[DEVOLUCIÓN]]</f>
        <v>20</v>
      </c>
      <c r="AD1005" s="38">
        <f>+_xlfn.XLOOKUP(DETALLE_GD_1[[#This Row],[CODIGO]],PRODUCTOS[CODIGO],PRODUCTOS[DESC CORTA],"",0)</f>
        <v>0</v>
      </c>
    </row>
    <row r="1006" spans="1:30" hidden="1" x14ac:dyDescent="0.25">
      <c r="A1006" s="1">
        <v>46135</v>
      </c>
      <c r="B1006" s="1">
        <v>46135</v>
      </c>
      <c r="C1006" s="80" t="s">
        <v>169</v>
      </c>
      <c r="D1006" s="38">
        <v>4</v>
      </c>
      <c r="E1006" s="80" t="s">
        <v>169</v>
      </c>
      <c r="F1006">
        <v>404184</v>
      </c>
      <c r="G1006" s="80" t="s">
        <v>66</v>
      </c>
      <c r="H1006" s="80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"/>
      <c r="V1006">
        <v>6045</v>
      </c>
      <c r="W1006" s="2">
        <v>6579000000</v>
      </c>
      <c r="X1006" s="6">
        <v>36852.390351000002</v>
      </c>
      <c r="Y1006" s="38">
        <v>10010</v>
      </c>
      <c r="Z1006" s="81">
        <f>+((DETALLE_GD_1[[#This Row],[VALOR X UN (GD)]]-DETALLE_GD_1[[#This Row],[VALOR PPTO]])/DETALLE_GD_1[[#This Row],[VALOR PPTO]])</f>
        <v>-1.3944577385168028E-3</v>
      </c>
      <c r="AA1006" s="2">
        <f>+DETALLE_GD_1[[#This Row],[VALOR PPTO]]*DETALLE_GD_1[[#This Row],[CANTIDAD RECIBIDA]]</f>
        <v>36852.3897</v>
      </c>
      <c r="AB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6" s="3">
        <f>+DETALLE_GD_1[[#This Row],[CANTIDAD SOLICITADA]]-DETALLE_GD_1[[#This Row],[DEVOLUCIÓN]]</f>
        <v>21</v>
      </c>
      <c r="AD1006" s="38" t="str">
        <f>+_xlfn.XLOOKUP(DETALLE_GD_1[[#This Row],[CODIGO]],PRODUCTOS[CODIGO],PRODUCTOS[DESC CORTA],"",0)</f>
        <v>ANGULO BLANCO</v>
      </c>
    </row>
    <row r="1007" spans="1:30" hidden="1" x14ac:dyDescent="0.25">
      <c r="A1007" s="1">
        <v>46135</v>
      </c>
      <c r="B1007" s="1">
        <v>46135</v>
      </c>
      <c r="C1007" s="80" t="s">
        <v>169</v>
      </c>
      <c r="D1007" s="38">
        <v>4</v>
      </c>
      <c r="E1007" s="80" t="s">
        <v>169</v>
      </c>
      <c r="F1007">
        <v>2302119</v>
      </c>
      <c r="G1007" s="80" t="s">
        <v>74</v>
      </c>
      <c r="H1007" s="80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"/>
      <c r="V1007">
        <v>6045</v>
      </c>
      <c r="W1007" s="2">
        <v>6579000000</v>
      </c>
      <c r="X1007" s="6">
        <v>88104</v>
      </c>
      <c r="Y1007" s="38">
        <v>10010</v>
      </c>
      <c r="Z1007" s="81">
        <f>+((DETALLE_GD_1[[#This Row],[VALOR X UN (GD)]]-DETALLE_GD_1[[#This Row],[VALOR PPTO]])/DETALLE_GD_1[[#This Row],[VALOR PPTO]])</f>
        <v>2.4175973849087443E-3</v>
      </c>
      <c r="AA1007" s="2">
        <f>+DETALLE_GD_1[[#This Row],[VALOR PPTO]]*DETALLE_GD_1[[#This Row],[CANTIDAD RECIBIDA]]</f>
        <v>88104</v>
      </c>
      <c r="AB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7" s="3">
        <f>+DETALLE_GD_1[[#This Row],[CANTIDAD SOLICITADA]]-DETALLE_GD_1[[#This Row],[DEVOLUCIÓN]]</f>
        <v>24</v>
      </c>
      <c r="AD1007" s="38" t="str">
        <f>+_xlfn.XLOOKUP(DETALLE_GD_1[[#This Row],[CODIGO]],PRODUCTOS[CODIGO],PRODUCTOS[DESC CORTA],"",0)</f>
        <v>SELLO</v>
      </c>
    </row>
    <row r="1008" spans="1:30" hidden="1" x14ac:dyDescent="0.25">
      <c r="A1008" s="1">
        <v>46135</v>
      </c>
      <c r="B1008" s="1">
        <v>46135</v>
      </c>
      <c r="C1008" s="80" t="s">
        <v>169</v>
      </c>
      <c r="D1008" s="38">
        <v>4</v>
      </c>
      <c r="E1008" s="80" t="s">
        <v>169</v>
      </c>
      <c r="F1008">
        <v>1103076</v>
      </c>
      <c r="G1008" s="80" t="s">
        <v>311</v>
      </c>
      <c r="H1008" s="80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"/>
      <c r="V1008">
        <v>6045</v>
      </c>
      <c r="W1008" s="2">
        <v>6579000000</v>
      </c>
      <c r="X1008" s="6">
        <v>19146</v>
      </c>
      <c r="Y1008" s="38">
        <v>10010</v>
      </c>
      <c r="Z1008" s="81">
        <f>+((DETALLE_GD_1[[#This Row],[VALOR X UN (GD)]]-DETALLE_GD_1[[#This Row],[VALOR PPTO]])/DETALLE_GD_1[[#This Row],[VALOR PPTO]])</f>
        <v>-5.2240676903860547E-5</v>
      </c>
      <c r="AA1008" s="2">
        <f>+DETALLE_GD_1[[#This Row],[VALOR PPTO]]*DETALLE_GD_1[[#This Row],[CANTIDAD RECIBIDA]]</f>
        <v>19146</v>
      </c>
      <c r="AB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8" s="3">
        <f>+DETALLE_GD_1[[#This Row],[CANTIDAD SOLICITADA]]-DETALLE_GD_1[[#This Row],[DEVOLUCIÓN]]</f>
        <v>6</v>
      </c>
      <c r="AD1008" s="38" t="str">
        <f>+_xlfn.XLOOKUP(DETALLE_GD_1[[#This Row],[CODIGO]],PRODUCTOS[CODIGO],PRODUCTOS[DESC CORTA],"",0)</f>
        <v>PERFIL ESQUINERO INTERIOR</v>
      </c>
    </row>
    <row r="1009" spans="1:30" hidden="1" x14ac:dyDescent="0.25">
      <c r="A1009" s="1">
        <v>46135</v>
      </c>
      <c r="B1009" s="1">
        <v>46135</v>
      </c>
      <c r="C1009" s="80" t="s">
        <v>169</v>
      </c>
      <c r="D1009" s="38">
        <v>4</v>
      </c>
      <c r="E1009" s="80" t="s">
        <v>169</v>
      </c>
      <c r="F1009">
        <v>1103074</v>
      </c>
      <c r="G1009" s="80" t="s">
        <v>310</v>
      </c>
      <c r="H1009" s="80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"/>
      <c r="V1009">
        <v>6045</v>
      </c>
      <c r="W1009" s="2">
        <v>6579000000</v>
      </c>
      <c r="X1009" s="6">
        <v>14562</v>
      </c>
      <c r="Y1009" s="38">
        <v>10010</v>
      </c>
      <c r="Z1009" s="81">
        <f>+((DETALLE_GD_1[[#This Row],[VALOR X UN (GD)]]-DETALLE_GD_1[[#This Row],[VALOR PPTO]])/DETALLE_GD_1[[#This Row],[VALOR PPTO]])</f>
        <v>0</v>
      </c>
      <c r="AA1009" s="2">
        <f>+DETALLE_GD_1[[#This Row],[VALOR PPTO]]*DETALLE_GD_1[[#This Row],[CANTIDAD RECIBIDA]]</f>
        <v>14562</v>
      </c>
      <c r="AB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9" s="3">
        <f>+DETALLE_GD_1[[#This Row],[CANTIDAD SOLICITADA]]-DETALLE_GD_1[[#This Row],[DEVOLUCIÓN]]</f>
        <v>6</v>
      </c>
      <c r="AD1009" s="38" t="str">
        <f>+_xlfn.XLOOKUP(DETALLE_GD_1[[#This Row],[CODIGO]],PRODUCTOS[CODIGO],PRODUCTOS[DESC CORTA],"",0)</f>
        <v>PERFIL ESQUINERO ENCUENTRO</v>
      </c>
    </row>
    <row r="1010" spans="1:30" hidden="1" x14ac:dyDescent="0.25">
      <c r="A1010" s="1">
        <v>46135</v>
      </c>
      <c r="B1010" s="1">
        <v>46135</v>
      </c>
      <c r="C1010" s="80" t="s">
        <v>169</v>
      </c>
      <c r="D1010" s="38">
        <v>4</v>
      </c>
      <c r="E1010" s="80" t="s">
        <v>169</v>
      </c>
      <c r="F1010">
        <v>705028</v>
      </c>
      <c r="G1010" s="80" t="s">
        <v>72</v>
      </c>
      <c r="H1010" s="8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"/>
      <c r="V1010">
        <v>6045</v>
      </c>
      <c r="W1010" s="2">
        <v>6579000000</v>
      </c>
      <c r="X1010" s="6">
        <v>917083.44828000001</v>
      </c>
      <c r="Y1010" s="38">
        <v>10010</v>
      </c>
      <c r="Z1010" s="81">
        <f>+((DETALLE_GD_1[[#This Row],[VALOR X UN (GD)]]-DETALLE_GD_1[[#This Row],[VALOR PPTO]])/DETALLE_GD_1[[#This Row],[VALOR PPTO]])</f>
        <v>-6.0882660265830701E-3</v>
      </c>
      <c r="AA1010" s="2">
        <f>+DETALLE_GD_1[[#This Row],[VALOR PPTO]]*DETALLE_GD_1[[#This Row],[CANTIDAD RECIBIDA]]</f>
        <v>917083.44800000009</v>
      </c>
      <c r="AB10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0" s="3">
        <f>+DETALLE_GD_1[[#This Row],[CANTIDAD SOLICITADA]]-DETALLE_GD_1[[#This Row],[DEVOLUCIÓN]]</f>
        <v>40</v>
      </c>
      <c r="AD1010" s="38" t="str">
        <f>+_xlfn.XLOOKUP(DETALLE_GD_1[[#This Row],[CODIGO]],PRODUCTOS[CODIGO],PRODUCTOS[DESC CORTA],"",0)</f>
        <v>SIMPLISIMA</v>
      </c>
    </row>
    <row r="1011" spans="1:30" hidden="1" x14ac:dyDescent="0.25">
      <c r="A1011" s="1">
        <v>46135</v>
      </c>
      <c r="B1011" s="1">
        <v>46135</v>
      </c>
      <c r="C1011" s="80" t="s">
        <v>169</v>
      </c>
      <c r="D1011" s="38">
        <v>4</v>
      </c>
      <c r="E1011" s="80" t="s">
        <v>169</v>
      </c>
      <c r="F1011">
        <v>106022</v>
      </c>
      <c r="G1011" s="80" t="s">
        <v>245</v>
      </c>
      <c r="H1011" s="80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">
        <v>1198548</v>
      </c>
      <c r="V1011">
        <v>6045</v>
      </c>
      <c r="W1011" s="2">
        <v>6579000000</v>
      </c>
      <c r="X1011" s="6">
        <v>22804.146594000005</v>
      </c>
      <c r="Y1011" s="38">
        <v>10010</v>
      </c>
      <c r="Z1011" s="81">
        <f>+((DETALLE_GD_1[[#This Row],[VALOR X UN (GD)]]-DETALLE_GD_1[[#This Row],[VALOR PPTO]])/DETALLE_GD_1[[#This Row],[VALOR PPTO]])</f>
        <v>-1.3797490672151356E-4</v>
      </c>
      <c r="AA1011" s="2">
        <f>+DETALLE_GD_1[[#This Row],[VALOR PPTO]]*DETALLE_GD_1[[#This Row],[CANTIDAD RECIBIDA]]</f>
        <v>22804.1466</v>
      </c>
      <c r="AB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1" s="3">
        <f>+DETALLE_GD_1[[#This Row],[CANTIDAD SOLICITADA]]-DETALLE_GD_1[[#This Row],[DEVOLUCIÓN]]</f>
        <v>6</v>
      </c>
      <c r="AD1011" s="38">
        <f>+_xlfn.XLOOKUP(DETALLE_GD_1[[#This Row],[CODIGO]],PRODUCTOS[CODIGO],PRODUCTOS[DESC CORTA],"",0)</f>
        <v>0</v>
      </c>
    </row>
    <row r="1012" spans="1:30" hidden="1" x14ac:dyDescent="0.25">
      <c r="A1012" s="1">
        <v>46135</v>
      </c>
      <c r="B1012" s="1">
        <v>46135</v>
      </c>
      <c r="C1012" s="80" t="s">
        <v>169</v>
      </c>
      <c r="D1012" s="38">
        <v>4</v>
      </c>
      <c r="E1012" s="80" t="s">
        <v>169</v>
      </c>
      <c r="F1012" t="s">
        <v>345</v>
      </c>
      <c r="G1012" s="80" t="s">
        <v>167</v>
      </c>
      <c r="H1012" s="80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"/>
      <c r="V1012">
        <v>6045</v>
      </c>
      <c r="W1012" s="2">
        <v>6579000000</v>
      </c>
      <c r="X1012" s="6">
        <v>475295.51668</v>
      </c>
      <c r="Y1012" s="38">
        <v>10010</v>
      </c>
      <c r="Z1012" s="81">
        <f>+((DETALLE_GD_1[[#This Row],[VALOR X UN (GD)]]-DETALLE_GD_1[[#This Row],[VALOR PPTO]])/DETALLE_GD_1[[#This Row],[VALOR PPTO]])</f>
        <v>9.3378713886288892E-2</v>
      </c>
      <c r="AA1012" s="2">
        <f>+DETALLE_GD_1[[#This Row],[VALOR PPTO]]*DETALLE_GD_1[[#This Row],[CANTIDAD RECIBIDA]]</f>
        <v>475295.516</v>
      </c>
      <c r="AB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2" s="3">
        <f>+DETALLE_GD_1[[#This Row],[CANTIDAD SOLICITADA]]-DETALLE_GD_1[[#This Row],[DEVOLUCIÓN]]</f>
        <v>40</v>
      </c>
      <c r="AD1012" s="38" t="str">
        <f>+_xlfn.XLOOKUP(DETALLE_GD_1[[#This Row],[CODIGO]],PRODUCTOS[CODIGO],PRODUCTOS[DESC CORTA],"",0)</f>
        <v>PISO TARKET</v>
      </c>
    </row>
    <row r="1013" spans="1:30" hidden="1" x14ac:dyDescent="0.25">
      <c r="A1013" s="1">
        <v>46135</v>
      </c>
      <c r="B1013" s="1">
        <v>46135</v>
      </c>
      <c r="C1013" s="80" t="s">
        <v>169</v>
      </c>
      <c r="D1013" s="38">
        <v>4</v>
      </c>
      <c r="E1013" s="80" t="s">
        <v>169</v>
      </c>
      <c r="F1013">
        <v>601047</v>
      </c>
      <c r="G1013" s="80" t="s">
        <v>129</v>
      </c>
      <c r="H1013" s="80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"/>
      <c r="V1013">
        <v>6045</v>
      </c>
      <c r="W1013" s="2">
        <v>6579000000</v>
      </c>
      <c r="X1013" s="6">
        <v>50286.86</v>
      </c>
      <c r="Y1013" s="38">
        <v>10010</v>
      </c>
      <c r="Z1013" s="81">
        <f>+((DETALLE_GD_1[[#This Row],[VALOR X UN (GD)]]-DETALLE_GD_1[[#This Row],[VALOR PPTO]])/DETALLE_GD_1[[#This Row],[VALOR PPTO]])</f>
        <v>-1.5627541667942689E-2</v>
      </c>
      <c r="AA1013" s="2">
        <f>+DETALLE_GD_1[[#This Row],[VALOR PPTO]]*DETALLE_GD_1[[#This Row],[CANTIDAD RECIBIDA]]</f>
        <v>50286.86</v>
      </c>
      <c r="AB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3" s="3">
        <f>+DETALLE_GD_1[[#This Row],[CANTIDAD SOLICITADA]]-DETALLE_GD_1[[#This Row],[DEVOLUCIÓN]]</f>
        <v>1</v>
      </c>
      <c r="AD1013" s="38" t="str">
        <f>+_xlfn.XLOOKUP(DETALLE_GD_1[[#This Row],[CODIGO]],PRODUCTOS[CODIGO],PRODUCTOS[DESC CORTA],"",0)</f>
        <v>ESMALTE AL AGUA</v>
      </c>
    </row>
    <row r="1014" spans="1:30" hidden="1" x14ac:dyDescent="0.25">
      <c r="A1014" s="1">
        <v>46135</v>
      </c>
      <c r="B1014" s="1">
        <v>46135</v>
      </c>
      <c r="C1014" s="80" t="s">
        <v>169</v>
      </c>
      <c r="D1014" s="38">
        <v>4</v>
      </c>
      <c r="E1014" s="80" t="s">
        <v>169</v>
      </c>
      <c r="F1014">
        <v>2304002</v>
      </c>
      <c r="G1014" s="80" t="s">
        <v>212</v>
      </c>
      <c r="H1014" s="80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"/>
      <c r="V1014">
        <v>6045</v>
      </c>
      <c r="W1014" s="2">
        <v>6579000000</v>
      </c>
      <c r="X1014" s="6">
        <v>33035.321376</v>
      </c>
      <c r="Y1014" s="38">
        <v>10010</v>
      </c>
      <c r="Z1014" s="81">
        <f>+((DETALLE_GD_1[[#This Row],[VALOR X UN (GD)]]-DETALLE_GD_1[[#This Row],[VALOR PPTO]])/DETALLE_GD_1[[#This Row],[VALOR PPTO]])</f>
        <v>2.0559812453786519E-5</v>
      </c>
      <c r="AA1014" s="2">
        <f>+DETALLE_GD_1[[#This Row],[VALOR PPTO]]*DETALLE_GD_1[[#This Row],[CANTIDAD RECIBIDA]]</f>
        <v>33035.320800000001</v>
      </c>
      <c r="AB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4" s="3">
        <f>+DETALLE_GD_1[[#This Row],[CANTIDAD SOLICITADA]]-DETALLE_GD_1[[#This Row],[DEVOLUCIÓN]]</f>
        <v>24</v>
      </c>
      <c r="AD1014" s="38">
        <f>+_xlfn.XLOOKUP(DETALLE_GD_1[[#This Row],[CODIGO]],PRODUCTOS[CODIGO],PRODUCTOS[DESC CORTA],"",0)</f>
        <v>0</v>
      </c>
    </row>
    <row r="1015" spans="1:30" hidden="1" x14ac:dyDescent="0.25">
      <c r="A1015" s="1">
        <v>46135</v>
      </c>
      <c r="B1015" s="1">
        <v>46135</v>
      </c>
      <c r="C1015" s="80" t="s">
        <v>169</v>
      </c>
      <c r="D1015" s="38">
        <v>4</v>
      </c>
      <c r="E1015" s="80" t="s">
        <v>169</v>
      </c>
      <c r="F1015">
        <v>2304053</v>
      </c>
      <c r="G1015" s="80" t="s">
        <v>213</v>
      </c>
      <c r="H1015" s="80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"/>
      <c r="V1015">
        <v>6045</v>
      </c>
      <c r="W1015" s="2">
        <v>6579000000</v>
      </c>
      <c r="X1015" s="6">
        <v>40514.000000000007</v>
      </c>
      <c r="Y1015" s="38">
        <v>10010</v>
      </c>
      <c r="Z1015" s="81">
        <f>+((DETALLE_GD_1[[#This Row],[VALOR X UN (GD)]]-DETALLE_GD_1[[#This Row],[VALOR PPTO]])/DETALLE_GD_1[[#This Row],[VALOR PPTO]])</f>
        <v>0.16423955916473312</v>
      </c>
      <c r="AA1015" s="2">
        <f>+DETALLE_GD_1[[#This Row],[VALOR PPTO]]*DETALLE_GD_1[[#This Row],[CANTIDAD RECIBIDA]]</f>
        <v>40514</v>
      </c>
      <c r="AB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5" s="3">
        <f>+DETALLE_GD_1[[#This Row],[CANTIDAD SOLICITADA]]-DETALLE_GD_1[[#This Row],[DEVOLUCIÓN]]</f>
        <v>47</v>
      </c>
      <c r="AD1015" s="38">
        <f>+_xlfn.XLOOKUP(DETALLE_GD_1[[#This Row],[CODIGO]],PRODUCTOS[CODIGO],PRODUCTOS[DESC CORTA],"",0)</f>
        <v>0</v>
      </c>
    </row>
    <row r="1016" spans="1:30" hidden="1" x14ac:dyDescent="0.25">
      <c r="A1016" s="1">
        <v>46135</v>
      </c>
      <c r="B1016" s="1">
        <v>46135</v>
      </c>
      <c r="C1016" s="80" t="s">
        <v>169</v>
      </c>
      <c r="D1016" s="38">
        <v>4</v>
      </c>
      <c r="E1016" s="80" t="s">
        <v>169</v>
      </c>
      <c r="F1016">
        <v>2304008</v>
      </c>
      <c r="G1016" s="80" t="s">
        <v>707</v>
      </c>
      <c r="H1016" s="80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"/>
      <c r="V1016">
        <v>6045</v>
      </c>
      <c r="W1016" s="2">
        <v>6579000000</v>
      </c>
      <c r="X1016" s="6" t="s">
        <v>355</v>
      </c>
      <c r="Y1016" s="38">
        <v>10010</v>
      </c>
      <c r="Z1016" s="81" t="e">
        <f>+((DETALLE_GD_1[[#This Row],[VALOR X UN (GD)]]-DETALLE_GD_1[[#This Row],[VALOR PPTO]])/DETALLE_GD_1[[#This Row],[VALOR PPTO]])</f>
        <v>#DIV/0!</v>
      </c>
      <c r="AA1016" s="2">
        <f>+DETALLE_GD_1[[#This Row],[VALOR PPTO]]*DETALLE_GD_1[[#This Row],[CANTIDAD RECIBIDA]]</f>
        <v>0</v>
      </c>
      <c r="AB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6" s="3">
        <f>+DETALLE_GD_1[[#This Row],[CANTIDAD SOLICITADA]]-DETALLE_GD_1[[#This Row],[DEVOLUCIÓN]]</f>
        <v>12</v>
      </c>
      <c r="AD1016" s="38" t="str">
        <f>+_xlfn.XLOOKUP(DETALLE_GD_1[[#This Row],[CODIGO]],PRODUCTOS[CODIGO],PRODUCTOS[DESC CORTA],"",0)</f>
        <v/>
      </c>
    </row>
    <row r="1017" spans="1:30" hidden="1" x14ac:dyDescent="0.25">
      <c r="A1017" s="1">
        <v>46135</v>
      </c>
      <c r="B1017" s="1">
        <v>46135</v>
      </c>
      <c r="C1017" s="80" t="s">
        <v>169</v>
      </c>
      <c r="D1017" s="38">
        <v>4</v>
      </c>
      <c r="E1017" s="80" t="s">
        <v>169</v>
      </c>
      <c r="F1017">
        <v>2508988</v>
      </c>
      <c r="G1017" s="80" t="s">
        <v>469</v>
      </c>
      <c r="H1017" s="80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"/>
      <c r="V1017">
        <v>6045</v>
      </c>
      <c r="W1017" s="2">
        <v>6579000000</v>
      </c>
      <c r="X1017" s="6" t="s">
        <v>355</v>
      </c>
      <c r="Y1017" s="38">
        <v>10010</v>
      </c>
      <c r="Z1017" s="81" t="e">
        <f>+((DETALLE_GD_1[[#This Row],[VALOR X UN (GD)]]-DETALLE_GD_1[[#This Row],[VALOR PPTO]])/DETALLE_GD_1[[#This Row],[VALOR PPTO]])</f>
        <v>#DIV/0!</v>
      </c>
      <c r="AA1017" s="2">
        <f>+DETALLE_GD_1[[#This Row],[VALOR PPTO]]*DETALLE_GD_1[[#This Row],[CANTIDAD RECIBIDA]]</f>
        <v>0</v>
      </c>
      <c r="AB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7" s="3">
        <f>+DETALLE_GD_1[[#This Row],[CANTIDAD SOLICITADA]]-DETALLE_GD_1[[#This Row],[DEVOLUCIÓN]]</f>
        <v>1</v>
      </c>
      <c r="AD1017" s="38" t="str">
        <f>+_xlfn.XLOOKUP(DETALLE_GD_1[[#This Row],[CODIGO]],PRODUCTOS[CODIGO],PRODUCTOS[DESC CORTA],"",0)</f>
        <v/>
      </c>
    </row>
    <row r="1018" spans="1:30" hidden="1" x14ac:dyDescent="0.25">
      <c r="A1018" s="1">
        <v>46135</v>
      </c>
      <c r="B1018" s="1">
        <v>46135</v>
      </c>
      <c r="C1018" s="80" t="s">
        <v>169</v>
      </c>
      <c r="D1018" s="38">
        <v>4</v>
      </c>
      <c r="E1018" s="80" t="s">
        <v>169</v>
      </c>
      <c r="F1018">
        <v>2508987</v>
      </c>
      <c r="G1018" s="80" t="s">
        <v>305</v>
      </c>
      <c r="H1018" s="80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"/>
      <c r="V1018">
        <v>6045</v>
      </c>
      <c r="W1018" s="2">
        <v>6579000000</v>
      </c>
      <c r="X1018" s="6">
        <v>145847</v>
      </c>
      <c r="Y1018" s="38">
        <v>10010</v>
      </c>
      <c r="Z1018" s="81">
        <f>+((DETALLE_GD_1[[#This Row],[VALOR X UN (GD)]]-DETALLE_GD_1[[#This Row],[VALOR PPTO]])/DETALLE_GD_1[[#This Row],[VALOR PPTO]])</f>
        <v>-2.2729298511453784E-2</v>
      </c>
      <c r="AA1018" s="2">
        <f>+DETALLE_GD_1[[#This Row],[VALOR PPTO]]*DETALLE_GD_1[[#This Row],[CANTIDAD RECIBIDA]]</f>
        <v>145847</v>
      </c>
      <c r="AB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8" s="3">
        <f>+DETALLE_GD_1[[#This Row],[CANTIDAD SOLICITADA]]-DETALLE_GD_1[[#This Row],[DEVOLUCIÓN]]</f>
        <v>1</v>
      </c>
      <c r="AD1018" s="38" t="str">
        <f>+_xlfn.XLOOKUP(DETALLE_GD_1[[#This Row],[CODIGO]],PRODUCTOS[CODIGO],PRODUCTOS[DESC CORTA],"",0)</f>
        <v>KIT PREC</v>
      </c>
    </row>
    <row r="1019" spans="1:30" hidden="1" x14ac:dyDescent="0.25">
      <c r="A1019" s="1">
        <v>46135</v>
      </c>
      <c r="B1019" s="1">
        <v>46135</v>
      </c>
      <c r="C1019" s="80" t="s">
        <v>169</v>
      </c>
      <c r="D1019" s="38">
        <v>4</v>
      </c>
      <c r="E1019" s="80" t="s">
        <v>169</v>
      </c>
      <c r="F1019">
        <v>2508986</v>
      </c>
      <c r="G1019" s="80" t="s">
        <v>709</v>
      </c>
      <c r="H1019" s="80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"/>
      <c r="V1019">
        <v>6045</v>
      </c>
      <c r="W1019" s="2">
        <v>6579000000</v>
      </c>
      <c r="X1019" s="6" t="s">
        <v>355</v>
      </c>
      <c r="Y1019" s="38">
        <v>10010</v>
      </c>
      <c r="Z1019" s="81" t="e">
        <f>+((DETALLE_GD_1[[#This Row],[VALOR X UN (GD)]]-DETALLE_GD_1[[#This Row],[VALOR PPTO]])/DETALLE_GD_1[[#This Row],[VALOR PPTO]])</f>
        <v>#DIV/0!</v>
      </c>
      <c r="AA1019" s="2">
        <f>+DETALLE_GD_1[[#This Row],[VALOR PPTO]]*DETALLE_GD_1[[#This Row],[CANTIDAD RECIBIDA]]</f>
        <v>0</v>
      </c>
      <c r="AB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9" s="3">
        <f>+DETALLE_GD_1[[#This Row],[CANTIDAD SOLICITADA]]-DETALLE_GD_1[[#This Row],[DEVOLUCIÓN]]</f>
        <v>1</v>
      </c>
      <c r="AD1019" s="38" t="str">
        <f>+_xlfn.XLOOKUP(DETALLE_GD_1[[#This Row],[CODIGO]],PRODUCTOS[CODIGO],PRODUCTOS[DESC CORTA],"",0)</f>
        <v/>
      </c>
    </row>
    <row r="1020" spans="1:30" hidden="1" x14ac:dyDescent="0.25">
      <c r="A1020" s="1">
        <v>46135</v>
      </c>
      <c r="B1020" s="1">
        <v>46135</v>
      </c>
      <c r="C1020" s="80" t="s">
        <v>169</v>
      </c>
      <c r="D1020" s="38">
        <v>4</v>
      </c>
      <c r="E1020" s="80" t="s">
        <v>169</v>
      </c>
      <c r="F1020">
        <v>2508985</v>
      </c>
      <c r="G1020" s="80" t="s">
        <v>304</v>
      </c>
      <c r="H1020" s="8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"/>
      <c r="V1020">
        <v>6045</v>
      </c>
      <c r="W1020" s="2">
        <v>6579000000</v>
      </c>
      <c r="X1020" s="6">
        <v>102622</v>
      </c>
      <c r="Y1020" s="38">
        <v>10010</v>
      </c>
      <c r="Z1020" s="81">
        <f>+((DETALLE_GD_1[[#This Row],[VALOR X UN (GD)]]-DETALLE_GD_1[[#This Row],[VALOR PPTO]])/DETALLE_GD_1[[#This Row],[VALOR PPTO]])</f>
        <v>0</v>
      </c>
      <c r="AA1020" s="2">
        <f>+DETALLE_GD_1[[#This Row],[VALOR PPTO]]*DETALLE_GD_1[[#This Row],[CANTIDAD RECIBIDA]]</f>
        <v>102622</v>
      </c>
      <c r="AB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0" s="3">
        <f>+DETALLE_GD_1[[#This Row],[CANTIDAD SOLICITADA]]-DETALLE_GD_1[[#This Row],[DEVOLUCIÓN]]</f>
        <v>1</v>
      </c>
      <c r="AD1020" s="38" t="str">
        <f>+_xlfn.XLOOKUP(DETALLE_GD_1[[#This Row],[CODIGO]],PRODUCTOS[CODIGO],PRODUCTOS[DESC CORTA],"",0)</f>
        <v>KIT PRECOLGADO</v>
      </c>
    </row>
    <row r="1021" spans="1:30" hidden="1" x14ac:dyDescent="0.25">
      <c r="A1021" s="1">
        <v>46135</v>
      </c>
      <c r="B1021" s="1">
        <v>46135</v>
      </c>
      <c r="C1021" s="80" t="s">
        <v>169</v>
      </c>
      <c r="D1021" s="38">
        <v>4</v>
      </c>
      <c r="E1021" s="80" t="s">
        <v>169</v>
      </c>
      <c r="F1021">
        <v>2508994</v>
      </c>
      <c r="G1021" s="80" t="s">
        <v>488</v>
      </c>
      <c r="H1021" s="80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"/>
      <c r="V1021">
        <v>6045</v>
      </c>
      <c r="W1021" s="2">
        <v>6579000000</v>
      </c>
      <c r="X1021" s="6">
        <v>6392</v>
      </c>
      <c r="Y1021" s="38">
        <v>10010</v>
      </c>
      <c r="Z1021" s="81">
        <f>+((DETALLE_GD_1[[#This Row],[VALOR X UN (GD)]]-DETALLE_GD_1[[#This Row],[VALOR PPTO]])/DETALLE_GD_1[[#This Row],[VALOR PPTO]])</f>
        <v>0.11717772215269086</v>
      </c>
      <c r="AA1021" s="2">
        <f>+DETALLE_GD_1[[#This Row],[VALOR PPTO]]*DETALLE_GD_1[[#This Row],[CANTIDAD RECIBIDA]]</f>
        <v>6392</v>
      </c>
      <c r="AB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1" s="3">
        <f>+DETALLE_GD_1[[#This Row],[CANTIDAD SOLICITADA]]-DETALLE_GD_1[[#This Row],[DEVOLUCIÓN]]</f>
        <v>4</v>
      </c>
      <c r="AD1021" s="38" t="str">
        <f>+_xlfn.XLOOKUP(DETALLE_GD_1[[#This Row],[CODIGO]],PRODUCTOS[CODIGO],PRODUCTOS[DESC CORTA],"",0)</f>
        <v>CUADRADILLO EXPANSION 8X</v>
      </c>
    </row>
    <row r="1022" spans="1:30" hidden="1" x14ac:dyDescent="0.25">
      <c r="A1022" s="1">
        <v>46135</v>
      </c>
      <c r="B1022" s="1">
        <v>46135</v>
      </c>
      <c r="C1022" s="80" t="s">
        <v>169</v>
      </c>
      <c r="D1022" s="38">
        <v>4</v>
      </c>
      <c r="E1022" s="80" t="s">
        <v>169</v>
      </c>
      <c r="F1022">
        <v>1902013</v>
      </c>
      <c r="G1022" s="80" t="s">
        <v>338</v>
      </c>
      <c r="H1022" s="80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">
        <v>10322887</v>
      </c>
      <c r="V1022">
        <v>6045</v>
      </c>
      <c r="W1022" s="2">
        <v>6579000000</v>
      </c>
      <c r="X1022" s="6">
        <v>595580</v>
      </c>
      <c r="Y1022" s="38">
        <v>10010</v>
      </c>
      <c r="Z1022" s="81">
        <f>+((DETALLE_GD_1[[#This Row],[VALOR X UN (GD)]]-DETALLE_GD_1[[#This Row],[VALOR PPTO]])/DETALLE_GD_1[[#This Row],[VALOR PPTO]])</f>
        <v>0.31116894455824584</v>
      </c>
      <c r="AA1022" s="2">
        <f>+DETALLE_GD_1[[#This Row],[VALOR PPTO]]*DETALLE_GD_1[[#This Row],[CANTIDAD RECIBIDA]]</f>
        <v>595580</v>
      </c>
      <c r="AB1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2" s="3">
        <f>+DETALLE_GD_1[[#This Row],[CANTIDAD SOLICITADA]]-DETALLE_GD_1[[#This Row],[DEVOLUCIÓN]]</f>
        <v>20</v>
      </c>
      <c r="AD1022" s="38">
        <f>+_xlfn.XLOOKUP(DETALLE_GD_1[[#This Row],[CODIGO]],PRODUCTOS[CODIGO],PRODUCTOS[DESC CORTA],"",0)</f>
        <v>0</v>
      </c>
    </row>
    <row r="1023" spans="1:30" hidden="1" x14ac:dyDescent="0.25">
      <c r="A1023" s="1">
        <v>46135</v>
      </c>
      <c r="B1023" s="1">
        <v>46135</v>
      </c>
      <c r="C1023" s="80" t="s">
        <v>169</v>
      </c>
      <c r="D1023" s="38">
        <v>4</v>
      </c>
      <c r="E1023" s="80" t="s">
        <v>169</v>
      </c>
      <c r="F1023">
        <v>1802659</v>
      </c>
      <c r="G1023" s="80" t="s">
        <v>161</v>
      </c>
      <c r="H1023" s="80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"/>
      <c r="V1023">
        <v>6045</v>
      </c>
      <c r="W1023" s="2">
        <v>6579000000</v>
      </c>
      <c r="X1023" s="6">
        <v>58589.263160000002</v>
      </c>
      <c r="Y1023" s="38">
        <v>10010</v>
      </c>
      <c r="Z1023" s="81">
        <f>+((DETALLE_GD_1[[#This Row],[VALOR X UN (GD)]]-DETALLE_GD_1[[#This Row],[VALOR PPTO]])/DETALLE_GD_1[[#This Row],[VALOR PPTO]])</f>
        <v>-0.16481285718147953</v>
      </c>
      <c r="AA1023" s="2">
        <f>+DETALLE_GD_1[[#This Row],[VALOR PPTO]]*DETALLE_GD_1[[#This Row],[CANTIDAD RECIBIDA]]</f>
        <v>58589.264000000003</v>
      </c>
      <c r="AB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3" s="3">
        <f>+DETALLE_GD_1[[#This Row],[CANTIDAD SOLICITADA]]-DETALLE_GD_1[[#This Row],[DEVOLUCIÓN]]</f>
        <v>20</v>
      </c>
      <c r="AD1023" s="38">
        <f>+_xlfn.XLOOKUP(DETALLE_GD_1[[#This Row],[CODIGO]],PRODUCTOS[CODIGO],PRODUCTOS[DESC CORTA],"",0)</f>
        <v>0</v>
      </c>
    </row>
    <row r="1024" spans="1:30" hidden="1" x14ac:dyDescent="0.25">
      <c r="A1024" s="1">
        <v>46135</v>
      </c>
      <c r="B1024" s="1">
        <v>46135</v>
      </c>
      <c r="C1024" s="80" t="s">
        <v>169</v>
      </c>
      <c r="D1024" s="38">
        <v>4</v>
      </c>
      <c r="E1024" s="80" t="s">
        <v>169</v>
      </c>
      <c r="F1024">
        <v>106022</v>
      </c>
      <c r="G1024" s="80" t="s">
        <v>245</v>
      </c>
      <c r="H1024" s="80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"/>
      <c r="V1024">
        <v>6045</v>
      </c>
      <c r="W1024" s="2">
        <v>6579000000</v>
      </c>
      <c r="X1024" s="6">
        <v>45608.293188000011</v>
      </c>
      <c r="Y1024" s="38">
        <v>10010</v>
      </c>
      <c r="Z1024" s="81">
        <f>+((DETALLE_GD_1[[#This Row],[VALOR X UN (GD)]]-DETALLE_GD_1[[#This Row],[VALOR PPTO]])/DETALLE_GD_1[[#This Row],[VALOR PPTO]])</f>
        <v>-1.1605784011229058E-4</v>
      </c>
      <c r="AA1024" s="2">
        <f>+DETALLE_GD_1[[#This Row],[VALOR PPTO]]*DETALLE_GD_1[[#This Row],[CANTIDAD RECIBIDA]]</f>
        <v>45608.2932</v>
      </c>
      <c r="AB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4" s="3">
        <f>+DETALLE_GD_1[[#This Row],[CANTIDAD SOLICITADA]]-DETALLE_GD_1[[#This Row],[DEVOLUCIÓN]]</f>
        <v>12</v>
      </c>
      <c r="AD1024" s="38">
        <f>+_xlfn.XLOOKUP(DETALLE_GD_1[[#This Row],[CODIGO]],PRODUCTOS[CODIGO],PRODUCTOS[DESC CORTA],"",0)</f>
        <v>0</v>
      </c>
    </row>
    <row r="1025" spans="1:30" hidden="1" x14ac:dyDescent="0.25">
      <c r="A1025" s="1">
        <v>46135</v>
      </c>
      <c r="B1025" s="1">
        <v>46135</v>
      </c>
      <c r="C1025" s="80" t="s">
        <v>169</v>
      </c>
      <c r="D1025" s="38">
        <v>4</v>
      </c>
      <c r="E1025" s="80" t="s">
        <v>169</v>
      </c>
      <c r="F1025">
        <v>704041</v>
      </c>
      <c r="G1025" s="80" t="s">
        <v>759</v>
      </c>
      <c r="H1025" s="80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"/>
      <c r="V1025">
        <v>6045</v>
      </c>
      <c r="W1025" s="2">
        <v>6579000000</v>
      </c>
      <c r="X1025" s="6" t="s">
        <v>355</v>
      </c>
      <c r="Y1025" s="38">
        <v>10010</v>
      </c>
      <c r="Z1025" s="81" t="e">
        <f>+((DETALLE_GD_1[[#This Row],[VALOR X UN (GD)]]-DETALLE_GD_1[[#This Row],[VALOR PPTO]])/DETALLE_GD_1[[#This Row],[VALOR PPTO]])</f>
        <v>#DIV/0!</v>
      </c>
      <c r="AA1025" s="2">
        <f>+DETALLE_GD_1[[#This Row],[VALOR PPTO]]*DETALLE_GD_1[[#This Row],[CANTIDAD RECIBIDA]]</f>
        <v>0</v>
      </c>
      <c r="AB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5" s="3">
        <f>+DETALLE_GD_1[[#This Row],[CANTIDAD SOLICITADA]]-DETALLE_GD_1[[#This Row],[DEVOLUCIÓN]]</f>
        <v>12</v>
      </c>
      <c r="AD1025" s="38" t="str">
        <f>+_xlfn.XLOOKUP(DETALLE_GD_1[[#This Row],[CODIGO]],PRODUCTOS[CODIGO],PRODUCTOS[DESC CORTA],"",0)</f>
        <v/>
      </c>
    </row>
    <row r="1026" spans="1:30" hidden="1" x14ac:dyDescent="0.25">
      <c r="A1026" s="1">
        <v>46135</v>
      </c>
      <c r="B1026" s="1">
        <v>46135</v>
      </c>
      <c r="C1026" s="80" t="s">
        <v>169</v>
      </c>
      <c r="D1026" s="38">
        <v>4</v>
      </c>
      <c r="E1026" s="80" t="s">
        <v>169</v>
      </c>
      <c r="F1026">
        <v>407049</v>
      </c>
      <c r="G1026" s="80" t="s">
        <v>232</v>
      </c>
      <c r="H1026" s="80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"/>
      <c r="V1026">
        <v>6045</v>
      </c>
      <c r="W1026" s="2">
        <v>6579000000</v>
      </c>
      <c r="X1026" s="6">
        <v>9721.2972000000009</v>
      </c>
      <c r="Y1026" s="38">
        <v>10010</v>
      </c>
      <c r="Z1026" s="81">
        <f>+((DETALLE_GD_1[[#This Row],[VALOR X UN (GD)]]-DETALLE_GD_1[[#This Row],[VALOR PPTO]])/DETALLE_GD_1[[#This Row],[VALOR PPTO]])</f>
        <v>-3.0860006665908791E-5</v>
      </c>
      <c r="AA1026" s="2">
        <f>+DETALLE_GD_1[[#This Row],[VALOR PPTO]]*DETALLE_GD_1[[#This Row],[CANTIDAD RECIBIDA]]</f>
        <v>9721.3200000000015</v>
      </c>
      <c r="AB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6" s="3">
        <f>+DETALLE_GD_1[[#This Row],[CANTIDAD SOLICITADA]]-DETALLE_GD_1[[#This Row],[DEVOLUCIÓN]]</f>
        <v>600</v>
      </c>
      <c r="AD1026" s="38">
        <f>+_xlfn.XLOOKUP(DETALLE_GD_1[[#This Row],[CODIGO]],PRODUCTOS[CODIGO],PRODUCTOS[DESC CORTA],"",0)</f>
        <v>0</v>
      </c>
    </row>
    <row r="1027" spans="1:30" hidden="1" x14ac:dyDescent="0.25">
      <c r="A1027" s="1">
        <v>46135</v>
      </c>
      <c r="B1027" s="1">
        <v>46135</v>
      </c>
      <c r="C1027" s="80" t="s">
        <v>169</v>
      </c>
      <c r="D1027" s="38">
        <v>4</v>
      </c>
      <c r="E1027" s="80" t="s">
        <v>169</v>
      </c>
      <c r="F1027" t="s">
        <v>231</v>
      </c>
      <c r="G1027" s="80" t="s">
        <v>180</v>
      </c>
      <c r="H1027" s="80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"/>
      <c r="V1027">
        <v>6045</v>
      </c>
      <c r="W1027" s="2">
        <v>6579000000</v>
      </c>
      <c r="X1027" s="6">
        <v>335149.81132199999</v>
      </c>
      <c r="Y1027" s="38">
        <v>10010</v>
      </c>
      <c r="Z1027" s="81">
        <f>+((DETALLE_GD_1[[#This Row],[VALOR X UN (GD)]]-DETALLE_GD_1[[#This Row],[VALOR PPTO]])/DETALLE_GD_1[[#This Row],[VALOR PPTO]])</f>
        <v>0.10268001720259956</v>
      </c>
      <c r="AA1027" s="2">
        <f>+DETALLE_GD_1[[#This Row],[VALOR PPTO]]*DETALLE_GD_1[[#This Row],[CANTIDAD RECIBIDA]]</f>
        <v>335149.81140000001</v>
      </c>
      <c r="AB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7" s="3">
        <f>+DETALLE_GD_1[[#This Row],[CANTIDAD SOLICITADA]]-DETALLE_GD_1[[#This Row],[DEVOLUCIÓN]]</f>
        <v>6</v>
      </c>
      <c r="AD1027" s="38">
        <f>+_xlfn.XLOOKUP(DETALLE_GD_1[[#This Row],[CODIGO]],PRODUCTOS[CODIGO],PRODUCTOS[DESC CORTA],"",0)</f>
        <v>0</v>
      </c>
    </row>
    <row r="1028" spans="1:30" hidden="1" x14ac:dyDescent="0.25">
      <c r="A1028" s="1">
        <v>46135</v>
      </c>
      <c r="B1028" s="1">
        <v>46135</v>
      </c>
      <c r="C1028" s="80" t="s">
        <v>169</v>
      </c>
      <c r="D1028" s="38">
        <v>4</v>
      </c>
      <c r="E1028" s="80" t="s">
        <v>169</v>
      </c>
      <c r="F1028" t="s">
        <v>760</v>
      </c>
      <c r="G1028" s="80" t="s">
        <v>226</v>
      </c>
      <c r="H1028" s="80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"/>
      <c r="V1028">
        <v>6045</v>
      </c>
      <c r="W1028" s="2">
        <v>6579000000</v>
      </c>
      <c r="X1028" s="6">
        <v>147092.13990900002</v>
      </c>
      <c r="Y1028" s="38">
        <v>10010</v>
      </c>
      <c r="Z1028" s="81">
        <f>+((DETALLE_GD_1[[#This Row],[VALOR X UN (GD)]]-DETALLE_GD_1[[#This Row],[VALOR PPTO]])/DETALLE_GD_1[[#This Row],[VALOR PPTO]])</f>
        <v>-9.504246800645691E-7</v>
      </c>
      <c r="AA1028" s="2">
        <f>+DETALLE_GD_1[[#This Row],[VALOR PPTO]]*DETALLE_GD_1[[#This Row],[CANTIDAD RECIBIDA]]</f>
        <v>147092.13990000001</v>
      </c>
      <c r="AB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8" s="3">
        <f>+DETALLE_GD_1[[#This Row],[CANTIDAD SOLICITADA]]-DETALLE_GD_1[[#This Row],[DEVOLUCIÓN]]</f>
        <v>3</v>
      </c>
      <c r="AD1028" s="38">
        <f>+_xlfn.XLOOKUP(DETALLE_GD_1[[#This Row],[CODIGO]],PRODUCTOS[CODIGO],PRODUCTOS[DESC CORTA],"",0)</f>
        <v>0</v>
      </c>
    </row>
    <row r="1029" spans="1:30" hidden="1" x14ac:dyDescent="0.25">
      <c r="A1029" s="1">
        <v>46135</v>
      </c>
      <c r="B1029" s="1">
        <v>46135</v>
      </c>
      <c r="C1029" s="80" t="s">
        <v>169</v>
      </c>
      <c r="D1029" s="38">
        <v>4</v>
      </c>
      <c r="E1029" s="80" t="s">
        <v>169</v>
      </c>
      <c r="F1029">
        <v>412313</v>
      </c>
      <c r="G1029" s="80" t="s">
        <v>253</v>
      </c>
      <c r="H1029" s="80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"/>
      <c r="V1029">
        <v>6045</v>
      </c>
      <c r="W1029" s="2">
        <v>6579000000</v>
      </c>
      <c r="X1029" s="6">
        <v>142344.40430999998</v>
      </c>
      <c r="Y1029" s="38">
        <v>10010</v>
      </c>
      <c r="Z1029" s="81">
        <f>+((DETALLE_GD_1[[#This Row],[VALOR X UN (GD)]]-DETALLE_GD_1[[#This Row],[VALOR PPTO]])/DETALLE_GD_1[[#This Row],[VALOR PPTO]])</f>
        <v>-2.8409968182735337E-6</v>
      </c>
      <c r="AA1029" s="2">
        <f>+DETALLE_GD_1[[#This Row],[VALOR PPTO]]*DETALLE_GD_1[[#This Row],[CANTIDAD RECIBIDA]]</f>
        <v>142344.4044</v>
      </c>
      <c r="AB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9" s="3">
        <f>+DETALLE_GD_1[[#This Row],[CANTIDAD SOLICITADA]]-DETALLE_GD_1[[#This Row],[DEVOLUCIÓN]]</f>
        <v>6</v>
      </c>
      <c r="AD1029" s="38">
        <f>+_xlfn.XLOOKUP(DETALLE_GD_1[[#This Row],[CODIGO]],PRODUCTOS[CODIGO],PRODUCTOS[DESC CORTA],"",0)</f>
        <v>0</v>
      </c>
    </row>
    <row r="1030" spans="1:30" hidden="1" x14ac:dyDescent="0.25">
      <c r="A1030" s="1">
        <v>46135</v>
      </c>
      <c r="B1030" s="1">
        <v>46135</v>
      </c>
      <c r="C1030" s="80" t="s">
        <v>169</v>
      </c>
      <c r="D1030" s="38">
        <v>4</v>
      </c>
      <c r="E1030" s="80" t="s">
        <v>169</v>
      </c>
      <c r="F1030">
        <v>407011</v>
      </c>
      <c r="G1030" s="80" t="s">
        <v>30</v>
      </c>
      <c r="H1030" s="8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"/>
      <c r="V1030">
        <v>6045</v>
      </c>
      <c r="W1030" s="2">
        <v>6579000000</v>
      </c>
      <c r="X1030" s="6">
        <v>1892700.9599999995</v>
      </c>
      <c r="Y1030" s="38">
        <v>10010</v>
      </c>
      <c r="Z1030" s="81">
        <f>+((DETALLE_GD_1[[#This Row],[VALOR X UN (GD)]]-DETALLE_GD_1[[#This Row],[VALOR PPTO]])/DETALLE_GD_1[[#This Row],[VALOR PPTO]])</f>
        <v>2.1133821040261184E-7</v>
      </c>
      <c r="AA1030" s="2">
        <f>+DETALLE_GD_1[[#This Row],[VALOR PPTO]]*DETALLE_GD_1[[#This Row],[CANTIDAD RECIBIDA]]</f>
        <v>1892700.8</v>
      </c>
      <c r="AB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0" s="3">
        <f>+DETALLE_GD_1[[#This Row],[CANTIDAD SOLICITADA]]-DETALLE_GD_1[[#This Row],[DEVOLUCIÓN]]</f>
        <v>4000</v>
      </c>
      <c r="AD1030" s="38" t="str">
        <f>+_xlfn.XLOOKUP(DETALLE_GD_1[[#This Row],[CODIGO]],PRODUCTOS[CODIGO],PRODUCTOS[DESC CORTA],"",0)</f>
        <v>TORNILLO SIMPSON 6"</v>
      </c>
    </row>
    <row r="1031" spans="1:30" hidden="1" x14ac:dyDescent="0.25">
      <c r="A1031" s="1">
        <v>46135</v>
      </c>
      <c r="B1031" s="1">
        <v>46135</v>
      </c>
      <c r="C1031" s="80" t="s">
        <v>169</v>
      </c>
      <c r="D1031" s="38">
        <v>4</v>
      </c>
      <c r="E1031" s="80" t="s">
        <v>169</v>
      </c>
      <c r="F1031">
        <v>302054</v>
      </c>
      <c r="G1031" s="80" t="s">
        <v>356</v>
      </c>
      <c r="H1031" s="80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"/>
      <c r="V1031">
        <v>6045</v>
      </c>
      <c r="W1031" s="2">
        <v>6579000000</v>
      </c>
      <c r="X1031" s="6">
        <v>7404048</v>
      </c>
      <c r="Y1031" s="38">
        <v>10010</v>
      </c>
      <c r="Z1031" s="81">
        <f>+((DETALLE_GD_1[[#This Row],[VALOR X UN (GD)]]-DETALLE_GD_1[[#This Row],[VALOR PPTO]])/DETALLE_GD_1[[#This Row],[VALOR PPTO]])</f>
        <v>-8.2919919481883361E-2</v>
      </c>
      <c r="AA1031" s="2">
        <f>+DETALLE_GD_1[[#This Row],[VALOR PPTO]]*DETALLE_GD_1[[#This Row],[CANTIDAD RECIBIDA]]</f>
        <v>7404048</v>
      </c>
      <c r="AB1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1" s="3">
        <f>+DETALLE_GD_1[[#This Row],[CANTIDAD SOLICITADA]]-DETALLE_GD_1[[#This Row],[DEVOLUCIÓN]]</f>
        <v>1296</v>
      </c>
      <c r="AD1031" s="38">
        <f>+_xlfn.XLOOKUP(DETALLE_GD_1[[#This Row],[CODIGO]],PRODUCTOS[CODIGO],PRODUCTOS[DESC CORTA],"",0)</f>
        <v>0</v>
      </c>
    </row>
    <row r="1032" spans="1:30" hidden="1" x14ac:dyDescent="0.25">
      <c r="A1032" s="1">
        <v>46135</v>
      </c>
      <c r="B1032" s="1">
        <v>46135</v>
      </c>
      <c r="C1032" s="80" t="s">
        <v>169</v>
      </c>
      <c r="D1032" s="38">
        <v>4</v>
      </c>
      <c r="E1032" s="80" t="s">
        <v>169</v>
      </c>
      <c r="F1032">
        <v>701096</v>
      </c>
      <c r="G1032" s="80" t="s">
        <v>204</v>
      </c>
      <c r="H1032" s="80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">
        <v>6899890</v>
      </c>
      <c r="V1032">
        <v>6045</v>
      </c>
      <c r="W1032" s="2">
        <v>6579000000</v>
      </c>
      <c r="X1032" s="6">
        <v>2242783.9959000004</v>
      </c>
      <c r="Y1032" s="38">
        <v>10010</v>
      </c>
      <c r="Z1032" s="81">
        <f>+((DETALLE_GD_1[[#This Row],[VALOR X UN (GD)]]-DETALLE_GD_1[[#This Row],[VALOR PPTO]])/DETALLE_GD_1[[#This Row],[VALOR PPTO]])</f>
        <v>2.0782651401813682E-2</v>
      </c>
      <c r="AA1032" s="2">
        <f>+DETALLE_GD_1[[#This Row],[VALOR PPTO]]*DETALLE_GD_1[[#This Row],[CANTIDAD RECIBIDA]]</f>
        <v>2242783.9980000001</v>
      </c>
      <c r="AB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2" s="3">
        <f>+DETALLE_GD_1[[#This Row],[CANTIDAD SOLICITADA]]-DETALLE_GD_1[[#This Row],[DEVOLUCIÓN]]</f>
        <v>140</v>
      </c>
      <c r="AD1032" s="38" t="str">
        <f>+_xlfn.XLOOKUP(DETALLE_GD_1[[#This Row],[CODIGO]],PRODUCTOS[CODIGO],PRODUCTOS[DESC CORTA],"",0)</f>
        <v>VOCANITA EMPAPELADA MURO</v>
      </c>
    </row>
    <row r="1033" spans="1:30" hidden="1" x14ac:dyDescent="0.25">
      <c r="A1033" s="1">
        <v>46135</v>
      </c>
      <c r="B1033" s="1">
        <v>46135</v>
      </c>
      <c r="C1033" s="80" t="s">
        <v>169</v>
      </c>
      <c r="D1033" s="38">
        <v>4</v>
      </c>
      <c r="E1033" s="80" t="s">
        <v>169</v>
      </c>
      <c r="F1033">
        <v>701043</v>
      </c>
      <c r="G1033" s="80" t="s">
        <v>197</v>
      </c>
      <c r="H1033" s="80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"/>
      <c r="V1033">
        <v>6045</v>
      </c>
      <c r="W1033" s="2">
        <v>6579000000</v>
      </c>
      <c r="X1033" s="6">
        <v>1771709.0217599999</v>
      </c>
      <c r="Y1033" s="38">
        <v>10010</v>
      </c>
      <c r="Z1033" s="81">
        <f>+((DETALLE_GD_1[[#This Row],[VALOR X UN (GD)]]-DETALLE_GD_1[[#This Row],[VALOR PPTO]])/DETALLE_GD_1[[#This Row],[VALOR PPTO]])</f>
        <v>2.6765668265851812E-2</v>
      </c>
      <c r="AA1033" s="2">
        <f>+DETALLE_GD_1[[#This Row],[VALOR PPTO]]*DETALLE_GD_1[[#This Row],[CANTIDAD RECIBIDA]]</f>
        <v>1771709.024</v>
      </c>
      <c r="AB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3" s="3">
        <f>+DETALLE_GD_1[[#This Row],[CANTIDAD SOLICITADA]]-DETALLE_GD_1[[#This Row],[DEVOLUCIÓN]]</f>
        <v>80</v>
      </c>
      <c r="AD1033" s="38" t="str">
        <f>+_xlfn.XLOOKUP(DETALLE_GD_1[[#This Row],[CODIGO]],PRODUCTOS[CODIGO],PRODUCTOS[DESC CORTA],"",0)</f>
        <v>VOLCANITA EMPAPELADA CIELO</v>
      </c>
    </row>
    <row r="1034" spans="1:30" hidden="1" x14ac:dyDescent="0.25">
      <c r="A1034" s="1">
        <v>46135</v>
      </c>
      <c r="B1034" s="1">
        <v>46135</v>
      </c>
      <c r="C1034" s="80" t="s">
        <v>169</v>
      </c>
      <c r="D1034" s="38">
        <v>4</v>
      </c>
      <c r="E1034" s="80" t="s">
        <v>169</v>
      </c>
      <c r="F1034">
        <v>701040</v>
      </c>
      <c r="G1034" s="80" t="s">
        <v>19</v>
      </c>
      <c r="H1034" s="80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"/>
      <c r="V1034">
        <v>6045</v>
      </c>
      <c r="W1034" s="2">
        <v>6579000000</v>
      </c>
      <c r="X1034" s="6">
        <v>940287.11447999964</v>
      </c>
      <c r="Y1034" s="38">
        <v>10010</v>
      </c>
      <c r="Z1034" s="81">
        <f>+((DETALLE_GD_1[[#This Row],[VALOR X UN (GD)]]-DETALLE_GD_1[[#This Row],[VALOR PPTO]])/DETALLE_GD_1[[#This Row],[VALOR PPTO]])</f>
        <v>6.39047358215442E-3</v>
      </c>
      <c r="AA1034" s="2">
        <f>+DETALLE_GD_1[[#This Row],[VALOR PPTO]]*DETALLE_GD_1[[#This Row],[CANTIDAD RECIBIDA]]</f>
        <v>940287.12</v>
      </c>
      <c r="AB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4" s="3">
        <f>+DETALLE_GD_1[[#This Row],[CANTIDAD SOLICITADA]]-DETALLE_GD_1[[#This Row],[DEVOLUCIÓN]]</f>
        <v>120</v>
      </c>
      <c r="AD1034" s="38" t="str">
        <f>+_xlfn.XLOOKUP(DETALLE_GD_1[[#This Row],[CODIGO]],PRODUCTOS[CODIGO],PRODUCTOS[DESC CORTA],"",0)</f>
        <v>VOLCANITA RF</v>
      </c>
    </row>
    <row r="1035" spans="1:30" hidden="1" x14ac:dyDescent="0.25">
      <c r="A1035" s="1">
        <v>46135</v>
      </c>
      <c r="B1035" s="1">
        <v>46135</v>
      </c>
      <c r="C1035" s="80" t="s">
        <v>169</v>
      </c>
      <c r="D1035" s="38">
        <v>4</v>
      </c>
      <c r="E1035" s="80" t="s">
        <v>169</v>
      </c>
      <c r="F1035">
        <v>408088</v>
      </c>
      <c r="G1035" s="80" t="s">
        <v>109</v>
      </c>
      <c r="H1035" s="80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"/>
      <c r="V1035">
        <v>6045</v>
      </c>
      <c r="W1035" s="2">
        <v>6579000000</v>
      </c>
      <c r="X1035" s="6">
        <v>17500.092714999999</v>
      </c>
      <c r="Y1035" s="38">
        <v>10010</v>
      </c>
      <c r="Z1035" s="81">
        <f>+((DETALLE_GD_1[[#This Row],[VALOR X UN (GD)]]-DETALLE_GD_1[[#This Row],[VALOR PPTO]])/DETALLE_GD_1[[#This Row],[VALOR PPTO]])</f>
        <v>-5.2971147976295791E-6</v>
      </c>
      <c r="AA1035" s="2">
        <f>+DETALLE_GD_1[[#This Row],[VALOR PPTO]]*DETALLE_GD_1[[#This Row],[CANTIDAD RECIBIDA]]</f>
        <v>17500.092700000001</v>
      </c>
      <c r="AB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5" s="3">
        <f>+DETALLE_GD_1[[#This Row],[CANTIDAD SOLICITADA]]-DETALLE_GD_1[[#This Row],[DEVOLUCIÓN]]</f>
        <v>1</v>
      </c>
      <c r="AD1035" s="38" t="str">
        <f>+_xlfn.XLOOKUP(DETALLE_GD_1[[#This Row],[CODIGO]],PRODUCTOS[CODIGO],PRODUCTOS[DESC CORTA],"",0)</f>
        <v>GRAPA T50</v>
      </c>
    </row>
    <row r="1036" spans="1:30" hidden="1" x14ac:dyDescent="0.25">
      <c r="A1036" s="1">
        <v>46135</v>
      </c>
      <c r="B1036" s="1">
        <v>46135</v>
      </c>
      <c r="C1036" s="80" t="s">
        <v>169</v>
      </c>
      <c r="D1036" s="38">
        <v>4</v>
      </c>
      <c r="E1036" s="80" t="s">
        <v>169</v>
      </c>
      <c r="F1036">
        <v>408014</v>
      </c>
      <c r="G1036" s="80" t="s">
        <v>108</v>
      </c>
      <c r="H1036" s="80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"/>
      <c r="V1036">
        <v>6045</v>
      </c>
      <c r="W1036" s="2">
        <v>6579000000</v>
      </c>
      <c r="X1036" s="6">
        <v>16182.106762000009</v>
      </c>
      <c r="Y1036" s="38">
        <v>10010</v>
      </c>
      <c r="Z1036" s="81">
        <f>+((DETALLE_GD_1[[#This Row],[VALOR X UN (GD)]]-DETALLE_GD_1[[#This Row],[VALOR PPTO]])/DETALLE_GD_1[[#This Row],[VALOR PPTO]])</f>
        <v>-6.5998822847693946E-6</v>
      </c>
      <c r="AA1036" s="2">
        <f>+DETALLE_GD_1[[#This Row],[VALOR PPTO]]*DETALLE_GD_1[[#This Row],[CANTIDAD RECIBIDA]]</f>
        <v>16182.1068</v>
      </c>
      <c r="AB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6" s="3">
        <f>+DETALLE_GD_1[[#This Row],[CANTIDAD SOLICITADA]]-DETALLE_GD_1[[#This Row],[DEVOLUCIÓN]]</f>
        <v>1</v>
      </c>
      <c r="AD1036" s="38" t="str">
        <f>+_xlfn.XLOOKUP(DETALLE_GD_1[[#This Row],[CODIGO]],PRODUCTOS[CODIGO],PRODUCTOS[DESC CORTA],"",0)</f>
        <v>GRAPA T40</v>
      </c>
    </row>
    <row r="1037" spans="1:30" hidden="1" x14ac:dyDescent="0.25">
      <c r="A1037" s="1">
        <v>46135</v>
      </c>
      <c r="B1037" s="1">
        <v>46135</v>
      </c>
      <c r="C1037" s="80" t="s">
        <v>169</v>
      </c>
      <c r="D1037" s="38">
        <v>4</v>
      </c>
      <c r="E1037" s="80" t="s">
        <v>169</v>
      </c>
      <c r="F1037">
        <v>1901505</v>
      </c>
      <c r="G1037" s="80" t="s">
        <v>27</v>
      </c>
      <c r="H1037" s="80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"/>
      <c r="V1037">
        <v>6045</v>
      </c>
      <c r="W1037" s="2">
        <v>6579000000</v>
      </c>
      <c r="X1037" s="6">
        <v>89065</v>
      </c>
      <c r="Y1037" s="38">
        <v>10010</v>
      </c>
      <c r="Z1037" s="81">
        <f>+((DETALLE_GD_1[[#This Row],[VALOR X UN (GD)]]-DETALLE_GD_1[[#This Row],[VALOR PPTO]])/DETALLE_GD_1[[#This Row],[VALOR PPTO]])</f>
        <v>0</v>
      </c>
      <c r="AA1037" s="2">
        <f>+DETALLE_GD_1[[#This Row],[VALOR PPTO]]*DETALLE_GD_1[[#This Row],[CANTIDAD RECIBIDA]]</f>
        <v>89065</v>
      </c>
      <c r="AB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7" s="3">
        <f>+DETALLE_GD_1[[#This Row],[CANTIDAD SOLICITADA]]-DETALLE_GD_1[[#This Row],[DEVOLUCIÓN]]</f>
        <v>47</v>
      </c>
      <c r="AD1037" s="38" t="str">
        <f>+_xlfn.XLOOKUP(DETALLE_GD_1[[#This Row],[CODIGO]],PRODUCTOS[CODIGO],PRODUCTOS[DESC CORTA],"",0)</f>
        <v>POLIETILENO</v>
      </c>
    </row>
    <row r="1038" spans="1:30" hidden="1" x14ac:dyDescent="0.25">
      <c r="A1038" s="1">
        <v>46135</v>
      </c>
      <c r="B1038" s="1">
        <v>46135</v>
      </c>
      <c r="C1038" s="80" t="s">
        <v>169</v>
      </c>
      <c r="D1038" s="38">
        <v>4</v>
      </c>
      <c r="E1038" s="80" t="s">
        <v>169</v>
      </c>
      <c r="F1038">
        <v>1901086</v>
      </c>
      <c r="G1038" s="80" t="s">
        <v>279</v>
      </c>
      <c r="H1038" s="80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"/>
      <c r="V1038">
        <v>6045</v>
      </c>
      <c r="W1038" s="2">
        <v>6579000000</v>
      </c>
      <c r="X1038" s="6">
        <v>449102.031961</v>
      </c>
      <c r="Y1038" s="38">
        <v>10010</v>
      </c>
      <c r="Z1038" s="81">
        <f>+((DETALLE_GD_1[[#This Row],[VALOR X UN (GD)]]-DETALLE_GD_1[[#This Row],[VALOR PPTO]])/DETALLE_GD_1[[#This Row],[VALOR PPTO]])</f>
        <v>-2.6072081834535962E-2</v>
      </c>
      <c r="AA1038" s="2">
        <f>+DETALLE_GD_1[[#This Row],[VALOR PPTO]]*DETALLE_GD_1[[#This Row],[CANTIDAD RECIBIDA]]</f>
        <v>449102.027</v>
      </c>
      <c r="AB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8" s="3">
        <f>+DETALLE_GD_1[[#This Row],[CANTIDAD SOLICITADA]]-DETALLE_GD_1[[#This Row],[DEVOLUCIÓN]]</f>
        <v>121</v>
      </c>
      <c r="AD1038" s="38" t="str">
        <f>+_xlfn.XLOOKUP(DETALLE_GD_1[[#This Row],[CODIGO]],PRODUCTOS[CODIGO],PRODUCTOS[DESC CORTA],"",0)</f>
        <v>AISLAN GLASS 140MM</v>
      </c>
    </row>
    <row r="1039" spans="1:30" hidden="1" x14ac:dyDescent="0.25">
      <c r="A1039" s="1">
        <v>46135</v>
      </c>
      <c r="B1039" s="1">
        <v>46135</v>
      </c>
      <c r="C1039" s="80" t="s">
        <v>169</v>
      </c>
      <c r="D1039" s="38">
        <v>4</v>
      </c>
      <c r="E1039" s="80" t="s">
        <v>169</v>
      </c>
      <c r="F1039">
        <v>1901038</v>
      </c>
      <c r="G1039" s="80" t="s">
        <v>39</v>
      </c>
      <c r="H1039" s="80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"/>
      <c r="V1039">
        <v>6045</v>
      </c>
      <c r="W1039" s="2">
        <v>6579000000</v>
      </c>
      <c r="X1039" s="6">
        <v>679981.69575000019</v>
      </c>
      <c r="Y1039" s="38">
        <v>10010</v>
      </c>
      <c r="Z1039" s="81">
        <f>+((DETALLE_GD_1[[#This Row],[VALOR X UN (GD)]]-DETALLE_GD_1[[#This Row],[VALOR PPTO]])/DETALLE_GD_1[[#This Row],[VALOR PPTO]])</f>
        <v>1.9018597123722114E-2</v>
      </c>
      <c r="AA1039" s="2">
        <f>+DETALLE_GD_1[[#This Row],[VALOR PPTO]]*DETALLE_GD_1[[#This Row],[CANTIDAD RECIBIDA]]</f>
        <v>679981.69980000006</v>
      </c>
      <c r="AB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9" s="3">
        <f>+DETALLE_GD_1[[#This Row],[CANTIDAD SOLICITADA]]-DETALLE_GD_1[[#This Row],[DEVOLUCIÓN]]</f>
        <v>162</v>
      </c>
      <c r="AD1039" s="38" t="str">
        <f>+_xlfn.XLOOKUP(DETALLE_GD_1[[#This Row],[CODIGO]],PRODUCTOS[CODIGO],PRODUCTOS[DESC CORTA],"",0)</f>
        <v>AISLAN ROCA 90MM</v>
      </c>
    </row>
    <row r="1040" spans="1:30" hidden="1" x14ac:dyDescent="0.25">
      <c r="A1040" s="1">
        <v>46135</v>
      </c>
      <c r="B1040" s="1">
        <v>46135</v>
      </c>
      <c r="C1040" s="80" t="s">
        <v>169</v>
      </c>
      <c r="D1040" s="38">
        <v>4</v>
      </c>
      <c r="E1040" s="80" t="s">
        <v>169</v>
      </c>
      <c r="F1040">
        <v>1901008</v>
      </c>
      <c r="G1040" s="80" t="s">
        <v>278</v>
      </c>
      <c r="H1040" s="8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"/>
      <c r="V1040">
        <v>6045</v>
      </c>
      <c r="W1040" s="2">
        <v>6579000000</v>
      </c>
      <c r="X1040" s="6">
        <v>426784.74735800002</v>
      </c>
      <c r="Y1040" s="38">
        <v>10010</v>
      </c>
      <c r="Z1040" s="81">
        <f>+((DETALLE_GD_1[[#This Row],[VALOR X UN (GD)]]-DETALLE_GD_1[[#This Row],[VALOR PPTO]])/DETALLE_GD_1[[#This Row],[VALOR PPTO]])</f>
        <v>-3.3665108573199466E-2</v>
      </c>
      <c r="AA1040" s="2">
        <f>+DETALLE_GD_1[[#This Row],[VALOR PPTO]]*DETALLE_GD_1[[#This Row],[CANTIDAD RECIBIDA]]</f>
        <v>426784.75159999996</v>
      </c>
      <c r="AB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0" s="3">
        <f>+DETALLE_GD_1[[#This Row],[CANTIDAD SOLICITADA]]-DETALLE_GD_1[[#This Row],[DEVOLUCIÓN]]</f>
        <v>202</v>
      </c>
      <c r="AD1040" s="38" t="str">
        <f>+_xlfn.XLOOKUP(DETALLE_GD_1[[#This Row],[CODIGO]],PRODUCTOS[CODIGO],PRODUCTOS[DESC CORTA],"",0)</f>
        <v>AISLAN GLASS 90MM</v>
      </c>
    </row>
    <row r="1041" spans="1:30" hidden="1" x14ac:dyDescent="0.25">
      <c r="A1041" s="1">
        <v>46135</v>
      </c>
      <c r="B1041" s="1">
        <v>46135</v>
      </c>
      <c r="C1041" s="80" t="s">
        <v>169</v>
      </c>
      <c r="D1041" s="38">
        <v>4</v>
      </c>
      <c r="E1041" s="80" t="s">
        <v>169</v>
      </c>
      <c r="F1041">
        <v>2302098</v>
      </c>
      <c r="G1041" s="80" t="s">
        <v>24</v>
      </c>
      <c r="H1041" s="80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"/>
      <c r="V1041">
        <v>6045</v>
      </c>
      <c r="W1041" s="2">
        <v>6579000000</v>
      </c>
      <c r="X1041" s="6">
        <v>127277.99999999996</v>
      </c>
      <c r="Y1041" s="38">
        <v>10010</v>
      </c>
      <c r="Z1041" s="81">
        <f>+((DETALLE_GD_1[[#This Row],[VALOR X UN (GD)]]-DETALLE_GD_1[[#This Row],[VALOR PPTO]])/DETALLE_GD_1[[#This Row],[VALOR PPTO]])</f>
        <v>0</v>
      </c>
      <c r="AA1041" s="2">
        <f>+DETALLE_GD_1[[#This Row],[VALOR PPTO]]*DETALLE_GD_1[[#This Row],[CANTIDAD RECIBIDA]]</f>
        <v>127278</v>
      </c>
      <c r="AB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1" s="3">
        <f>+DETALLE_GD_1[[#This Row],[CANTIDAD SOLICITADA]]-DETALLE_GD_1[[#This Row],[DEVOLUCIÓN]]</f>
        <v>6</v>
      </c>
      <c r="AD1041" s="38" t="str">
        <f>+_xlfn.XLOOKUP(DETALLE_GD_1[[#This Row],[CODIGO]],PRODUCTOS[CODIGO],PRODUCTOS[DESC CORTA],"",0)</f>
        <v>COLA FRIA</v>
      </c>
    </row>
    <row r="1042" spans="1:30" hidden="1" x14ac:dyDescent="0.25">
      <c r="A1042" s="1">
        <v>46135</v>
      </c>
      <c r="B1042" s="1">
        <v>46135</v>
      </c>
      <c r="C1042" s="80" t="s">
        <v>169</v>
      </c>
      <c r="D1042" s="38">
        <v>4</v>
      </c>
      <c r="E1042" s="80" t="s">
        <v>169</v>
      </c>
      <c r="F1042">
        <v>617016</v>
      </c>
      <c r="G1042" s="80" t="s">
        <v>133</v>
      </c>
      <c r="H1042" s="80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"/>
      <c r="V1042">
        <v>6045</v>
      </c>
      <c r="W1042" s="2">
        <v>6579000000</v>
      </c>
      <c r="X1042" s="6">
        <v>34290.159287999995</v>
      </c>
      <c r="Y1042" s="38">
        <v>10010</v>
      </c>
      <c r="Z1042" s="81">
        <f>+((DETALLE_GD_1[[#This Row],[VALOR X UN (GD)]]-DETALLE_GD_1[[#This Row],[VALOR PPTO]])/DETALLE_GD_1[[#This Row],[VALOR PPTO]])</f>
        <v>2.3575393332377239E-3</v>
      </c>
      <c r="AA1042" s="2">
        <f>+DETALLE_GD_1[[#This Row],[VALOR PPTO]]*DETALLE_GD_1[[#This Row],[CANTIDAD RECIBIDA]]</f>
        <v>34290.159599999999</v>
      </c>
      <c r="AB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2" s="3">
        <f>+DETALLE_GD_1[[#This Row],[CANTIDAD SOLICITADA]]-DETALLE_GD_1[[#This Row],[DEVOLUCIÓN]]</f>
        <v>12</v>
      </c>
      <c r="AD1042" s="38" t="str">
        <f>+_xlfn.XLOOKUP(DETALLE_GD_1[[#This Row],[CODIGO]],PRODUCTOS[CODIGO],PRODUCTOS[DESC CORTA],"",0)</f>
        <v>RODILLO CHIPORRO</v>
      </c>
    </row>
    <row r="1043" spans="1:30" hidden="1" x14ac:dyDescent="0.25">
      <c r="A1043" s="1">
        <v>46135</v>
      </c>
      <c r="B1043" s="1">
        <v>46135</v>
      </c>
      <c r="C1043" s="80" t="s">
        <v>169</v>
      </c>
      <c r="D1043" s="38">
        <v>4</v>
      </c>
      <c r="E1043" s="80" t="s">
        <v>169</v>
      </c>
      <c r="F1043">
        <v>617057</v>
      </c>
      <c r="G1043" s="80" t="s">
        <v>134</v>
      </c>
      <c r="H1043" s="80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"/>
      <c r="V1043">
        <v>6045</v>
      </c>
      <c r="W1043" s="2">
        <v>6579000000</v>
      </c>
      <c r="X1043" s="6">
        <v>12252.718236000001</v>
      </c>
      <c r="Y1043" s="38">
        <v>10010</v>
      </c>
      <c r="Z1043" s="81">
        <f>+((DETALLE_GD_1[[#This Row],[VALOR X UN (GD)]]-DETALLE_GD_1[[#This Row],[VALOR PPTO]])/DETALLE_GD_1[[#This Row],[VALOR PPTO]])</f>
        <v>2.3015301208849542E-5</v>
      </c>
      <c r="AA1043" s="2">
        <f>+DETALLE_GD_1[[#This Row],[VALOR PPTO]]*DETALLE_GD_1[[#This Row],[CANTIDAD RECIBIDA]]</f>
        <v>12252.718199999999</v>
      </c>
      <c r="AB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3" s="3">
        <f>+DETALLE_GD_1[[#This Row],[CANTIDAD SOLICITADA]]-DETALLE_GD_1[[#This Row],[DEVOLUCIÓN]]</f>
        <v>6</v>
      </c>
      <c r="AD1043" s="38" t="str">
        <f>+_xlfn.XLOOKUP(DETALLE_GD_1[[#This Row],[CODIGO]],PRODUCTOS[CODIGO],PRODUCTOS[DESC CORTA],"",0)</f>
        <v>BROCHA 5/8 X4</v>
      </c>
    </row>
    <row r="1044" spans="1:30" hidden="1" x14ac:dyDescent="0.25">
      <c r="A1044" s="1">
        <v>46135</v>
      </c>
      <c r="B1044" s="1">
        <v>46135</v>
      </c>
      <c r="C1044" s="80" t="s">
        <v>169</v>
      </c>
      <c r="D1044" s="38">
        <v>4</v>
      </c>
      <c r="E1044" s="80" t="s">
        <v>169</v>
      </c>
      <c r="F1044">
        <v>617055</v>
      </c>
      <c r="G1044" s="80" t="s">
        <v>182</v>
      </c>
      <c r="H1044" s="80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"/>
      <c r="V1044">
        <v>6045</v>
      </c>
      <c r="W1044" s="2">
        <v>6579000000</v>
      </c>
      <c r="X1044" s="6">
        <v>5522.1226860000006</v>
      </c>
      <c r="Y1044" s="38">
        <v>10010</v>
      </c>
      <c r="Z1044" s="81">
        <f>+((DETALLE_GD_1[[#This Row],[VALOR X UN (GD)]]-DETALLE_GD_1[[#This Row],[VALOR PPTO]])/DETALLE_GD_1[[#This Row],[VALOR PPTO]])</f>
        <v>3.1487347583070806E-2</v>
      </c>
      <c r="AA1044" s="2">
        <f>+DETALLE_GD_1[[#This Row],[VALOR PPTO]]*DETALLE_GD_1[[#This Row],[CANTIDAD RECIBIDA]]</f>
        <v>5522.1228000000001</v>
      </c>
      <c r="AB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4" s="3">
        <f>+DETALLE_GD_1[[#This Row],[CANTIDAD SOLICITADA]]-DETALLE_GD_1[[#This Row],[DEVOLUCIÓN]]</f>
        <v>6</v>
      </c>
      <c r="AD1044" s="38">
        <f>+_xlfn.XLOOKUP(DETALLE_GD_1[[#This Row],[CODIGO]],PRODUCTOS[CODIGO],PRODUCTOS[DESC CORTA],"",0)</f>
        <v>0</v>
      </c>
    </row>
    <row r="1045" spans="1:30" hidden="1" x14ac:dyDescent="0.25">
      <c r="A1045" s="1">
        <v>46135</v>
      </c>
      <c r="B1045" s="1">
        <v>46135</v>
      </c>
      <c r="C1045" s="80" t="s">
        <v>169</v>
      </c>
      <c r="D1045" s="38">
        <v>4</v>
      </c>
      <c r="E1045" s="80" t="s">
        <v>169</v>
      </c>
      <c r="F1045">
        <v>307096</v>
      </c>
      <c r="G1045" s="80" t="s">
        <v>249</v>
      </c>
      <c r="H1045" s="80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">
        <v>89780</v>
      </c>
      <c r="V1045">
        <v>6045</v>
      </c>
      <c r="W1045" s="2">
        <v>6579000000</v>
      </c>
      <c r="X1045" s="6">
        <v>104767.50644999991</v>
      </c>
      <c r="Y1045" s="38">
        <v>10010</v>
      </c>
      <c r="Z1045" s="81">
        <f>+((DETALLE_GD_1[[#This Row],[VALOR X UN (GD)]]-DETALLE_GD_1[[#This Row],[VALOR PPTO]])/DETALLE_GD_1[[#This Row],[VALOR PPTO]])</f>
        <v>-0.14305490046746852</v>
      </c>
      <c r="AA1045" s="2">
        <f>+DETALLE_GD_1[[#This Row],[VALOR PPTO]]*DETALLE_GD_1[[#This Row],[CANTIDAD RECIBIDA]]</f>
        <v>104767.505</v>
      </c>
      <c r="AB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5" s="3">
        <f>+DETALLE_GD_1[[#This Row],[CANTIDAD SOLICITADA]]-DETALLE_GD_1[[#This Row],[DEVOLUCIÓN]]</f>
        <v>50</v>
      </c>
      <c r="AD1045" s="38" t="str">
        <f>+_xlfn.XLOOKUP(DETALLE_GD_1[[#This Row],[CODIGO]],PRODUCTOS[CODIGO],PRODUCTOS[DESC CORTA],"",0)</f>
        <v>CUBREJUNTA</v>
      </c>
    </row>
    <row r="1046" spans="1:30" hidden="1" x14ac:dyDescent="0.25">
      <c r="A1046" s="1">
        <v>46135</v>
      </c>
      <c r="B1046" s="1">
        <v>46135</v>
      </c>
      <c r="C1046" s="80" t="s">
        <v>169</v>
      </c>
      <c r="D1046" s="38">
        <v>4</v>
      </c>
      <c r="E1046" s="80" t="s">
        <v>169</v>
      </c>
      <c r="F1046">
        <v>1802171</v>
      </c>
      <c r="G1046" s="80" t="s">
        <v>265</v>
      </c>
      <c r="H1046" s="80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">
        <v>43172</v>
      </c>
      <c r="V1046">
        <v>6045</v>
      </c>
      <c r="W1046" s="2">
        <v>6579000000</v>
      </c>
      <c r="X1046" s="6">
        <v>3632</v>
      </c>
      <c r="Y1046" s="38">
        <v>10010</v>
      </c>
      <c r="Z1046" s="81">
        <f>+((DETALLE_GD_1[[#This Row],[VALOR X UN (GD)]]-DETALLE_GD_1[[#This Row],[VALOR PPTO]])/DETALLE_GD_1[[#This Row],[VALOR PPTO]])</f>
        <v>-0.11095814977973568</v>
      </c>
      <c r="AA1046" s="2">
        <f>+DETALLE_GD_1[[#This Row],[VALOR PPTO]]*DETALLE_GD_1[[#This Row],[CANTIDAD RECIBIDA]]</f>
        <v>3632</v>
      </c>
      <c r="AB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6" s="3">
        <f>+DETALLE_GD_1[[#This Row],[CANTIDAD SOLICITADA]]-DETALLE_GD_1[[#This Row],[DEVOLUCIÓN]]</f>
        <v>1</v>
      </c>
      <c r="AD1046" s="38" t="str">
        <f>+_xlfn.XLOOKUP(DETALLE_GD_1[[#This Row],[CODIGO]],PRODUCTOS[CODIGO],PRODUCTOS[DESC CORTA],"",0)</f>
        <v>PORTA ROLLO BENTON</v>
      </c>
    </row>
    <row r="1047" spans="1:30" hidden="1" x14ac:dyDescent="0.25">
      <c r="A1047" s="1">
        <v>46135</v>
      </c>
      <c r="B1047" s="1">
        <v>46135</v>
      </c>
      <c r="C1047" s="80" t="s">
        <v>169</v>
      </c>
      <c r="D1047" s="38">
        <v>4</v>
      </c>
      <c r="E1047" s="80" t="s">
        <v>169</v>
      </c>
      <c r="F1047">
        <v>1802172</v>
      </c>
      <c r="G1047" s="80" t="s">
        <v>266</v>
      </c>
      <c r="H1047" s="80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"/>
      <c r="V1047">
        <v>6045</v>
      </c>
      <c r="W1047" s="2">
        <v>6579000000</v>
      </c>
      <c r="X1047" s="6">
        <v>3035</v>
      </c>
      <c r="Y1047" s="38">
        <v>10010</v>
      </c>
      <c r="Z1047" s="81">
        <f>+((DETALLE_GD_1[[#This Row],[VALOR X UN (GD)]]-DETALLE_GD_1[[#This Row],[VALOR PPTO]])/DETALLE_GD_1[[#This Row],[VALOR PPTO]])</f>
        <v>-9.8846787479406925E-4</v>
      </c>
      <c r="AA1047" s="2">
        <f>+DETALLE_GD_1[[#This Row],[VALOR PPTO]]*DETALLE_GD_1[[#This Row],[CANTIDAD RECIBIDA]]</f>
        <v>3035</v>
      </c>
      <c r="AB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7" s="3">
        <f>+DETALLE_GD_1[[#This Row],[CANTIDAD SOLICITADA]]-DETALLE_GD_1[[#This Row],[DEVOLUCIÓN]]</f>
        <v>1</v>
      </c>
      <c r="AD1047" s="38" t="str">
        <f>+_xlfn.XLOOKUP(DETALLE_GD_1[[#This Row],[CODIGO]],PRODUCTOS[CODIGO],PRODUCTOS[DESC CORTA],"",0)</f>
        <v>ARGOLLA TOALLA BENTON</v>
      </c>
    </row>
    <row r="1048" spans="1:30" hidden="1" x14ac:dyDescent="0.25">
      <c r="A1048" s="1">
        <v>46135</v>
      </c>
      <c r="B1048" s="1">
        <v>46135</v>
      </c>
      <c r="C1048" s="80" t="s">
        <v>169</v>
      </c>
      <c r="D1048" s="38">
        <v>4</v>
      </c>
      <c r="E1048" s="80" t="s">
        <v>169</v>
      </c>
      <c r="F1048">
        <v>1808156</v>
      </c>
      <c r="G1048" s="80" t="s">
        <v>277</v>
      </c>
      <c r="H1048" s="80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"/>
      <c r="V1048">
        <v>6045</v>
      </c>
      <c r="W1048" s="2">
        <v>6579000000</v>
      </c>
      <c r="X1048" s="6">
        <v>1916</v>
      </c>
      <c r="Y1048" s="38">
        <v>10010</v>
      </c>
      <c r="Z1048" s="81">
        <f>+((DETALLE_GD_1[[#This Row],[VALOR X UN (GD)]]-DETALLE_GD_1[[#This Row],[VALOR PPTO]])/DETALLE_GD_1[[#This Row],[VALOR PPTO]])</f>
        <v>8.350730688935281E-3</v>
      </c>
      <c r="AA1048" s="2">
        <f>+DETALLE_GD_1[[#This Row],[VALOR PPTO]]*DETALLE_GD_1[[#This Row],[CANTIDAD RECIBIDA]]</f>
        <v>1916</v>
      </c>
      <c r="AB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8" s="3">
        <f>+DETALLE_GD_1[[#This Row],[CANTIDAD SOLICITADA]]-DETALLE_GD_1[[#This Row],[DEVOLUCIÓN]]</f>
        <v>1</v>
      </c>
      <c r="AD1048" s="38" t="str">
        <f>+_xlfn.XLOOKUP(DETALLE_GD_1[[#This Row],[CODIGO]],PRODUCTOS[CODIGO],PRODUCTOS[DESC CORTA],"",0)</f>
        <v>PERCHA SIMPLE YORK</v>
      </c>
    </row>
    <row r="1049" spans="1:30" hidden="1" x14ac:dyDescent="0.25">
      <c r="A1049" s="1">
        <v>46135</v>
      </c>
      <c r="B1049" s="1">
        <v>46135</v>
      </c>
      <c r="C1049" s="80" t="s">
        <v>169</v>
      </c>
      <c r="D1049" s="38">
        <v>4</v>
      </c>
      <c r="E1049" s="80" t="s">
        <v>169</v>
      </c>
      <c r="F1049">
        <v>1808003</v>
      </c>
      <c r="G1049" s="80" t="s">
        <v>195</v>
      </c>
      <c r="H1049" s="80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"/>
      <c r="V1049">
        <v>6045</v>
      </c>
      <c r="W1049" s="2">
        <v>6579000000</v>
      </c>
      <c r="X1049" s="6">
        <v>335.48971600000004</v>
      </c>
      <c r="Y1049" s="38">
        <v>10010</v>
      </c>
      <c r="Z1049" s="81">
        <f>+((DETALLE_GD_1[[#This Row],[VALOR X UN (GD)]]-DETALLE_GD_1[[#This Row],[VALOR PPTO]])/DETALLE_GD_1[[#This Row],[VALOR PPTO]])</f>
        <v>-1.4599549673343347E-3</v>
      </c>
      <c r="AA1049" s="2">
        <f>+DETALLE_GD_1[[#This Row],[VALOR PPTO]]*DETALLE_GD_1[[#This Row],[CANTIDAD RECIBIDA]]</f>
        <v>335.4898</v>
      </c>
      <c r="AB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9" s="3">
        <f>+DETALLE_GD_1[[#This Row],[CANTIDAD SOLICITADA]]-DETALLE_GD_1[[#This Row],[DEVOLUCIÓN]]</f>
        <v>2</v>
      </c>
      <c r="AD1049" s="38">
        <f>+_xlfn.XLOOKUP(DETALLE_GD_1[[#This Row],[CODIGO]],PRODUCTOS[CODIGO],PRODUCTOS[DESC CORTA],"",0)</f>
        <v>0</v>
      </c>
    </row>
    <row r="1050" spans="1:30" hidden="1" x14ac:dyDescent="0.25">
      <c r="A1050" s="1">
        <v>46135</v>
      </c>
      <c r="B1050" s="1">
        <v>46135</v>
      </c>
      <c r="C1050" s="80" t="s">
        <v>169</v>
      </c>
      <c r="D1050" s="38">
        <v>4</v>
      </c>
      <c r="E1050" s="80" t="s">
        <v>169</v>
      </c>
      <c r="F1050">
        <v>1808006</v>
      </c>
      <c r="G1050" s="80" t="s">
        <v>194</v>
      </c>
      <c r="H1050" s="8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"/>
      <c r="V1050">
        <v>6045</v>
      </c>
      <c r="W1050" s="2">
        <v>6579000000</v>
      </c>
      <c r="X1050" s="6">
        <v>2906.671096</v>
      </c>
      <c r="Y1050" s="38">
        <v>10010</v>
      </c>
      <c r="Z1050" s="81">
        <f>+((DETALLE_GD_1[[#This Row],[VALOR X UN (GD)]]-DETALLE_GD_1[[#This Row],[VALOR PPTO]])/DETALLE_GD_1[[#This Row],[VALOR PPTO]])</f>
        <v>1.1315349713972661E-4</v>
      </c>
      <c r="AA1050" s="2">
        <f>+DETALLE_GD_1[[#This Row],[VALOR PPTO]]*DETALLE_GD_1[[#This Row],[CANTIDAD RECIBIDA]]</f>
        <v>2906.6711</v>
      </c>
      <c r="AB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0" s="3">
        <f>+DETALLE_GD_1[[#This Row],[CANTIDAD SOLICITADA]]-DETALLE_GD_1[[#This Row],[DEVOLUCIÓN]]</f>
        <v>1</v>
      </c>
      <c r="AD1050" s="38">
        <f>+_xlfn.XLOOKUP(DETALLE_GD_1[[#This Row],[CODIGO]],PRODUCTOS[CODIGO],PRODUCTOS[DESC CORTA],"",0)</f>
        <v>0</v>
      </c>
    </row>
    <row r="1051" spans="1:30" hidden="1" x14ac:dyDescent="0.25">
      <c r="A1051" s="1">
        <v>46135</v>
      </c>
      <c r="B1051" s="1">
        <v>46135</v>
      </c>
      <c r="C1051" s="80" t="s">
        <v>169</v>
      </c>
      <c r="D1051" s="38">
        <v>4</v>
      </c>
      <c r="E1051" s="80" t="s">
        <v>169</v>
      </c>
      <c r="F1051">
        <v>1206002</v>
      </c>
      <c r="G1051" s="80" t="s">
        <v>192</v>
      </c>
      <c r="H1051" s="80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"/>
      <c r="V1051">
        <v>6045</v>
      </c>
      <c r="W1051" s="2">
        <v>6579000000</v>
      </c>
      <c r="X1051" s="6">
        <v>15783.483871</v>
      </c>
      <c r="Y1051" s="38">
        <v>10010</v>
      </c>
      <c r="Z1051" s="81">
        <f>+((DETALLE_GD_1[[#This Row],[VALOR X UN (GD)]]-DETALLE_GD_1[[#This Row],[VALOR PPTO]])/DETALLE_GD_1[[#This Row],[VALOR PPTO]])</f>
        <v>0.28818200904300989</v>
      </c>
      <c r="AA1051" s="2">
        <f>+DETALLE_GD_1[[#This Row],[VALOR PPTO]]*DETALLE_GD_1[[#This Row],[CANTIDAD RECIBIDA]]</f>
        <v>15783.483899999999</v>
      </c>
      <c r="AB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1" s="3">
        <f>+DETALLE_GD_1[[#This Row],[CANTIDAD SOLICITADA]]-DETALLE_GD_1[[#This Row],[DEVOLUCIÓN]]</f>
        <v>1</v>
      </c>
      <c r="AD1051" s="38">
        <f>+_xlfn.XLOOKUP(DETALLE_GD_1[[#This Row],[CODIGO]],PRODUCTOS[CODIGO],PRODUCTOS[DESC CORTA],"",0)</f>
        <v>0</v>
      </c>
    </row>
    <row r="1052" spans="1:30" hidden="1" x14ac:dyDescent="0.25">
      <c r="A1052" s="1">
        <v>46135</v>
      </c>
      <c r="B1052" s="1">
        <v>46135</v>
      </c>
      <c r="C1052" s="80" t="s">
        <v>169</v>
      </c>
      <c r="D1052" s="38">
        <v>4</v>
      </c>
      <c r="E1052" s="80" t="s">
        <v>169</v>
      </c>
      <c r="F1052">
        <v>609008</v>
      </c>
      <c r="G1052" s="80" t="s">
        <v>57</v>
      </c>
      <c r="H1052" s="80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"/>
      <c r="V1052">
        <v>6045</v>
      </c>
      <c r="W1052" s="2">
        <v>6579000000</v>
      </c>
      <c r="X1052" s="6">
        <v>10653.786550000001</v>
      </c>
      <c r="Y1052" s="38">
        <v>10010</v>
      </c>
      <c r="Z1052" s="81">
        <f>+((DETALLE_GD_1[[#This Row],[VALOR X UN (GD)]]-DETALLE_GD_1[[#This Row],[VALOR PPTO]])/DETALLE_GD_1[[#This Row],[VALOR PPTO]])</f>
        <v>7.0511409253414162E-2</v>
      </c>
      <c r="AA1052" s="2">
        <f>+DETALLE_GD_1[[#This Row],[VALOR PPTO]]*DETALLE_GD_1[[#This Row],[CANTIDAD RECIBIDA]]</f>
        <v>10653.786500000002</v>
      </c>
      <c r="AB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2" s="3">
        <f>+DETALLE_GD_1[[#This Row],[CANTIDAD SOLICITADA]]-DETALLE_GD_1[[#This Row],[DEVOLUCIÓN]]</f>
        <v>5</v>
      </c>
      <c r="AD1052" s="38" t="str">
        <f>+_xlfn.XLOOKUP(DETALLE_GD_1[[#This Row],[CODIGO]],PRODUCTOS[CODIGO],PRODUCTOS[DESC CORTA],"",0)</f>
        <v>DUCO</v>
      </c>
    </row>
    <row r="1053" spans="1:30" hidden="1" x14ac:dyDescent="0.25">
      <c r="A1053" s="1">
        <v>46135</v>
      </c>
      <c r="B1053" s="1">
        <v>46135</v>
      </c>
      <c r="C1053" s="80" t="s">
        <v>169</v>
      </c>
      <c r="D1053" s="38">
        <v>4</v>
      </c>
      <c r="E1053" s="80" t="s">
        <v>169</v>
      </c>
      <c r="F1053">
        <v>1802166</v>
      </c>
      <c r="G1053" s="80" t="s">
        <v>283</v>
      </c>
      <c r="H1053" s="80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">
        <v>544397</v>
      </c>
      <c r="V1053">
        <v>6045</v>
      </c>
      <c r="W1053" s="2">
        <v>6579000000</v>
      </c>
      <c r="X1053" s="6">
        <v>55476</v>
      </c>
      <c r="Y1053" s="38">
        <v>10010</v>
      </c>
      <c r="Z1053" s="81">
        <f>+((DETALLE_GD_1[[#This Row],[VALOR X UN (GD)]]-DETALLE_GD_1[[#This Row],[VALOR PPTO]])/DETALLE_GD_1[[#This Row],[VALOR PPTO]])</f>
        <v>0</v>
      </c>
      <c r="AA1053" s="2">
        <f>+DETALLE_GD_1[[#This Row],[VALOR PPTO]]*DETALLE_GD_1[[#This Row],[CANTIDAD RECIBIDA]]</f>
        <v>55476</v>
      </c>
      <c r="AB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3" s="3">
        <f>+DETALLE_GD_1[[#This Row],[CANTIDAD SOLICITADA]]-DETALLE_GD_1[[#This Row],[DEVOLUCIÓN]]</f>
        <v>4</v>
      </c>
      <c r="AD1053" s="38" t="str">
        <f>+_xlfn.XLOOKUP(DETALLE_GD_1[[#This Row],[CODIGO]],PRODUCTOS[CODIGO],PRODUCTOS[DESC CORTA],"",0)</f>
        <v>NEW TS2024022)</v>
      </c>
    </row>
    <row r="1054" spans="1:30" hidden="1" x14ac:dyDescent="0.25">
      <c r="A1054" s="1">
        <v>46135</v>
      </c>
      <c r="B1054" s="1">
        <v>46135</v>
      </c>
      <c r="C1054" s="80" t="s">
        <v>169</v>
      </c>
      <c r="D1054" s="38">
        <v>4</v>
      </c>
      <c r="E1054" s="80" t="s">
        <v>169</v>
      </c>
      <c r="F1054">
        <v>1703006</v>
      </c>
      <c r="G1054" s="80" t="s">
        <v>48</v>
      </c>
      <c r="H1054" s="80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"/>
      <c r="V1054">
        <v>6045</v>
      </c>
      <c r="W1054" s="2">
        <v>6579000000</v>
      </c>
      <c r="X1054" s="6">
        <v>6648</v>
      </c>
      <c r="Y1054" s="38">
        <v>10010</v>
      </c>
      <c r="Z1054" s="81">
        <f>+((DETALLE_GD_1[[#This Row],[VALOR X UN (GD)]]-DETALLE_GD_1[[#This Row],[VALOR PPTO]])/DETALLE_GD_1[[#This Row],[VALOR PPTO]])</f>
        <v>1.5042117930204573E-4</v>
      </c>
      <c r="AA1054" s="2">
        <f>+DETALLE_GD_1[[#This Row],[VALOR PPTO]]*DETALLE_GD_1[[#This Row],[CANTIDAD RECIBIDA]]</f>
        <v>6648</v>
      </c>
      <c r="AB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4" s="3">
        <f>+DETALLE_GD_1[[#This Row],[CANTIDAD SOLICITADA]]-DETALLE_GD_1[[#This Row],[DEVOLUCIÓN]]</f>
        <v>4</v>
      </c>
      <c r="AD1054" s="38" t="str">
        <f>+_xlfn.XLOOKUP(DETALLE_GD_1[[#This Row],[CODIGO]],PRODUCTOS[CODIGO],PRODUCTOS[DESC CORTA],"",0)</f>
        <v>SIFON LAVAPLATO</v>
      </c>
    </row>
    <row r="1055" spans="1:30" hidden="1" x14ac:dyDescent="0.25">
      <c r="A1055" s="1">
        <v>46135</v>
      </c>
      <c r="B1055" s="1">
        <v>46135</v>
      </c>
      <c r="C1055" s="80" t="s">
        <v>169</v>
      </c>
      <c r="D1055" s="38">
        <v>4</v>
      </c>
      <c r="E1055" s="80" t="s">
        <v>169</v>
      </c>
      <c r="F1055">
        <v>5316508</v>
      </c>
      <c r="G1055" s="80" t="s">
        <v>470</v>
      </c>
      <c r="H1055" s="80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"/>
      <c r="V1055">
        <v>6045</v>
      </c>
      <c r="W1055" s="2">
        <v>6579000000</v>
      </c>
      <c r="X1055" s="6" t="s">
        <v>355</v>
      </c>
      <c r="Y1055" s="38">
        <v>10010</v>
      </c>
      <c r="Z1055" s="81" t="e">
        <f>+((DETALLE_GD_1[[#This Row],[VALOR X UN (GD)]]-DETALLE_GD_1[[#This Row],[VALOR PPTO]])/DETALLE_GD_1[[#This Row],[VALOR PPTO]])</f>
        <v>#DIV/0!</v>
      </c>
      <c r="AA1055" s="2">
        <f>+DETALLE_GD_1[[#This Row],[VALOR PPTO]]*DETALLE_GD_1[[#This Row],[CANTIDAD RECIBIDA]]</f>
        <v>0</v>
      </c>
      <c r="AB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5" s="3">
        <f>+DETALLE_GD_1[[#This Row],[CANTIDAD SOLICITADA]]-DETALLE_GD_1[[#This Row],[DEVOLUCIÓN]]</f>
        <v>4</v>
      </c>
      <c r="AD1055" s="38" t="str">
        <f>+_xlfn.XLOOKUP(DETALLE_GD_1[[#This Row],[CODIGO]],PRODUCTOS[CODIGO],PRODUCTOS[DESC CORTA],"",0)</f>
        <v/>
      </c>
    </row>
    <row r="1056" spans="1:30" hidden="1" x14ac:dyDescent="0.25">
      <c r="A1056" s="1">
        <v>46135</v>
      </c>
      <c r="B1056" s="1">
        <v>46135</v>
      </c>
      <c r="C1056" s="80" t="s">
        <v>169</v>
      </c>
      <c r="D1056" s="38">
        <v>4</v>
      </c>
      <c r="E1056" s="80" t="s">
        <v>169</v>
      </c>
      <c r="F1056">
        <v>5316507</v>
      </c>
      <c r="G1056" s="80" t="s">
        <v>55</v>
      </c>
      <c r="H1056" s="80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"/>
      <c r="V1056">
        <v>6045</v>
      </c>
      <c r="W1056" s="2">
        <v>6579000000</v>
      </c>
      <c r="X1056" s="6">
        <v>165678.66666799999</v>
      </c>
      <c r="Y1056" s="38">
        <v>10010</v>
      </c>
      <c r="Z1056" s="81">
        <f>+((DETALLE_GD_1[[#This Row],[VALOR X UN (GD)]]-DETALLE_GD_1[[#This Row],[VALOR PPTO]])/DETALLE_GD_1[[#This Row],[VALOR PPTO]])</f>
        <v>2.0111219291491002E-6</v>
      </c>
      <c r="AA1056" s="2">
        <f>+DETALLE_GD_1[[#This Row],[VALOR PPTO]]*DETALLE_GD_1[[#This Row],[CANTIDAD RECIBIDA]]</f>
        <v>165678.66680000001</v>
      </c>
      <c r="AB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6" s="3">
        <f>+DETALLE_GD_1[[#This Row],[CANTIDAD SOLICITADA]]-DETALLE_GD_1[[#This Row],[DEVOLUCIÓN]]</f>
        <v>4</v>
      </c>
      <c r="AD1056" s="38" t="str">
        <f>+_xlfn.XLOOKUP(DETALLE_GD_1[[#This Row],[CODIGO]],PRODUCTOS[CODIGO],PRODUCTOS[DESC CORTA],"",0)</f>
        <v>MUEBLE LAVAPLATOS</v>
      </c>
    </row>
    <row r="1057" spans="1:30" hidden="1" x14ac:dyDescent="0.25">
      <c r="A1057" s="1">
        <v>46135</v>
      </c>
      <c r="B1057" s="1">
        <v>46135</v>
      </c>
      <c r="C1057" s="80" t="s">
        <v>169</v>
      </c>
      <c r="D1057" s="38">
        <v>4</v>
      </c>
      <c r="E1057" s="80" t="s">
        <v>169</v>
      </c>
      <c r="F1057">
        <v>2505426</v>
      </c>
      <c r="G1057" s="80" t="s">
        <v>711</v>
      </c>
      <c r="H1057" s="80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"/>
      <c r="V1057">
        <v>6045</v>
      </c>
      <c r="W1057" s="2">
        <v>6579000000</v>
      </c>
      <c r="X1057" s="6">
        <v>6736</v>
      </c>
      <c r="Y1057" s="38">
        <v>10010</v>
      </c>
      <c r="Z1057" s="81">
        <f>+((DETALLE_GD_1[[#This Row],[VALOR X UN (GD)]]-DETALLE_GD_1[[#This Row],[VALOR PPTO]])/DETALLE_GD_1[[#This Row],[VALOR PPTO]])</f>
        <v>9.694180522565321E-2</v>
      </c>
      <c r="AA1057" s="2">
        <f>+DETALLE_GD_1[[#This Row],[VALOR PPTO]]*DETALLE_GD_1[[#This Row],[CANTIDAD RECIBIDA]]</f>
        <v>6736</v>
      </c>
      <c r="AB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7" s="3">
        <f>+DETALLE_GD_1[[#This Row],[CANTIDAD SOLICITADA]]-DETALLE_GD_1[[#This Row],[DEVOLUCIÓN]]</f>
        <v>4</v>
      </c>
      <c r="AD1057" s="38" t="str">
        <f>+_xlfn.XLOOKUP(DETALLE_GD_1[[#This Row],[CODIGO]],PRODUCTOS[CODIGO],PRODUCTOS[DESC CORTA],"",0)</f>
        <v/>
      </c>
    </row>
    <row r="1058" spans="1:30" hidden="1" x14ac:dyDescent="0.25">
      <c r="A1058" s="1">
        <v>46135</v>
      </c>
      <c r="B1058" s="1">
        <v>46135</v>
      </c>
      <c r="C1058" s="80" t="s">
        <v>169</v>
      </c>
      <c r="D1058" s="38">
        <v>4</v>
      </c>
      <c r="E1058" s="80" t="s">
        <v>169</v>
      </c>
      <c r="F1058">
        <v>1802176</v>
      </c>
      <c r="G1058" s="80" t="s">
        <v>196</v>
      </c>
      <c r="H1058" s="80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"/>
      <c r="V1058">
        <v>6045</v>
      </c>
      <c r="W1058" s="2">
        <v>6579000000</v>
      </c>
      <c r="X1058" s="6">
        <v>8796</v>
      </c>
      <c r="Y1058" s="38">
        <v>10010</v>
      </c>
      <c r="Z1058" s="81">
        <f>+((DETALLE_GD_1[[#This Row],[VALOR X UN (GD)]]-DETALLE_GD_1[[#This Row],[VALOR PPTO]])/DETALLE_GD_1[[#This Row],[VALOR PPTO]])</f>
        <v>0</v>
      </c>
      <c r="AA1058" s="2">
        <f>+DETALLE_GD_1[[#This Row],[VALOR PPTO]]*DETALLE_GD_1[[#This Row],[CANTIDAD RECIBIDA]]</f>
        <v>8796</v>
      </c>
      <c r="AB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8" s="3">
        <f>+DETALLE_GD_1[[#This Row],[CANTIDAD SOLICITADA]]-DETALLE_GD_1[[#This Row],[DEVOLUCIÓN]]</f>
        <v>4</v>
      </c>
      <c r="AD1058" s="38">
        <f>+_xlfn.XLOOKUP(DETALLE_GD_1[[#This Row],[CODIGO]],PRODUCTOS[CODIGO],PRODUCTOS[DESC CORTA],"",0)</f>
        <v>0</v>
      </c>
    </row>
    <row r="1059" spans="1:30" hidden="1" x14ac:dyDescent="0.25">
      <c r="A1059" s="1">
        <v>46135</v>
      </c>
      <c r="B1059" s="1">
        <v>46135</v>
      </c>
      <c r="C1059" s="80" t="s">
        <v>169</v>
      </c>
      <c r="D1059" s="38">
        <v>4</v>
      </c>
      <c r="E1059" s="80" t="s">
        <v>169</v>
      </c>
      <c r="F1059">
        <v>1802165</v>
      </c>
      <c r="G1059" s="80" t="s">
        <v>261</v>
      </c>
      <c r="H1059" s="80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"/>
      <c r="V1059">
        <v>6045</v>
      </c>
      <c r="W1059" s="2">
        <v>6579000000</v>
      </c>
      <c r="X1059" s="6">
        <v>36488</v>
      </c>
      <c r="Y1059" s="38">
        <v>10010</v>
      </c>
      <c r="Z1059" s="81">
        <f>+((DETALLE_GD_1[[#This Row],[VALOR X UN (GD)]]-DETALLE_GD_1[[#This Row],[VALOR PPTO]])/DETALLE_GD_1[[#This Row],[VALOR PPTO]])</f>
        <v>0</v>
      </c>
      <c r="AA1059" s="2">
        <f>+DETALLE_GD_1[[#This Row],[VALOR PPTO]]*DETALLE_GD_1[[#This Row],[CANTIDAD RECIBIDA]]</f>
        <v>36488</v>
      </c>
      <c r="AB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9" s="3">
        <f>+DETALLE_GD_1[[#This Row],[CANTIDAD SOLICITADA]]-DETALLE_GD_1[[#This Row],[DEVOLUCIÓN]]</f>
        <v>4</v>
      </c>
      <c r="AD1059" s="38" t="str">
        <f>+_xlfn.XLOOKUP(DETALLE_GD_1[[#This Row],[CODIGO]],PRODUCTOS[CODIGO],PRODUCTOS[DESC CORTA],"",0)</f>
        <v>NEW TS2024019)</v>
      </c>
    </row>
    <row r="1060" spans="1:30" hidden="1" x14ac:dyDescent="0.25">
      <c r="A1060" s="1">
        <v>46135</v>
      </c>
      <c r="B1060" s="1">
        <v>46135</v>
      </c>
      <c r="C1060" s="80" t="s">
        <v>169</v>
      </c>
      <c r="D1060" s="38">
        <v>4</v>
      </c>
      <c r="E1060" s="80" t="s">
        <v>169</v>
      </c>
      <c r="F1060">
        <v>1701154</v>
      </c>
      <c r="G1060" s="80" t="s">
        <v>713</v>
      </c>
      <c r="H1060" s="8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"/>
      <c r="V1060">
        <v>6045</v>
      </c>
      <c r="W1060" s="2">
        <v>6579000000</v>
      </c>
      <c r="X1060" s="6">
        <v>4920</v>
      </c>
      <c r="Y1060" s="38">
        <v>10010</v>
      </c>
      <c r="Z1060" s="81">
        <f>+((DETALLE_GD_1[[#This Row],[VALOR X UN (GD)]]-DETALLE_GD_1[[#This Row],[VALOR PPTO]])/DETALLE_GD_1[[#This Row],[VALOR PPTO]])</f>
        <v>-2.032520325203252E-4</v>
      </c>
      <c r="AA1060" s="2">
        <f>+DETALLE_GD_1[[#This Row],[VALOR PPTO]]*DETALLE_GD_1[[#This Row],[CANTIDAD RECIBIDA]]</f>
        <v>4920</v>
      </c>
      <c r="AB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0" s="3">
        <f>+DETALLE_GD_1[[#This Row],[CANTIDAD SOLICITADA]]-DETALLE_GD_1[[#This Row],[DEVOLUCIÓN]]</f>
        <v>4</v>
      </c>
      <c r="AD1060" s="38" t="str">
        <f>+_xlfn.XLOOKUP(DETALLE_GD_1[[#This Row],[CODIGO]],PRODUCTOS[CODIGO],PRODUCTOS[DESC CORTA],"",0)</f>
        <v/>
      </c>
    </row>
    <row r="1061" spans="1:30" hidden="1" x14ac:dyDescent="0.25">
      <c r="A1061" s="1">
        <v>46135</v>
      </c>
      <c r="B1061" s="1">
        <v>46135</v>
      </c>
      <c r="C1061" s="80" t="s">
        <v>169</v>
      </c>
      <c r="D1061" s="38">
        <v>4</v>
      </c>
      <c r="E1061" s="80" t="s">
        <v>169</v>
      </c>
      <c r="F1061">
        <v>1802175</v>
      </c>
      <c r="G1061" s="80" t="s">
        <v>269</v>
      </c>
      <c r="H1061" s="80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"/>
      <c r="V1061">
        <v>6045</v>
      </c>
      <c r="W1061" s="2">
        <v>6579000000</v>
      </c>
      <c r="X1061" s="6">
        <v>4316</v>
      </c>
      <c r="Y1061" s="38">
        <v>10010</v>
      </c>
      <c r="Z1061" s="81">
        <f>+((DETALLE_GD_1[[#This Row],[VALOR X UN (GD)]]-DETALLE_GD_1[[#This Row],[VALOR PPTO]])/DETALLE_GD_1[[#This Row],[VALOR PPTO]])</f>
        <v>0</v>
      </c>
      <c r="AA1061" s="2">
        <f>+DETALLE_GD_1[[#This Row],[VALOR PPTO]]*DETALLE_GD_1[[#This Row],[CANTIDAD RECIBIDA]]</f>
        <v>4316</v>
      </c>
      <c r="AB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1" s="3">
        <f>+DETALLE_GD_1[[#This Row],[CANTIDAD SOLICITADA]]-DETALLE_GD_1[[#This Row],[DEVOLUCIÓN]]</f>
        <v>4</v>
      </c>
      <c r="AD1061" s="38" t="str">
        <f>+_xlfn.XLOOKUP(DETALLE_GD_1[[#This Row],[CODIGO]],PRODUCTOS[CODIGO],PRODUCTOS[DESC CORTA],"",0)</f>
        <v>UÑETAS INSTLACION LAVAMANOS</v>
      </c>
    </row>
    <row r="1062" spans="1:30" hidden="1" x14ac:dyDescent="0.25">
      <c r="A1062" s="1">
        <v>46135</v>
      </c>
      <c r="B1062" s="1">
        <v>46135</v>
      </c>
      <c r="C1062" s="80" t="s">
        <v>169</v>
      </c>
      <c r="D1062" s="38">
        <v>4</v>
      </c>
      <c r="E1062" s="80" t="s">
        <v>169</v>
      </c>
      <c r="F1062">
        <v>1802174</v>
      </c>
      <c r="G1062" s="80" t="s">
        <v>268</v>
      </c>
      <c r="H1062" s="80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"/>
      <c r="V1062">
        <v>6045</v>
      </c>
      <c r="W1062" s="2">
        <v>6579000000</v>
      </c>
      <c r="X1062" s="6">
        <v>30836</v>
      </c>
      <c r="Y1062" s="38">
        <v>10010</v>
      </c>
      <c r="Z1062" s="81">
        <f>+((DETALLE_GD_1[[#This Row],[VALOR X UN (GD)]]-DETALLE_GD_1[[#This Row],[VALOR PPTO]])/DETALLE_GD_1[[#This Row],[VALOR PPTO]])</f>
        <v>-9.4045920352834353E-4</v>
      </c>
      <c r="AA1062" s="2">
        <f>+DETALLE_GD_1[[#This Row],[VALOR PPTO]]*DETALLE_GD_1[[#This Row],[CANTIDAD RECIBIDA]]</f>
        <v>30836</v>
      </c>
      <c r="AB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2" s="3">
        <f>+DETALLE_GD_1[[#This Row],[CANTIDAD SOLICITADA]]-DETALLE_GD_1[[#This Row],[DEVOLUCIÓN]]</f>
        <v>4</v>
      </c>
      <c r="AD1062" s="38" t="str">
        <f>+_xlfn.XLOOKUP(DETALLE_GD_1[[#This Row],[CODIGO]],PRODUCTOS[CODIGO],PRODUCTOS[DESC CORTA],"",0)</f>
        <v>PEDESTAL DS THEOS</v>
      </c>
    </row>
    <row r="1063" spans="1:30" hidden="1" x14ac:dyDescent="0.25">
      <c r="A1063" s="1">
        <v>46135</v>
      </c>
      <c r="B1063" s="1">
        <v>46135</v>
      </c>
      <c r="C1063" s="80" t="s">
        <v>169</v>
      </c>
      <c r="D1063" s="38">
        <v>4</v>
      </c>
      <c r="E1063" s="80" t="s">
        <v>169</v>
      </c>
      <c r="F1063">
        <v>1802173</v>
      </c>
      <c r="G1063" s="80" t="s">
        <v>267</v>
      </c>
      <c r="H1063" s="80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"/>
      <c r="V1063">
        <v>6045</v>
      </c>
      <c r="W1063" s="2">
        <v>6579000000</v>
      </c>
      <c r="X1063" s="6">
        <v>47984</v>
      </c>
      <c r="Y1063" s="38">
        <v>10010</v>
      </c>
      <c r="Z1063" s="81">
        <f>+((DETALLE_GD_1[[#This Row],[VALOR X UN (GD)]]-DETALLE_GD_1[[#This Row],[VALOR PPTO]])/DETALLE_GD_1[[#This Row],[VALOR PPTO]])</f>
        <v>-9.5865288429476496E-4</v>
      </c>
      <c r="AA1063" s="2">
        <f>+DETALLE_GD_1[[#This Row],[VALOR PPTO]]*DETALLE_GD_1[[#This Row],[CANTIDAD RECIBIDA]]</f>
        <v>47984</v>
      </c>
      <c r="AB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3" s="3">
        <f>+DETALLE_GD_1[[#This Row],[CANTIDAD SOLICITADA]]-DETALLE_GD_1[[#This Row],[DEVOLUCIÓN]]</f>
        <v>4</v>
      </c>
      <c r="AD1063" s="38" t="str">
        <f>+_xlfn.XLOOKUP(DETALLE_GD_1[[#This Row],[CODIGO]],PRODUCTOS[CODIGO],PRODUCTOS[DESC CORTA],"",0)</f>
        <v>LAVAMANOS DS THEOS</v>
      </c>
    </row>
    <row r="1064" spans="1:30" hidden="1" x14ac:dyDescent="0.25">
      <c r="A1064" s="1">
        <v>46135</v>
      </c>
      <c r="B1064" s="1">
        <v>46135</v>
      </c>
      <c r="C1064" s="80" t="s">
        <v>169</v>
      </c>
      <c r="D1064" s="38">
        <v>4</v>
      </c>
      <c r="E1064" s="80" t="s">
        <v>169</v>
      </c>
      <c r="F1064">
        <v>5316484</v>
      </c>
      <c r="G1064" s="80" t="s">
        <v>96</v>
      </c>
      <c r="H1064" s="80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"/>
      <c r="V1064">
        <v>6045</v>
      </c>
      <c r="W1064" s="2">
        <v>6579000000</v>
      </c>
      <c r="X1064" s="6">
        <v>34981.818184000003</v>
      </c>
      <c r="Y1064" s="38">
        <v>10010</v>
      </c>
      <c r="Z1064" s="81">
        <f>+((DETALLE_GD_1[[#This Row],[VALOR X UN (GD)]]-DETALLE_GD_1[[#This Row],[VALOR PPTO]])/DETALLE_GD_1[[#This Row],[VALOR PPTO]])</f>
        <v>-2.0405411515142864E-2</v>
      </c>
      <c r="AA1064" s="2">
        <f>+DETALLE_GD_1[[#This Row],[VALOR PPTO]]*DETALLE_GD_1[[#This Row],[CANTIDAD RECIBIDA]]</f>
        <v>34981.818399999996</v>
      </c>
      <c r="AB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4" s="3">
        <f>+DETALLE_GD_1[[#This Row],[CANTIDAD SOLICITADA]]-DETALLE_GD_1[[#This Row],[DEVOLUCIÓN]]</f>
        <v>8</v>
      </c>
      <c r="AD1064" s="38" t="str">
        <f>+_xlfn.XLOOKUP(DETALLE_GD_1[[#This Row],[CODIGO]],PRODUCTOS[CODIGO],PRODUCTOS[DESC CORTA],"",0)</f>
        <v>LLAVE DE BOLA AC</v>
      </c>
    </row>
    <row r="1065" spans="1:30" hidden="1" x14ac:dyDescent="0.25">
      <c r="A1065" s="1">
        <v>46135</v>
      </c>
      <c r="B1065" s="1">
        <v>46135</v>
      </c>
      <c r="C1065" s="80" t="s">
        <v>169</v>
      </c>
      <c r="D1065" s="38">
        <v>4</v>
      </c>
      <c r="E1065" s="80" t="s">
        <v>169</v>
      </c>
      <c r="F1065">
        <v>5316483</v>
      </c>
      <c r="G1065" s="80" t="s">
        <v>97</v>
      </c>
      <c r="H1065" s="80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"/>
      <c r="V1065">
        <v>6045</v>
      </c>
      <c r="W1065" s="2">
        <v>6579000000</v>
      </c>
      <c r="X1065" s="6">
        <v>25900.857144000001</v>
      </c>
      <c r="Y1065" s="38">
        <v>10010</v>
      </c>
      <c r="Z1065" s="81">
        <f>+((DETALLE_GD_1[[#This Row],[VALOR X UN (GD)]]-DETALLE_GD_1[[#This Row],[VALOR PPTO]])/DETALLE_GD_1[[#This Row],[VALOR PPTO]])</f>
        <v>-7.8293039325247393E-2</v>
      </c>
      <c r="AA1065" s="2">
        <f>+DETALLE_GD_1[[#This Row],[VALOR PPTO]]*DETALLE_GD_1[[#This Row],[CANTIDAD RECIBIDA]]</f>
        <v>25900.856800000001</v>
      </c>
      <c r="AB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5" s="3">
        <f>+DETALLE_GD_1[[#This Row],[CANTIDAD SOLICITADA]]-DETALLE_GD_1[[#This Row],[DEVOLUCIÓN]]</f>
        <v>8</v>
      </c>
      <c r="AD1065" s="38" t="str">
        <f>+_xlfn.XLOOKUP(DETALLE_GD_1[[#This Row],[CODIGO]],PRODUCTOS[CODIGO],PRODUCTOS[DESC CORTA],"",0)</f>
        <v>LLAVE DE BOLA AF</v>
      </c>
    </row>
    <row r="1066" spans="1:30" hidden="1" x14ac:dyDescent="0.25">
      <c r="A1066" s="1">
        <v>46135</v>
      </c>
      <c r="B1066" s="1">
        <v>46135</v>
      </c>
      <c r="C1066" s="80" t="s">
        <v>169</v>
      </c>
      <c r="D1066" s="38">
        <v>4</v>
      </c>
      <c r="E1066" s="80" t="s">
        <v>169</v>
      </c>
      <c r="F1066">
        <v>1802170</v>
      </c>
      <c r="G1066" s="80" t="s">
        <v>264</v>
      </c>
      <c r="H1066" s="80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"/>
      <c r="V1066">
        <v>6045</v>
      </c>
      <c r="W1066" s="2">
        <v>6579000000</v>
      </c>
      <c r="X1066" s="6">
        <v>16344</v>
      </c>
      <c r="Y1066" s="38">
        <v>10010</v>
      </c>
      <c r="Z1066" s="81">
        <f>+((DETALLE_GD_1[[#This Row],[VALOR X UN (GD)]]-DETALLE_GD_1[[#This Row],[VALOR PPTO]])/DETALLE_GD_1[[#This Row],[VALOR PPTO]])</f>
        <v>0</v>
      </c>
      <c r="AA1066" s="2">
        <f>+DETALLE_GD_1[[#This Row],[VALOR PPTO]]*DETALLE_GD_1[[#This Row],[CANTIDAD RECIBIDA]]</f>
        <v>16344</v>
      </c>
      <c r="AB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6" s="3">
        <f>+DETALLE_GD_1[[#This Row],[CANTIDAD SOLICITADA]]-DETALLE_GD_1[[#This Row],[DEVOLUCIÓN]]</f>
        <v>8</v>
      </c>
      <c r="AD1066" s="38">
        <f>+_xlfn.XLOOKUP(DETALLE_GD_1[[#This Row],[CODIGO]],PRODUCTOS[CODIGO],PRODUCTOS[DESC CORTA],"",0)</f>
        <v>0</v>
      </c>
    </row>
    <row r="1067" spans="1:30" hidden="1" x14ac:dyDescent="0.25">
      <c r="A1067" s="1">
        <v>46135</v>
      </c>
      <c r="B1067" s="1">
        <v>46135</v>
      </c>
      <c r="C1067" s="80" t="s">
        <v>169</v>
      </c>
      <c r="D1067" s="38">
        <v>4</v>
      </c>
      <c r="E1067" s="80" t="s">
        <v>169</v>
      </c>
      <c r="F1067">
        <v>1802169</v>
      </c>
      <c r="G1067" s="80" t="s">
        <v>263</v>
      </c>
      <c r="H1067" s="80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"/>
      <c r="V1067">
        <v>6045</v>
      </c>
      <c r="W1067" s="2">
        <v>6579000000</v>
      </c>
      <c r="X1067" s="6">
        <v>42964</v>
      </c>
      <c r="Y1067" s="38">
        <v>10010</v>
      </c>
      <c r="Z1067" s="81">
        <f>+((DETALLE_GD_1[[#This Row],[VALOR X UN (GD)]]-DETALLE_GD_1[[#This Row],[VALOR PPTO]])/DETALLE_GD_1[[#This Row],[VALOR PPTO]])</f>
        <v>-1.0241132110604227E-3</v>
      </c>
      <c r="AA1067" s="2">
        <f>+DETALLE_GD_1[[#This Row],[VALOR PPTO]]*DETALLE_GD_1[[#This Row],[CANTIDAD RECIBIDA]]</f>
        <v>42964</v>
      </c>
      <c r="AB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7" s="3">
        <f>+DETALLE_GD_1[[#This Row],[CANTIDAD SOLICITADA]]-DETALLE_GD_1[[#This Row],[DEVOLUCIÓN]]</f>
        <v>4</v>
      </c>
      <c r="AD1067" s="38" t="str">
        <f>+_xlfn.XLOOKUP(DETALLE_GD_1[[#This Row],[CODIGO]],PRODUCTOS[CODIGO],PRODUCTOS[DESC CORTA],"",0)</f>
        <v>LAVARROPA PLATICO DS</v>
      </c>
    </row>
    <row r="1068" spans="1:30" hidden="1" x14ac:dyDescent="0.25">
      <c r="A1068" s="1">
        <v>46135</v>
      </c>
      <c r="B1068" s="1">
        <v>46135</v>
      </c>
      <c r="C1068" s="80" t="s">
        <v>169</v>
      </c>
      <c r="D1068" s="38">
        <v>4</v>
      </c>
      <c r="E1068" s="80" t="s">
        <v>169</v>
      </c>
      <c r="F1068">
        <v>1802162</v>
      </c>
      <c r="G1068" s="80" t="s">
        <v>260</v>
      </c>
      <c r="H1068" s="80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">
        <v>433713</v>
      </c>
      <c r="V1068">
        <v>6045</v>
      </c>
      <c r="W1068" s="2">
        <v>6579000000</v>
      </c>
      <c r="X1068" s="6">
        <v>171360</v>
      </c>
      <c r="Y1068" s="38">
        <v>10010</v>
      </c>
      <c r="Z1068" s="81">
        <f>+((DETALLE_GD_1[[#This Row],[VALOR X UN (GD)]]-DETALLE_GD_1[[#This Row],[VALOR PPTO]])/DETALLE_GD_1[[#This Row],[VALOR PPTO]])</f>
        <v>0</v>
      </c>
      <c r="AA1068" s="2">
        <f>+DETALLE_GD_1[[#This Row],[VALOR PPTO]]*DETALLE_GD_1[[#This Row],[CANTIDAD RECIBIDA]]</f>
        <v>171360</v>
      </c>
      <c r="AB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8" s="3">
        <f>+DETALLE_GD_1[[#This Row],[CANTIDAD SOLICITADA]]-DETALLE_GD_1[[#This Row],[DEVOLUCIÓN]]</f>
        <v>4</v>
      </c>
      <c r="AD1068" s="38" t="str">
        <f>+_xlfn.XLOOKUP(DETALLE_GD_1[[#This Row],[CODIGO]],PRODUCTOS[CODIGO],PRODUCTOS[DESC CORTA],"",0)</f>
        <v>TINA DE ACERO</v>
      </c>
    </row>
    <row r="1069" spans="1:30" hidden="1" x14ac:dyDescent="0.25">
      <c r="A1069" s="1">
        <v>46135</v>
      </c>
      <c r="B1069" s="1">
        <v>46135</v>
      </c>
      <c r="C1069" s="80" t="s">
        <v>169</v>
      </c>
      <c r="D1069" s="38">
        <v>4</v>
      </c>
      <c r="E1069" s="80" t="s">
        <v>169</v>
      </c>
      <c r="F1069">
        <v>1801229</v>
      </c>
      <c r="G1069" s="80" t="s">
        <v>259</v>
      </c>
      <c r="H1069" s="80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"/>
      <c r="V1069">
        <v>6045</v>
      </c>
      <c r="W1069" s="2">
        <v>6579000000</v>
      </c>
      <c r="X1069" s="6">
        <v>18702.074076000001</v>
      </c>
      <c r="Y1069" s="38">
        <v>10010</v>
      </c>
      <c r="Z1069" s="81">
        <f>+((DETALLE_GD_1[[#This Row],[VALOR X UN (GD)]]-DETALLE_GD_1[[#This Row],[VALOR PPTO]])/DETALLE_GD_1[[#This Row],[VALOR PPTO]])</f>
        <v>0.10736381430209288</v>
      </c>
      <c r="AA1069" s="2">
        <f>+DETALLE_GD_1[[#This Row],[VALOR PPTO]]*DETALLE_GD_1[[#This Row],[CANTIDAD RECIBIDA]]</f>
        <v>18702.074000000001</v>
      </c>
      <c r="AB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9" s="3">
        <f>+DETALLE_GD_1[[#This Row],[CANTIDAD SOLICITADA]]-DETALLE_GD_1[[#This Row],[DEVOLUCIÓN]]</f>
        <v>4</v>
      </c>
      <c r="AD1069" s="38" t="str">
        <f>+_xlfn.XLOOKUP(DETALLE_GD_1[[#This Row],[CODIGO]],PRODUCTOS[CODIGO],PRODUCTOS[DESC CORTA],"",0)</f>
        <v>KIT DESAGUE TINA</v>
      </c>
    </row>
    <row r="1070" spans="1:30" hidden="1" x14ac:dyDescent="0.25">
      <c r="A1070" s="1">
        <v>46135</v>
      </c>
      <c r="B1070" s="1">
        <v>46135</v>
      </c>
      <c r="C1070" s="80" t="s">
        <v>169</v>
      </c>
      <c r="D1070" s="38">
        <v>4</v>
      </c>
      <c r="E1070" s="80" t="s">
        <v>169</v>
      </c>
      <c r="F1070">
        <v>1802167</v>
      </c>
      <c r="G1070" s="80" t="s">
        <v>262</v>
      </c>
      <c r="H1070" s="8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"/>
      <c r="V1070">
        <v>6045</v>
      </c>
      <c r="W1070" s="2">
        <v>6579000000</v>
      </c>
      <c r="X1070" s="6">
        <v>59888</v>
      </c>
      <c r="Y1070" s="38">
        <v>10010</v>
      </c>
      <c r="Z1070" s="81">
        <f>+((DETALLE_GD_1[[#This Row],[VALOR X UN (GD)]]-DETALLE_GD_1[[#This Row],[VALOR PPTO]])/DETALLE_GD_1[[#This Row],[VALOR PPTO]])</f>
        <v>0</v>
      </c>
      <c r="AA1070" s="2">
        <f>+DETALLE_GD_1[[#This Row],[VALOR PPTO]]*DETALLE_GD_1[[#This Row],[CANTIDAD RECIBIDA]]</f>
        <v>59888</v>
      </c>
      <c r="AB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0" s="3">
        <f>+DETALLE_GD_1[[#This Row],[CANTIDAD SOLICITADA]]-DETALLE_GD_1[[#This Row],[DEVOLUCIÓN]]</f>
        <v>4</v>
      </c>
      <c r="AD1070" s="38" t="str">
        <f>+_xlfn.XLOOKUP(DETALLE_GD_1[[#This Row],[CODIGO]],PRODUCTOS[CODIGO],PRODUCTOS[DESC CORTA],"",0)</f>
        <v>NEW DUCHA SIMPLE, SOPORTE Y FLEXIBLE 1.5M 8LPM, ESTIU (TS2024020)</v>
      </c>
    </row>
    <row r="1071" spans="1:30" hidden="1" x14ac:dyDescent="0.25">
      <c r="A1071" s="1">
        <v>46135</v>
      </c>
      <c r="B1071" s="1">
        <v>46135</v>
      </c>
      <c r="C1071" s="80" t="s">
        <v>169</v>
      </c>
      <c r="D1071" s="38">
        <v>4</v>
      </c>
      <c r="E1071" s="80" t="s">
        <v>169</v>
      </c>
      <c r="F1071">
        <v>1808148</v>
      </c>
      <c r="G1071" s="80" t="s">
        <v>276</v>
      </c>
      <c r="H1071" s="80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"/>
      <c r="V1071">
        <v>6045</v>
      </c>
      <c r="W1071" s="2">
        <v>6579000000</v>
      </c>
      <c r="X1071" s="6">
        <v>5445</v>
      </c>
      <c r="Y1071" s="38">
        <v>10010</v>
      </c>
      <c r="Z1071" s="81">
        <f>+((DETALLE_GD_1[[#This Row],[VALOR X UN (GD)]]-DETALLE_GD_1[[#This Row],[VALOR PPTO]])/DETALLE_GD_1[[#This Row],[VALOR PPTO]])</f>
        <v>8.815426997245095E-3</v>
      </c>
      <c r="AA1071" s="2">
        <f>+DETALLE_GD_1[[#This Row],[VALOR PPTO]]*DETALLE_GD_1[[#This Row],[CANTIDAD RECIBIDA]]</f>
        <v>5445</v>
      </c>
      <c r="AB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1" s="3">
        <f>+DETALLE_GD_1[[#This Row],[CANTIDAD SOLICITADA]]-DETALLE_GD_1[[#This Row],[DEVOLUCIÓN]]</f>
        <v>5</v>
      </c>
      <c r="AD1071" s="38" t="str">
        <f>+_xlfn.XLOOKUP(DETALLE_GD_1[[#This Row],[CODIGO]],PRODUCTOS[CODIGO],PRODUCTOS[DESC CORTA],"",0)</f>
        <v>SELLO INSTALACION WC</v>
      </c>
    </row>
    <row r="1072" spans="1:30" hidden="1" x14ac:dyDescent="0.25">
      <c r="A1072" s="1">
        <v>46135</v>
      </c>
      <c r="B1072" s="1">
        <v>46135</v>
      </c>
      <c r="C1072" s="80" t="s">
        <v>169</v>
      </c>
      <c r="D1072" s="38">
        <v>4</v>
      </c>
      <c r="E1072" s="80" t="s">
        <v>169</v>
      </c>
      <c r="F1072">
        <v>1808145</v>
      </c>
      <c r="G1072" s="80" t="s">
        <v>273</v>
      </c>
      <c r="H1072" s="80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"/>
      <c r="V1072">
        <v>6045</v>
      </c>
      <c r="W1072" s="2">
        <v>6579000000</v>
      </c>
      <c r="X1072" s="6">
        <v>68580</v>
      </c>
      <c r="Y1072" s="38">
        <v>10010</v>
      </c>
      <c r="Z1072" s="81">
        <f>+((DETALLE_GD_1[[#This Row],[VALOR X UN (GD)]]-DETALLE_GD_1[[#This Row],[VALOR PPTO]])/DETALLE_GD_1[[#This Row],[VALOR PPTO]])</f>
        <v>-5.1049868766404202E-2</v>
      </c>
      <c r="AA1072" s="2">
        <f>+DETALLE_GD_1[[#This Row],[VALOR PPTO]]*DETALLE_GD_1[[#This Row],[CANTIDAD RECIBIDA]]</f>
        <v>68580</v>
      </c>
      <c r="AB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2" s="3">
        <f>+DETALLE_GD_1[[#This Row],[CANTIDAD SOLICITADA]]-DETALLE_GD_1[[#This Row],[DEVOLUCIÓN]]</f>
        <v>4</v>
      </c>
      <c r="AD1072" s="38" t="str">
        <f>+_xlfn.XLOOKUP(DETALLE_GD_1[[#This Row],[CODIGO]],PRODUCTOS[CODIGO],PRODUCTOS[DESC CORTA],"",0)</f>
        <v>ESTANQUE WC AURA</v>
      </c>
    </row>
    <row r="1073" spans="1:30" hidden="1" x14ac:dyDescent="0.25">
      <c r="A1073" s="1">
        <v>46135</v>
      </c>
      <c r="B1073" s="1">
        <v>46135</v>
      </c>
      <c r="C1073" s="80" t="s">
        <v>169</v>
      </c>
      <c r="D1073" s="38">
        <v>4</v>
      </c>
      <c r="E1073" s="80" t="s">
        <v>169</v>
      </c>
      <c r="F1073">
        <v>1808144</v>
      </c>
      <c r="G1073" s="80" t="s">
        <v>272</v>
      </c>
      <c r="H1073" s="80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"/>
      <c r="V1073">
        <v>6045</v>
      </c>
      <c r="W1073" s="2">
        <v>6579000000</v>
      </c>
      <c r="X1073" s="6">
        <v>92912</v>
      </c>
      <c r="Y1073" s="38">
        <v>10010</v>
      </c>
      <c r="Z1073" s="81">
        <f>+((DETALLE_GD_1[[#This Row],[VALOR X UN (GD)]]-DETALLE_GD_1[[#This Row],[VALOR PPTO]])/DETALLE_GD_1[[#This Row],[VALOR PPTO]])</f>
        <v>3.8208197003616324E-3</v>
      </c>
      <c r="AA1073" s="2">
        <f>+DETALLE_GD_1[[#This Row],[VALOR PPTO]]*DETALLE_GD_1[[#This Row],[CANTIDAD RECIBIDA]]</f>
        <v>92912</v>
      </c>
      <c r="AB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3" s="3">
        <f>+DETALLE_GD_1[[#This Row],[CANTIDAD SOLICITADA]]-DETALLE_GD_1[[#This Row],[DEVOLUCIÓN]]</f>
        <v>4</v>
      </c>
      <c r="AD1073" s="38" t="str">
        <f>+_xlfn.XLOOKUP(DETALLE_GD_1[[#This Row],[CODIGO]],PRODUCTOS[CODIGO],PRODUCTOS[DESC CORTA],"",0)</f>
        <v>TAZA WC AURA</v>
      </c>
    </row>
    <row r="1074" spans="1:30" hidden="1" x14ac:dyDescent="0.25">
      <c r="A1074" s="1">
        <v>46135</v>
      </c>
      <c r="B1074" s="1">
        <v>46135</v>
      </c>
      <c r="C1074" s="80" t="s">
        <v>169</v>
      </c>
      <c r="D1074" s="38">
        <v>4</v>
      </c>
      <c r="E1074" s="80" t="s">
        <v>169</v>
      </c>
      <c r="F1074">
        <v>407795</v>
      </c>
      <c r="G1074" s="80" t="s">
        <v>325</v>
      </c>
      <c r="H1074" s="80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"/>
      <c r="V1074">
        <v>6045</v>
      </c>
      <c r="W1074" s="2">
        <v>6579000000</v>
      </c>
      <c r="X1074" s="6">
        <v>6443.7344400000002</v>
      </c>
      <c r="Y1074" s="38">
        <v>10010</v>
      </c>
      <c r="Z1074" s="81">
        <f>+((DETALLE_GD_1[[#This Row],[VALOR X UN (GD)]]-DETALLE_GD_1[[#This Row],[VALOR PPTO]])/DETALLE_GD_1[[#This Row],[VALOR PPTO]])</f>
        <v>4.1218334511075141E-5</v>
      </c>
      <c r="AA1074" s="2">
        <f>+DETALLE_GD_1[[#This Row],[VALOR PPTO]]*DETALLE_GD_1[[#This Row],[CANTIDAD RECIBIDA]]</f>
        <v>6443.7344000000003</v>
      </c>
      <c r="AB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4" s="3">
        <f>+DETALLE_GD_1[[#This Row],[CANTIDAD SOLICITADA]]-DETALLE_GD_1[[#This Row],[DEVOLUCIÓN]]</f>
        <v>4</v>
      </c>
      <c r="AD1074" s="38" t="str">
        <f>+_xlfn.XLOOKUP(DETALLE_GD_1[[#This Row],[CODIGO]],PRODUCTOS[CODIGO],PRODUCTOS[DESC CORTA],"",0)</f>
        <v>SET BALCON</v>
      </c>
    </row>
    <row r="1075" spans="1:30" hidden="1" x14ac:dyDescent="0.25">
      <c r="A1075" s="1">
        <v>46135</v>
      </c>
      <c r="B1075" s="1">
        <v>46135</v>
      </c>
      <c r="C1075" s="80" t="s">
        <v>169</v>
      </c>
      <c r="D1075" s="38">
        <v>4</v>
      </c>
      <c r="E1075" s="80" t="s">
        <v>169</v>
      </c>
      <c r="F1075">
        <v>1808147</v>
      </c>
      <c r="G1075" s="80" t="s">
        <v>275</v>
      </c>
      <c r="H1075" s="80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"/>
      <c r="V1075">
        <v>6045</v>
      </c>
      <c r="W1075" s="2">
        <v>6579000000</v>
      </c>
      <c r="X1075" s="6">
        <v>9172</v>
      </c>
      <c r="Y1075" s="38">
        <v>10010</v>
      </c>
      <c r="Z1075" s="81">
        <f>+((DETALLE_GD_1[[#This Row],[VALOR X UN (GD)]]-DETALLE_GD_1[[#This Row],[VALOR PPTO]])/DETALLE_GD_1[[#This Row],[VALOR PPTO]])</f>
        <v>-3.2054077627562148E-2</v>
      </c>
      <c r="AA1075" s="2">
        <f>+DETALLE_GD_1[[#This Row],[VALOR PPTO]]*DETALLE_GD_1[[#This Row],[CANTIDAD RECIBIDA]]</f>
        <v>9172</v>
      </c>
      <c r="AB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5" s="3">
        <f>+DETALLE_GD_1[[#This Row],[CANTIDAD SOLICITADA]]-DETALLE_GD_1[[#This Row],[DEVOLUCIÓN]]</f>
        <v>4</v>
      </c>
      <c r="AD1075" s="38" t="str">
        <f>+_xlfn.XLOOKUP(DETALLE_GD_1[[#This Row],[CODIGO]],PRODUCTOS[CODIGO],PRODUCTOS[DESC CORTA],"",0)</f>
        <v>LLAVE ANGULAR 1/2X</v>
      </c>
    </row>
    <row r="1076" spans="1:30" hidden="1" x14ac:dyDescent="0.25">
      <c r="A1076" s="1">
        <v>46135</v>
      </c>
      <c r="B1076" s="1">
        <v>46135</v>
      </c>
      <c r="C1076" s="80" t="s">
        <v>169</v>
      </c>
      <c r="D1076" s="38">
        <v>4</v>
      </c>
      <c r="E1076" s="80" t="s">
        <v>169</v>
      </c>
      <c r="F1076">
        <v>2304003</v>
      </c>
      <c r="G1076" s="80" t="s">
        <v>132</v>
      </c>
      <c r="H1076" s="80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"/>
      <c r="V1076">
        <v>6045</v>
      </c>
      <c r="W1076" s="2">
        <v>6579000000</v>
      </c>
      <c r="X1076" s="6">
        <v>2594.270524</v>
      </c>
      <c r="Y1076" s="38">
        <v>10010</v>
      </c>
      <c r="Z1076" s="81">
        <f>+((DETALLE_GD_1[[#This Row],[VALOR X UN (GD)]]-DETALLE_GD_1[[#This Row],[VALOR PPTO]])/DETALLE_GD_1[[#This Row],[VALOR PPTO]])</f>
        <v>-1.0430677509116867E-4</v>
      </c>
      <c r="AA1076" s="2">
        <f>+DETALLE_GD_1[[#This Row],[VALOR PPTO]]*DETALLE_GD_1[[#This Row],[CANTIDAD RECIBIDA]]</f>
        <v>2594.2705999999998</v>
      </c>
      <c r="AB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6" s="3">
        <f>+DETALLE_GD_1[[#This Row],[CANTIDAD SOLICITADA]]-DETALLE_GD_1[[#This Row],[DEVOLUCIÓN]]</f>
        <v>2</v>
      </c>
      <c r="AD1076" s="38" t="str">
        <f>+_xlfn.XLOOKUP(DETALLE_GD_1[[#This Row],[CODIGO]],PRODUCTOS[CODIGO],PRODUCTOS[DESC CORTA],"",0)</f>
        <v>SELLO FUNGICIDA</v>
      </c>
    </row>
    <row r="1077" spans="1:30" hidden="1" x14ac:dyDescent="0.25">
      <c r="A1077" s="1">
        <v>46135</v>
      </c>
      <c r="B1077" s="1">
        <v>46135</v>
      </c>
      <c r="C1077" s="80" t="s">
        <v>169</v>
      </c>
      <c r="D1077" s="38">
        <v>4</v>
      </c>
      <c r="E1077" s="80" t="s">
        <v>169</v>
      </c>
      <c r="F1077">
        <v>704022</v>
      </c>
      <c r="G1077" s="80" t="s">
        <v>330</v>
      </c>
      <c r="H1077" s="80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">
        <v>25839</v>
      </c>
      <c r="V1077">
        <v>6045</v>
      </c>
      <c r="W1077" s="2">
        <v>6579000000</v>
      </c>
      <c r="X1077" s="6">
        <v>30600.000000000007</v>
      </c>
      <c r="Y1077" s="38">
        <v>10010</v>
      </c>
      <c r="Z1077" s="81">
        <f>+((DETALLE_GD_1[[#This Row],[VALOR X UN (GD)]]-DETALLE_GD_1[[#This Row],[VALOR PPTO]])/DETALLE_GD_1[[#This Row],[VALOR PPTO]])</f>
        <v>-0.15558823529411769</v>
      </c>
      <c r="AA1077" s="2">
        <f>+DETALLE_GD_1[[#This Row],[VALOR PPTO]]*DETALLE_GD_1[[#This Row],[CANTIDAD RECIBIDA]]</f>
        <v>30600</v>
      </c>
      <c r="AB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7" s="3">
        <f>+DETALLE_GD_1[[#This Row],[CANTIDAD SOLICITADA]]-DETALLE_GD_1[[#This Row],[DEVOLUCIÓN]]</f>
        <v>100</v>
      </c>
      <c r="AD1077" s="38" t="str">
        <f>+_xlfn.XLOOKUP(DETALLE_GD_1[[#This Row],[CODIGO]],PRODUCTOS[CODIGO],PRODUCTOS[DESC CORTA],"",0)</f>
        <v>ESQUINERO CORNIZA INTERIOR</v>
      </c>
    </row>
    <row r="1078" spans="1:30" hidden="1" x14ac:dyDescent="0.25">
      <c r="A1078" s="1">
        <v>45981</v>
      </c>
      <c r="B1078" s="1">
        <v>45981</v>
      </c>
      <c r="C1078" s="80" t="s">
        <v>15</v>
      </c>
      <c r="D1078" s="38">
        <v>11</v>
      </c>
      <c r="E1078" s="80" t="s">
        <v>15</v>
      </c>
      <c r="F1078" t="s">
        <v>761</v>
      </c>
      <c r="G1078" s="80" t="s">
        <v>762</v>
      </c>
      <c r="H1078" s="80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">
        <v>128268</v>
      </c>
      <c r="W1078" s="2">
        <v>6579000000</v>
      </c>
      <c r="X1078" s="6" t="s">
        <v>355</v>
      </c>
      <c r="Y1078" s="38">
        <v>10010</v>
      </c>
      <c r="Z1078" s="81" t="e">
        <f>+((DETALLE_GD_1[[#This Row],[VALOR X UN (GD)]]-DETALLE_GD_1[[#This Row],[VALOR PPTO]])/DETALLE_GD_1[[#This Row],[VALOR PPTO]])</f>
        <v>#DIV/0!</v>
      </c>
      <c r="AA1078" s="2">
        <f>+DETALLE_GD_1[[#This Row],[VALOR PPTO]]*DETALLE_GD_1[[#This Row],[CANTIDAD RECIBIDA]]</f>
        <v>0</v>
      </c>
      <c r="AB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8" s="3">
        <f>+DETALLE_GD_1[[#This Row],[CANTIDAD SOLICITADA]]-DETALLE_GD_1[[#This Row],[DEVOLUCIÓN]]</f>
        <v>4</v>
      </c>
      <c r="AD1078" s="38" t="str">
        <f>+_xlfn.XLOOKUP(DETALLE_GD_1[[#This Row],[CODIGO]],PRODUCTOS[CODIGO],PRODUCTOS[DESC CORTA],"",0)</f>
        <v/>
      </c>
    </row>
    <row r="1079" spans="1:30" hidden="1" x14ac:dyDescent="0.25">
      <c r="A1079" s="1">
        <v>45981</v>
      </c>
      <c r="B1079" s="1">
        <v>45981</v>
      </c>
      <c r="C1079" s="80" t="s">
        <v>15</v>
      </c>
      <c r="D1079" s="38">
        <v>11</v>
      </c>
      <c r="E1079" s="80" t="s">
        <v>15</v>
      </c>
      <c r="F1079">
        <v>145122</v>
      </c>
      <c r="G1079" s="80" t="s">
        <v>763</v>
      </c>
      <c r="H1079" s="80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">
        <v>30966</v>
      </c>
      <c r="W1079" s="2">
        <v>6579000000</v>
      </c>
      <c r="X1079" s="6" t="s">
        <v>355</v>
      </c>
      <c r="Y1079" s="38">
        <v>10010</v>
      </c>
      <c r="Z1079" s="81" t="e">
        <f>+((DETALLE_GD_1[[#This Row],[VALOR X UN (GD)]]-DETALLE_GD_1[[#This Row],[VALOR PPTO]])/DETALLE_GD_1[[#This Row],[VALOR PPTO]])</f>
        <v>#DIV/0!</v>
      </c>
      <c r="AA1079" s="2">
        <f>+DETALLE_GD_1[[#This Row],[VALOR PPTO]]*DETALLE_GD_1[[#This Row],[CANTIDAD RECIBIDA]]</f>
        <v>0</v>
      </c>
      <c r="AB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9" s="3">
        <f>+DETALLE_GD_1[[#This Row],[CANTIDAD SOLICITADA]]-DETALLE_GD_1[[#This Row],[DEVOLUCIÓN]]</f>
        <v>1</v>
      </c>
      <c r="AD1079" s="38" t="str">
        <f>+_xlfn.XLOOKUP(DETALLE_GD_1[[#This Row],[CODIGO]],PRODUCTOS[CODIGO],PRODUCTOS[DESC CORTA],"",0)</f>
        <v/>
      </c>
    </row>
    <row r="1080" spans="1:30" hidden="1" x14ac:dyDescent="0.25">
      <c r="A1080" s="1">
        <v>45981</v>
      </c>
      <c r="B1080" s="1">
        <v>45981</v>
      </c>
      <c r="C1080" s="80" t="s">
        <v>15</v>
      </c>
      <c r="D1080" s="38">
        <v>11</v>
      </c>
      <c r="E1080" s="80" t="s">
        <v>15</v>
      </c>
      <c r="F1080">
        <v>7749309</v>
      </c>
      <c r="G1080" s="80" t="s">
        <v>764</v>
      </c>
      <c r="H1080" s="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">
        <v>5492</v>
      </c>
      <c r="W1080" s="2">
        <v>6579000000</v>
      </c>
      <c r="X1080" s="6" t="s">
        <v>355</v>
      </c>
      <c r="Y1080" s="38">
        <v>10010</v>
      </c>
      <c r="Z1080" s="81" t="e">
        <f>+((DETALLE_GD_1[[#This Row],[VALOR X UN (GD)]]-DETALLE_GD_1[[#This Row],[VALOR PPTO]])/DETALLE_GD_1[[#This Row],[VALOR PPTO]])</f>
        <v>#DIV/0!</v>
      </c>
      <c r="AA1080" s="2">
        <f>+DETALLE_GD_1[[#This Row],[VALOR PPTO]]*DETALLE_GD_1[[#This Row],[CANTIDAD RECIBIDA]]</f>
        <v>0</v>
      </c>
      <c r="AB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0" s="3">
        <f>+DETALLE_GD_1[[#This Row],[CANTIDAD SOLICITADA]]-DETALLE_GD_1[[#This Row],[DEVOLUCIÓN]]</f>
        <v>1</v>
      </c>
      <c r="AD1080" s="38" t="str">
        <f>+_xlfn.XLOOKUP(DETALLE_GD_1[[#This Row],[CODIGO]],PRODUCTOS[CODIGO],PRODUCTOS[DESC CORTA],"",0)</f>
        <v/>
      </c>
    </row>
    <row r="1081" spans="1:30" hidden="1" x14ac:dyDescent="0.25">
      <c r="A1081" s="1">
        <v>45982</v>
      </c>
      <c r="B1081" s="1">
        <v>45982</v>
      </c>
      <c r="C1081" s="80" t="s">
        <v>15</v>
      </c>
      <c r="D1081" s="38">
        <v>11</v>
      </c>
      <c r="E1081" s="80" t="s">
        <v>15</v>
      </c>
      <c r="G1081" s="80" t="s">
        <v>765</v>
      </c>
      <c r="H1081" s="80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">
        <v>102438</v>
      </c>
      <c r="W1081" s="2">
        <v>6579000000</v>
      </c>
      <c r="X1081" s="6" t="s">
        <v>355</v>
      </c>
      <c r="Y1081" s="38">
        <v>10010</v>
      </c>
      <c r="Z1081" s="81" t="e">
        <f>+((DETALLE_GD_1[[#This Row],[VALOR X UN (GD)]]-DETALLE_GD_1[[#This Row],[VALOR PPTO]])/DETALLE_GD_1[[#This Row],[VALOR PPTO]])</f>
        <v>#DIV/0!</v>
      </c>
      <c r="AA1081" s="2">
        <f>+DETALLE_GD_1[[#This Row],[VALOR PPTO]]*DETALLE_GD_1[[#This Row],[CANTIDAD RECIBIDA]]</f>
        <v>0</v>
      </c>
      <c r="AB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1" s="3">
        <f>+DETALLE_GD_1[[#This Row],[CANTIDAD SOLICITADA]]-DETALLE_GD_1[[#This Row],[DEVOLUCIÓN]]</f>
        <v>3</v>
      </c>
      <c r="AD1081" s="38" t="str">
        <f>+_xlfn.XLOOKUP(DETALLE_GD_1[[#This Row],[CODIGO]],PRODUCTOS[CODIGO],PRODUCTOS[DESC CORTA],"",0)</f>
        <v/>
      </c>
    </row>
    <row r="1082" spans="1:30" hidden="1" x14ac:dyDescent="0.25">
      <c r="A1082" s="1">
        <v>45982</v>
      </c>
      <c r="B1082" s="1">
        <v>45982</v>
      </c>
      <c r="C1082" s="80" t="s">
        <v>15</v>
      </c>
      <c r="D1082" s="38">
        <v>11</v>
      </c>
      <c r="E1082" s="80" t="s">
        <v>15</v>
      </c>
      <c r="G1082" s="80" t="s">
        <v>766</v>
      </c>
      <c r="H1082" s="80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"/>
      <c r="W1082" s="2">
        <v>6579000000</v>
      </c>
      <c r="X1082" s="6" t="s">
        <v>355</v>
      </c>
      <c r="Y1082" s="38">
        <v>10010</v>
      </c>
      <c r="Z1082" s="81" t="e">
        <f>+((DETALLE_GD_1[[#This Row],[VALOR X UN (GD)]]-DETALLE_GD_1[[#This Row],[VALOR PPTO]])/DETALLE_GD_1[[#This Row],[VALOR PPTO]])</f>
        <v>#DIV/0!</v>
      </c>
      <c r="AA1082" s="2">
        <f>+DETALLE_GD_1[[#This Row],[VALOR PPTO]]*DETALLE_GD_1[[#This Row],[CANTIDAD RECIBIDA]]</f>
        <v>0</v>
      </c>
      <c r="AB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2" s="3">
        <f>+DETALLE_GD_1[[#This Row],[CANTIDAD SOLICITADA]]-DETALLE_GD_1[[#This Row],[DEVOLUCIÓN]]</f>
        <v>2</v>
      </c>
      <c r="AD1082" s="38" t="str">
        <f>+_xlfn.XLOOKUP(DETALLE_GD_1[[#This Row],[CODIGO]],PRODUCTOS[CODIGO],PRODUCTOS[DESC CORTA],"",0)</f>
        <v/>
      </c>
    </row>
    <row r="1083" spans="1:30" hidden="1" x14ac:dyDescent="0.25">
      <c r="A1083" s="1">
        <v>45982</v>
      </c>
      <c r="B1083" s="1">
        <v>45982</v>
      </c>
      <c r="C1083" s="80" t="s">
        <v>15</v>
      </c>
      <c r="D1083" s="38">
        <v>11</v>
      </c>
      <c r="E1083" s="80" t="s">
        <v>15</v>
      </c>
      <c r="G1083" s="80" t="s">
        <v>767</v>
      </c>
      <c r="H1083" s="80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"/>
      <c r="W1083" s="2">
        <v>6579000000</v>
      </c>
      <c r="X1083" s="6" t="s">
        <v>355</v>
      </c>
      <c r="Y1083" s="38">
        <v>10010</v>
      </c>
      <c r="Z1083" s="81" t="e">
        <f>+((DETALLE_GD_1[[#This Row],[VALOR X UN (GD)]]-DETALLE_GD_1[[#This Row],[VALOR PPTO]])/DETALLE_GD_1[[#This Row],[VALOR PPTO]])</f>
        <v>#DIV/0!</v>
      </c>
      <c r="AA1083" s="2">
        <f>+DETALLE_GD_1[[#This Row],[VALOR PPTO]]*DETALLE_GD_1[[#This Row],[CANTIDAD RECIBIDA]]</f>
        <v>0</v>
      </c>
      <c r="AB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3" s="3">
        <f>+DETALLE_GD_1[[#This Row],[CANTIDAD SOLICITADA]]-DETALLE_GD_1[[#This Row],[DEVOLUCIÓN]]</f>
        <v>2</v>
      </c>
      <c r="AD1083" s="38" t="str">
        <f>+_xlfn.XLOOKUP(DETALLE_GD_1[[#This Row],[CODIGO]],PRODUCTOS[CODIGO],PRODUCTOS[DESC CORTA],"",0)</f>
        <v/>
      </c>
    </row>
    <row r="1084" spans="1:30" hidden="1" x14ac:dyDescent="0.25">
      <c r="A1084" s="1">
        <v>45993</v>
      </c>
      <c r="B1084" s="1">
        <v>45993</v>
      </c>
      <c r="C1084" s="80" t="s">
        <v>15</v>
      </c>
      <c r="D1084" s="38">
        <v>12</v>
      </c>
      <c r="E1084" s="80" t="s">
        <v>15</v>
      </c>
      <c r="G1084" s="80" t="s">
        <v>768</v>
      </c>
      <c r="H1084" s="80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">
        <v>23318</v>
      </c>
      <c r="W1084" s="2">
        <v>6579000000</v>
      </c>
      <c r="X1084" s="6" t="s">
        <v>355</v>
      </c>
      <c r="Y1084" s="38">
        <v>10010</v>
      </c>
      <c r="Z1084" s="81" t="e">
        <f>+((DETALLE_GD_1[[#This Row],[VALOR X UN (GD)]]-DETALLE_GD_1[[#This Row],[VALOR PPTO]])/DETALLE_GD_1[[#This Row],[VALOR PPTO]])</f>
        <v>#DIV/0!</v>
      </c>
      <c r="AA1084" s="2">
        <f>+DETALLE_GD_1[[#This Row],[VALOR PPTO]]*DETALLE_GD_1[[#This Row],[CANTIDAD RECIBIDA]]</f>
        <v>0</v>
      </c>
      <c r="AB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4" s="3">
        <f>+DETALLE_GD_1[[#This Row],[CANTIDAD SOLICITADA]]-DETALLE_GD_1[[#This Row],[DEVOLUCIÓN]]</f>
        <v>2</v>
      </c>
      <c r="AD1084" s="38" t="str">
        <f>+_xlfn.XLOOKUP(DETALLE_GD_1[[#This Row],[CODIGO]],PRODUCTOS[CODIGO],PRODUCTOS[DESC CORTA],"",0)</f>
        <v/>
      </c>
    </row>
    <row r="1085" spans="1:30" hidden="1" x14ac:dyDescent="0.25">
      <c r="A1085" s="1">
        <v>45993</v>
      </c>
      <c r="B1085" s="1">
        <v>45993</v>
      </c>
      <c r="C1085" s="80" t="s">
        <v>15</v>
      </c>
      <c r="D1085" s="38">
        <v>12</v>
      </c>
      <c r="E1085" s="80" t="s">
        <v>15</v>
      </c>
      <c r="G1085" s="80" t="s">
        <v>769</v>
      </c>
      <c r="H1085" s="80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"/>
      <c r="W1085" s="2">
        <v>6579000000</v>
      </c>
      <c r="X1085" s="6" t="s">
        <v>355</v>
      </c>
      <c r="Y1085" s="38">
        <v>10010</v>
      </c>
      <c r="Z1085" s="81" t="e">
        <f>+((DETALLE_GD_1[[#This Row],[VALOR X UN (GD)]]-DETALLE_GD_1[[#This Row],[VALOR PPTO]])/DETALLE_GD_1[[#This Row],[VALOR PPTO]])</f>
        <v>#DIV/0!</v>
      </c>
      <c r="AA1085" s="2">
        <f>+DETALLE_GD_1[[#This Row],[VALOR PPTO]]*DETALLE_GD_1[[#This Row],[CANTIDAD RECIBIDA]]</f>
        <v>0</v>
      </c>
      <c r="AB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5" s="3">
        <f>+DETALLE_GD_1[[#This Row],[CANTIDAD SOLICITADA]]-DETALLE_GD_1[[#This Row],[DEVOLUCIÓN]]</f>
        <v>1</v>
      </c>
      <c r="AD1085" s="38" t="str">
        <f>+_xlfn.XLOOKUP(DETALLE_GD_1[[#This Row],[CODIGO]],PRODUCTOS[CODIGO],PRODUCTOS[DESC CORTA],"",0)</f>
        <v/>
      </c>
    </row>
    <row r="1086" spans="1:30" hidden="1" x14ac:dyDescent="0.25">
      <c r="A1086" s="1">
        <v>46001</v>
      </c>
      <c r="B1086" s="1">
        <v>46001</v>
      </c>
      <c r="C1086" s="80" t="s">
        <v>15</v>
      </c>
      <c r="D1086" s="38">
        <v>12</v>
      </c>
      <c r="E1086" s="80" t="s">
        <v>15</v>
      </c>
      <c r="G1086" s="80" t="s">
        <v>771</v>
      </c>
      <c r="H1086" s="80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">
        <v>23529</v>
      </c>
      <c r="W1086" s="2">
        <v>6579000000</v>
      </c>
      <c r="X1086" s="6" t="s">
        <v>355</v>
      </c>
      <c r="Y1086" s="38">
        <v>10010</v>
      </c>
      <c r="Z1086" s="81" t="e">
        <f>+((DETALLE_GD_1[[#This Row],[VALOR X UN (GD)]]-DETALLE_GD_1[[#This Row],[VALOR PPTO]])/DETALLE_GD_1[[#This Row],[VALOR PPTO]])</f>
        <v>#DIV/0!</v>
      </c>
      <c r="AA1086" s="2">
        <f>+DETALLE_GD_1[[#This Row],[VALOR PPTO]]*DETALLE_GD_1[[#This Row],[CANTIDAD RECIBIDA]]</f>
        <v>0</v>
      </c>
      <c r="AB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6" s="3">
        <f>+DETALLE_GD_1[[#This Row],[CANTIDAD SOLICITADA]]-DETALLE_GD_1[[#This Row],[DEVOLUCIÓN]]</f>
        <v>1</v>
      </c>
      <c r="AD1086" s="38" t="str">
        <f>+_xlfn.XLOOKUP(DETALLE_GD_1[[#This Row],[CODIGO]],PRODUCTOS[CODIGO],PRODUCTOS[DESC CORTA],"",0)</f>
        <v/>
      </c>
    </row>
    <row r="1087" spans="1:30" hidden="1" x14ac:dyDescent="0.25">
      <c r="A1087" s="1">
        <v>46008</v>
      </c>
      <c r="B1087" s="1">
        <v>46008</v>
      </c>
      <c r="C1087" s="80" t="s">
        <v>15</v>
      </c>
      <c r="D1087" s="38">
        <v>12</v>
      </c>
      <c r="E1087" s="80" t="s">
        <v>15</v>
      </c>
      <c r="G1087" s="80" t="s">
        <v>772</v>
      </c>
      <c r="H1087" s="80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">
        <v>15126</v>
      </c>
      <c r="W1087" s="2">
        <v>6579000000</v>
      </c>
      <c r="X1087" s="6" t="s">
        <v>355</v>
      </c>
      <c r="Y1087" s="38">
        <v>10010</v>
      </c>
      <c r="Z1087" s="81" t="e">
        <f>+((DETALLE_GD_1[[#This Row],[VALOR X UN (GD)]]-DETALLE_GD_1[[#This Row],[VALOR PPTO]])/DETALLE_GD_1[[#This Row],[VALOR PPTO]])</f>
        <v>#DIV/0!</v>
      </c>
      <c r="AA1087" s="2">
        <f>+DETALLE_GD_1[[#This Row],[VALOR PPTO]]*DETALLE_GD_1[[#This Row],[CANTIDAD RECIBIDA]]</f>
        <v>0</v>
      </c>
      <c r="AB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7" s="3">
        <f>+DETALLE_GD_1[[#This Row],[CANTIDAD SOLICITADA]]-DETALLE_GD_1[[#This Row],[DEVOLUCIÓN]]</f>
        <v>1</v>
      </c>
      <c r="AD1087" s="38" t="str">
        <f>+_xlfn.XLOOKUP(DETALLE_GD_1[[#This Row],[CODIGO]],PRODUCTOS[CODIGO],PRODUCTOS[DESC CORTA],"",0)</f>
        <v/>
      </c>
    </row>
    <row r="1088" spans="1:30" hidden="1" x14ac:dyDescent="0.25">
      <c r="A1088" s="1">
        <v>46101</v>
      </c>
      <c r="B1088" s="1">
        <v>46101</v>
      </c>
      <c r="C1088" s="80" t="s">
        <v>169</v>
      </c>
      <c r="D1088" s="38">
        <v>3</v>
      </c>
      <c r="E1088" s="80" t="s">
        <v>169</v>
      </c>
      <c r="F1088">
        <v>404732</v>
      </c>
      <c r="G1088" s="80" t="s">
        <v>773</v>
      </c>
      <c r="H1088" s="80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">
        <v>7632122</v>
      </c>
      <c r="V1088">
        <v>6078</v>
      </c>
      <c r="W1088" s="2">
        <v>6579000000</v>
      </c>
      <c r="X1088" s="6" t="s">
        <v>355</v>
      </c>
      <c r="Y1088" s="38">
        <v>10010</v>
      </c>
      <c r="Z1088" s="81" t="e">
        <f>+((DETALLE_GD_1[[#This Row],[VALOR X UN (GD)]]-DETALLE_GD_1[[#This Row],[VALOR PPTO]])/DETALLE_GD_1[[#This Row],[VALOR PPTO]])</f>
        <v>#DIV/0!</v>
      </c>
      <c r="AA1088" s="2">
        <f>+DETALLE_GD_1[[#This Row],[VALOR PPTO]]*DETALLE_GD_1[[#This Row],[CANTIDAD RECIBIDA]]</f>
        <v>0</v>
      </c>
      <c r="AB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8" s="3">
        <f>+DETALLE_GD_1[[#This Row],[CANTIDAD SOLICITADA]]-DETALLE_GD_1[[#This Row],[DEVOLUCIÓN]]</f>
        <v>432</v>
      </c>
      <c r="AD1088" s="38" t="str">
        <f>+_xlfn.XLOOKUP(DETALLE_GD_1[[#This Row],[CODIGO]],PRODUCTOS[CODIGO],PRODUCTOS[DESC CORTA],"",0)</f>
        <v/>
      </c>
    </row>
    <row r="1089" spans="1:30" hidden="1" x14ac:dyDescent="0.25">
      <c r="A1089" s="1">
        <v>46135</v>
      </c>
      <c r="B1089" s="1">
        <v>46135</v>
      </c>
      <c r="C1089" s="80" t="s">
        <v>169</v>
      </c>
      <c r="D1089" s="38">
        <v>4</v>
      </c>
      <c r="E1089" s="80" t="s">
        <v>169</v>
      </c>
      <c r="F1089">
        <v>404731</v>
      </c>
      <c r="G1089" s="80" t="s">
        <v>774</v>
      </c>
      <c r="H1089" s="80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">
        <v>4916400</v>
      </c>
      <c r="V1089">
        <v>6104</v>
      </c>
      <c r="W1089" s="2">
        <v>6579000000</v>
      </c>
      <c r="X1089" s="6" t="s">
        <v>355</v>
      </c>
      <c r="Y1089" s="38">
        <v>10010</v>
      </c>
      <c r="Z1089" s="81" t="e">
        <f>+((DETALLE_GD_1[[#This Row],[VALOR X UN (GD)]]-DETALLE_GD_1[[#This Row],[VALOR PPTO]])/DETALLE_GD_1[[#This Row],[VALOR PPTO]])</f>
        <v>#DIV/0!</v>
      </c>
      <c r="AA1089" s="2">
        <f>+DETALLE_GD_1[[#This Row],[VALOR PPTO]]*DETALLE_GD_1[[#This Row],[CANTIDAD RECIBIDA]]</f>
        <v>0</v>
      </c>
      <c r="AB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9" s="3">
        <f>+DETALLE_GD_1[[#This Row],[CANTIDAD SOLICITADA]]-DETALLE_GD_1[[#This Row],[DEVOLUCIÓN]]</f>
        <v>200</v>
      </c>
      <c r="AD1089" s="38" t="str">
        <f>+_xlfn.XLOOKUP(DETALLE_GD_1[[#This Row],[CODIGO]],PRODUCTOS[CODIGO],PRODUCTOS[DESC CORTA],"",0)</f>
        <v/>
      </c>
    </row>
    <row r="1090" spans="1:30" hidden="1" x14ac:dyDescent="0.25">
      <c r="A1090" s="1">
        <v>46135</v>
      </c>
      <c r="B1090" s="1">
        <v>46135</v>
      </c>
      <c r="C1090" s="80" t="s">
        <v>169</v>
      </c>
      <c r="D1090" s="38">
        <v>4</v>
      </c>
      <c r="E1090" s="80" t="s">
        <v>169</v>
      </c>
      <c r="F1090" t="s">
        <v>296</v>
      </c>
      <c r="G1090" s="80" t="s">
        <v>297</v>
      </c>
      <c r="H1090" s="8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">
        <v>11098809</v>
      </c>
      <c r="V1090">
        <v>6046</v>
      </c>
      <c r="W1090" s="2">
        <v>6579000000</v>
      </c>
      <c r="X1090" s="6">
        <v>6165000</v>
      </c>
      <c r="Y1090" s="38">
        <v>10010</v>
      </c>
      <c r="Z1090" s="81">
        <f>+((DETALLE_GD_1[[#This Row],[VALOR X UN (GD)]]-DETALLE_GD_1[[#This Row],[VALOR PPTO]])/DETALLE_GD_1[[#This Row],[VALOR PPTO]])</f>
        <v>-1.2769829683698353E-2</v>
      </c>
      <c r="AA1090" s="2">
        <f>+DETALLE_GD_1[[#This Row],[VALOR PPTO]]*DETALLE_GD_1[[#This Row],[CANTIDAD RECIBIDA]]</f>
        <v>6165000</v>
      </c>
      <c r="AB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0" s="3">
        <f>+DETALLE_GD_1[[#This Row],[CANTIDAD SOLICITADA]]-DETALLE_GD_1[[#This Row],[DEVOLUCIÓN]]</f>
        <v>30</v>
      </c>
      <c r="AD1090" s="38" t="str">
        <f>+_xlfn.XLOOKUP(DETALLE_GD_1[[#This Row],[CODIGO]],PRODUCTOS[CODIGO],PRODUCTOS[DESC CORTA],"",0)</f>
        <v>VENTANA V-01</v>
      </c>
    </row>
    <row r="1091" spans="1:30" hidden="1" x14ac:dyDescent="0.25">
      <c r="A1091" s="1">
        <v>46135</v>
      </c>
      <c r="B1091" s="1">
        <v>46135</v>
      </c>
      <c r="C1091" s="80" t="s">
        <v>169</v>
      </c>
      <c r="D1091" s="38">
        <v>4</v>
      </c>
      <c r="E1091" s="80" t="s">
        <v>169</v>
      </c>
      <c r="F1091" t="s">
        <v>288</v>
      </c>
      <c r="G1091" s="80" t="s">
        <v>289</v>
      </c>
      <c r="H1091" s="80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"/>
      <c r="V1091">
        <v>6046</v>
      </c>
      <c r="W1091" s="2">
        <v>6579000000</v>
      </c>
      <c r="X1091" s="6">
        <v>1012290</v>
      </c>
      <c r="Y1091" s="38">
        <v>10010</v>
      </c>
      <c r="Z1091" s="81">
        <f>+((DETALLE_GD_1[[#This Row],[VALOR X UN (GD)]]-DETALLE_GD_1[[#This Row],[VALOR PPTO]])/DETALLE_GD_1[[#This Row],[VALOR PPTO]])</f>
        <v>0.18298511296170064</v>
      </c>
      <c r="AA1091" s="2">
        <f>+DETALLE_GD_1[[#This Row],[VALOR PPTO]]*DETALLE_GD_1[[#This Row],[CANTIDAD RECIBIDA]]</f>
        <v>1012290</v>
      </c>
      <c r="AB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1" s="3">
        <f>+DETALLE_GD_1[[#This Row],[CANTIDAD SOLICITADA]]-DETALLE_GD_1[[#This Row],[DEVOLUCIÓN]]</f>
        <v>10</v>
      </c>
      <c r="AD1091" s="38">
        <f>+_xlfn.XLOOKUP(DETALLE_GD_1[[#This Row],[CODIGO]],PRODUCTOS[CODIGO],PRODUCTOS[DESC CORTA],"",0)</f>
        <v>0</v>
      </c>
    </row>
    <row r="1092" spans="1:30" hidden="1" x14ac:dyDescent="0.25">
      <c r="A1092" s="1">
        <v>46135</v>
      </c>
      <c r="B1092" s="1">
        <v>46135</v>
      </c>
      <c r="C1092" s="80" t="s">
        <v>169</v>
      </c>
      <c r="D1092" s="38">
        <v>4</v>
      </c>
      <c r="E1092" s="80" t="s">
        <v>169</v>
      </c>
      <c r="F1092" t="s">
        <v>286</v>
      </c>
      <c r="G1092" s="80" t="s">
        <v>287</v>
      </c>
      <c r="H1092" s="80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"/>
      <c r="V1092">
        <v>6046</v>
      </c>
      <c r="W1092" s="2">
        <v>6579000000</v>
      </c>
      <c r="X1092" s="6">
        <v>3501390</v>
      </c>
      <c r="Y1092" s="38">
        <v>10010</v>
      </c>
      <c r="Z1092" s="81">
        <f>+((DETALLE_GD_1[[#This Row],[VALOR X UN (GD)]]-DETALLE_GD_1[[#This Row],[VALOR PPTO]])/DETALLE_GD_1[[#This Row],[VALOR PPTO]])</f>
        <v>8.9570427744410014E-2</v>
      </c>
      <c r="AA1092" s="2">
        <f>+DETALLE_GD_1[[#This Row],[VALOR PPTO]]*DETALLE_GD_1[[#This Row],[CANTIDAD RECIBIDA]]</f>
        <v>3501390</v>
      </c>
      <c r="AB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2" s="3">
        <f>+DETALLE_GD_1[[#This Row],[CANTIDAD SOLICITADA]]-DETALLE_GD_1[[#This Row],[DEVOLUCIÓN]]</f>
        <v>10</v>
      </c>
      <c r="AD1092" s="38" t="str">
        <f>+_xlfn.XLOOKUP(DETALLE_GD_1[[#This Row],[CODIGO]],PRODUCTOS[CODIGO],PRODUCTOS[DESC CORTA],"",0)</f>
        <v>VENTANA V.05</v>
      </c>
    </row>
    <row r="1093" spans="1:30" hidden="1" x14ac:dyDescent="0.25">
      <c r="A1093" s="1">
        <v>46105</v>
      </c>
      <c r="B1093" s="1">
        <v>46105</v>
      </c>
      <c r="C1093" s="80" t="s">
        <v>169</v>
      </c>
      <c r="D1093" s="38">
        <v>3</v>
      </c>
      <c r="E1093" s="80" t="s">
        <v>169</v>
      </c>
      <c r="F1093" t="s">
        <v>348</v>
      </c>
      <c r="G1093" s="80" t="s">
        <v>363</v>
      </c>
      <c r="H1093" s="80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">
        <v>117800</v>
      </c>
      <c r="V1093">
        <v>6079</v>
      </c>
      <c r="W1093" s="2">
        <v>6579000000</v>
      </c>
      <c r="X1093" s="6">
        <v>117800</v>
      </c>
      <c r="Y1093" s="38">
        <v>10010</v>
      </c>
      <c r="Z1093" s="81">
        <f>+((DETALLE_GD_1[[#This Row],[VALOR X UN (GD)]]-DETALLE_GD_1[[#This Row],[VALOR PPTO]])/DETALLE_GD_1[[#This Row],[VALOR PPTO]])</f>
        <v>0</v>
      </c>
      <c r="AA1093" s="2">
        <f>+DETALLE_GD_1[[#This Row],[VALOR PPTO]]*DETALLE_GD_1[[#This Row],[CANTIDAD RECIBIDA]]</f>
        <v>117800</v>
      </c>
      <c r="AB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3" s="3">
        <f>+DETALLE_GD_1[[#This Row],[CANTIDAD SOLICITADA]]-DETALLE_GD_1[[#This Row],[DEVOLUCIÓN]]</f>
        <v>2</v>
      </c>
      <c r="AD1093" s="38">
        <f>+_xlfn.XLOOKUP(DETALLE_GD_1[[#This Row],[CODIGO]],PRODUCTOS[CODIGO],PRODUCTOS[DESC CORTA],"",0)</f>
        <v>0</v>
      </c>
    </row>
    <row r="1094" spans="1:30" hidden="1" x14ac:dyDescent="0.25">
      <c r="A1094" s="1">
        <v>46142</v>
      </c>
      <c r="B1094" s="1">
        <v>46139</v>
      </c>
      <c r="C1094" s="80" t="s">
        <v>169</v>
      </c>
      <c r="D1094" s="38">
        <v>4</v>
      </c>
      <c r="E1094" s="80" t="s">
        <v>169</v>
      </c>
      <c r="F1094">
        <v>810007</v>
      </c>
      <c r="G1094" s="80" t="s">
        <v>235</v>
      </c>
      <c r="H1094" s="80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">
        <v>3337857</v>
      </c>
      <c r="V1094">
        <v>6076</v>
      </c>
      <c r="W1094" s="2">
        <v>6579000000</v>
      </c>
      <c r="X1094" s="6">
        <v>65494.492760000001</v>
      </c>
      <c r="Y1094" s="38">
        <v>10010</v>
      </c>
      <c r="Z1094" s="81">
        <f>+((DETALLE_GD_1[[#This Row],[VALOR X UN (GD)]]-DETALLE_GD_1[[#This Row],[VALOR PPTO]])/DETALLE_GD_1[[#This Row],[VALOR PPTO]])</f>
        <v>2.9720178606775109E-2</v>
      </c>
      <c r="AA1094" s="2">
        <f>+DETALLE_GD_1[[#This Row],[VALOR PPTO]]*DETALLE_GD_1[[#This Row],[CANTIDAD RECIBIDA]]</f>
        <v>65494.491999999998</v>
      </c>
      <c r="AB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4" s="3">
        <f>+DETALLE_GD_1[[#This Row],[CANTIDAD SOLICITADA]]-DETALLE_GD_1[[#This Row],[DEVOLUCIÓN]]</f>
        <v>20</v>
      </c>
      <c r="AD1094" s="38">
        <f>+_xlfn.XLOOKUP(DETALLE_GD_1[[#This Row],[CODIGO]],PRODUCTOS[CODIGO],PRODUCTOS[DESC CORTA],"",0)</f>
        <v>0</v>
      </c>
    </row>
    <row r="1095" spans="1:30" hidden="1" x14ac:dyDescent="0.25">
      <c r="A1095" s="1">
        <v>46142</v>
      </c>
      <c r="B1095" s="1">
        <v>46139</v>
      </c>
      <c r="C1095" s="80" t="s">
        <v>169</v>
      </c>
      <c r="D1095" s="38">
        <v>4</v>
      </c>
      <c r="E1095" s="80" t="s">
        <v>169</v>
      </c>
      <c r="F1095">
        <v>704021</v>
      </c>
      <c r="G1095" s="80" t="s">
        <v>329</v>
      </c>
      <c r="H1095" s="80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"/>
      <c r="V1095">
        <v>6076</v>
      </c>
      <c r="W1095" s="2">
        <v>6579000000</v>
      </c>
      <c r="X1095" s="6">
        <v>97400</v>
      </c>
      <c r="Y1095" s="38">
        <v>10010</v>
      </c>
      <c r="Z1095" s="81">
        <f>+((DETALLE_GD_1[[#This Row],[VALOR X UN (GD)]]-DETALLE_GD_1[[#This Row],[VALOR PPTO]])/DETALLE_GD_1[[#This Row],[VALOR PPTO]])</f>
        <v>0</v>
      </c>
      <c r="AA1095" s="2">
        <f>+DETALLE_GD_1[[#This Row],[VALOR PPTO]]*DETALLE_GD_1[[#This Row],[CANTIDAD RECIBIDA]]</f>
        <v>97400</v>
      </c>
      <c r="AB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5" s="3">
        <f>+DETALLE_GD_1[[#This Row],[CANTIDAD SOLICITADA]]-DETALLE_GD_1[[#This Row],[DEVOLUCIÓN]]</f>
        <v>200</v>
      </c>
      <c r="AD1095" s="38" t="str">
        <f>+_xlfn.XLOOKUP(DETALLE_GD_1[[#This Row],[CODIGO]],PRODUCTOS[CODIGO],PRODUCTOS[DESC CORTA],"",0)</f>
        <v>ESQUINERO PILASTRA PVC</v>
      </c>
    </row>
    <row r="1096" spans="1:30" hidden="1" x14ac:dyDescent="0.25">
      <c r="A1096" s="1">
        <v>46142</v>
      </c>
      <c r="B1096" s="1">
        <v>46139</v>
      </c>
      <c r="C1096" s="80" t="s">
        <v>169</v>
      </c>
      <c r="D1096" s="38">
        <v>4</v>
      </c>
      <c r="E1096" s="80" t="s">
        <v>169</v>
      </c>
      <c r="F1096">
        <v>2508994</v>
      </c>
      <c r="G1096" s="80" t="s">
        <v>488</v>
      </c>
      <c r="H1096" s="80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"/>
      <c r="V1096">
        <v>6076</v>
      </c>
      <c r="W1096" s="2">
        <v>6579000000</v>
      </c>
      <c r="X1096" s="6">
        <v>7990</v>
      </c>
      <c r="Y1096" s="38">
        <v>10010</v>
      </c>
      <c r="Z1096" s="81">
        <f>+((DETALLE_GD_1[[#This Row],[VALOR X UN (GD)]]-DETALLE_GD_1[[#This Row],[VALOR PPTO]])/DETALLE_GD_1[[#This Row],[VALOR PPTO]])</f>
        <v>0.11714643304130165</v>
      </c>
      <c r="AA1096" s="2">
        <f>+DETALLE_GD_1[[#This Row],[VALOR PPTO]]*DETALLE_GD_1[[#This Row],[CANTIDAD RECIBIDA]]</f>
        <v>7990</v>
      </c>
      <c r="AB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6" s="3">
        <f>+DETALLE_GD_1[[#This Row],[CANTIDAD SOLICITADA]]-DETALLE_GD_1[[#This Row],[DEVOLUCIÓN]]</f>
        <v>5</v>
      </c>
      <c r="AD1096" s="38" t="str">
        <f>+_xlfn.XLOOKUP(DETALLE_GD_1[[#This Row],[CODIGO]],PRODUCTOS[CODIGO],PRODUCTOS[DESC CORTA],"",0)</f>
        <v>CUADRADILLO EXPANSION 8X</v>
      </c>
    </row>
    <row r="1097" spans="1:30" hidden="1" x14ac:dyDescent="0.25">
      <c r="A1097" s="1">
        <v>46142</v>
      </c>
      <c r="B1097" s="1">
        <v>46139</v>
      </c>
      <c r="C1097" s="80" t="s">
        <v>169</v>
      </c>
      <c r="D1097" s="38">
        <v>4</v>
      </c>
      <c r="E1097" s="80" t="s">
        <v>169</v>
      </c>
      <c r="F1097">
        <v>2508993</v>
      </c>
      <c r="G1097" s="80" t="s">
        <v>487</v>
      </c>
      <c r="H1097" s="80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"/>
      <c r="V1097">
        <v>6076</v>
      </c>
      <c r="W1097" s="2">
        <v>6579000000</v>
      </c>
      <c r="X1097" s="6">
        <v>15510</v>
      </c>
      <c r="Y1097" s="38">
        <v>10010</v>
      </c>
      <c r="Z1097" s="81">
        <f>+((DETALLE_GD_1[[#This Row],[VALOR X UN (GD)]]-DETALLE_GD_1[[#This Row],[VALOR PPTO]])/DETALLE_GD_1[[#This Row],[VALOR PPTO]])</f>
        <v>4.9194042553191424E-2</v>
      </c>
      <c r="AA1097" s="2">
        <f>+DETALLE_GD_1[[#This Row],[VALOR PPTO]]*DETALLE_GD_1[[#This Row],[CANTIDAD RECIBIDA]]</f>
        <v>15510</v>
      </c>
      <c r="AB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7" s="3">
        <f>+DETALLE_GD_1[[#This Row],[CANTIDAD SOLICITADA]]-DETALLE_GD_1[[#This Row],[DEVOLUCIÓN]]</f>
        <v>11</v>
      </c>
      <c r="AD1097" s="38" t="str">
        <f>+_xlfn.XLOOKUP(DETALLE_GD_1[[#This Row],[CODIGO]],PRODUCTOS[CODIGO],PRODUCTOS[DESC CORTA],"",0)</f>
        <v>BOCALLAVE B1 800 ACCESO</v>
      </c>
    </row>
    <row r="1098" spans="1:30" hidden="1" x14ac:dyDescent="0.25">
      <c r="A1098" s="1">
        <v>46142</v>
      </c>
      <c r="B1098" s="1">
        <v>46139</v>
      </c>
      <c r="C1098" s="80" t="s">
        <v>169</v>
      </c>
      <c r="D1098" s="38">
        <v>4</v>
      </c>
      <c r="E1098" s="80" t="s">
        <v>169</v>
      </c>
      <c r="F1098">
        <v>2508992</v>
      </c>
      <c r="G1098" s="80" t="s">
        <v>486</v>
      </c>
      <c r="H1098" s="80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"/>
      <c r="V1098">
        <v>6076</v>
      </c>
      <c r="W1098" s="2">
        <v>6579000000</v>
      </c>
      <c r="X1098" s="6">
        <v>40672</v>
      </c>
      <c r="Y1098" s="38">
        <v>10010</v>
      </c>
      <c r="Z1098" s="81">
        <f>+((DETALLE_GD_1[[#This Row],[VALOR X UN (GD)]]-DETALLE_GD_1[[#This Row],[VALOR PPTO]])/DETALLE_GD_1[[#This Row],[VALOR PPTO]])</f>
        <v>-3.6388670338316285E-3</v>
      </c>
      <c r="AA1098" s="2">
        <f>+DETALLE_GD_1[[#This Row],[VALOR PPTO]]*DETALLE_GD_1[[#This Row],[CANTIDAD RECIBIDA]]</f>
        <v>40672</v>
      </c>
      <c r="AB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8" s="3">
        <f>+DETALLE_GD_1[[#This Row],[CANTIDAD SOLICITADA]]-DETALLE_GD_1[[#This Row],[DEVOLUCIÓN]]</f>
        <v>8</v>
      </c>
      <c r="AD1098" s="38" t="str">
        <f>+_xlfn.XLOOKUP(DETALLE_GD_1[[#This Row],[CODIGO]],PRODUCTOS[CODIGO],PRODUCTOS[DESC CORTA],"",0)</f>
        <v>MANILLA JUEGO</v>
      </c>
    </row>
    <row r="1099" spans="1:30" hidden="1" x14ac:dyDescent="0.25">
      <c r="A1099" s="1">
        <v>46142</v>
      </c>
      <c r="B1099" s="1">
        <v>46139</v>
      </c>
      <c r="C1099" s="80" t="s">
        <v>169</v>
      </c>
      <c r="D1099" s="38">
        <v>4</v>
      </c>
      <c r="E1099" s="80" t="s">
        <v>169</v>
      </c>
      <c r="F1099">
        <v>2508991</v>
      </c>
      <c r="G1099" s="80" t="s">
        <v>485</v>
      </c>
      <c r="H1099" s="80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"/>
      <c r="V1099">
        <v>6076</v>
      </c>
      <c r="W1099" s="2">
        <v>6579000000</v>
      </c>
      <c r="X1099" s="6">
        <v>52778</v>
      </c>
      <c r="Y1099" s="38">
        <v>10010</v>
      </c>
      <c r="Z1099" s="81">
        <f>+((DETALLE_GD_1[[#This Row],[VALOR X UN (GD)]]-DETALLE_GD_1[[#This Row],[VALOR PPTO]])/DETALLE_GD_1[[#This Row],[VALOR PPTO]])</f>
        <v>-3.4863067944976155E-3</v>
      </c>
      <c r="AA1099" s="2">
        <f>+DETALLE_GD_1[[#This Row],[VALOR PPTO]]*DETALLE_GD_1[[#This Row],[CANTIDAD RECIBIDA]]</f>
        <v>52778</v>
      </c>
      <c r="AB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9" s="3">
        <f>+DETALLE_GD_1[[#This Row],[CANTIDAD SOLICITADA]]-DETALLE_GD_1[[#This Row],[DEVOLUCIÓN]]</f>
        <v>11</v>
      </c>
      <c r="AD1099" s="38" t="str">
        <f>+_xlfn.XLOOKUP(DETALLE_GD_1[[#This Row],[CODIGO]],PRODUCTOS[CODIGO],PRODUCTOS[DESC CORTA],"",0)</f>
        <v>CILINDRO 03 LLAVE/LLAVE</v>
      </c>
    </row>
    <row r="1100" spans="1:30" hidden="1" x14ac:dyDescent="0.25">
      <c r="A1100" s="1">
        <v>46142</v>
      </c>
      <c r="B1100" s="1">
        <v>46139</v>
      </c>
      <c r="C1100" s="80" t="s">
        <v>169</v>
      </c>
      <c r="D1100" s="38">
        <v>4</v>
      </c>
      <c r="E1100" s="80" t="s">
        <v>169</v>
      </c>
      <c r="F1100">
        <v>2508990</v>
      </c>
      <c r="G1100" s="80" t="s">
        <v>484</v>
      </c>
      <c r="H1100" s="8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"/>
      <c r="V1100">
        <v>6076</v>
      </c>
      <c r="W1100" s="2">
        <v>6579000000</v>
      </c>
      <c r="X1100" s="6">
        <v>74118</v>
      </c>
      <c r="Y1100" s="38">
        <v>10010</v>
      </c>
      <c r="Z1100" s="81">
        <f>+((DETALLE_GD_1[[#This Row],[VALOR X UN (GD)]]-DETALLE_GD_1[[#This Row],[VALOR PPTO]])/DETALLE_GD_1[[#This Row],[VALOR PPTO]])</f>
        <v>-9.8086821015138242E-3</v>
      </c>
      <c r="AA1100" s="2">
        <f>+DETALLE_GD_1[[#This Row],[VALOR PPTO]]*DETALLE_GD_1[[#This Row],[CANTIDAD RECIBIDA]]</f>
        <v>74118</v>
      </c>
      <c r="AB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0" s="3">
        <f>+DETALLE_GD_1[[#This Row],[CANTIDAD SOLICITADA]]-DETALLE_GD_1[[#This Row],[DEVOLUCIÓN]]</f>
        <v>11</v>
      </c>
      <c r="AD1100" s="38" t="str">
        <f>+_xlfn.XLOOKUP(DETALLE_GD_1[[#This Row],[CODIGO]],PRODUCTOS[CODIGO],PRODUCTOS[DESC CORTA],"",0)</f>
        <v>CERRADURA DE EMB</v>
      </c>
    </row>
    <row r="1101" spans="1:30" hidden="1" x14ac:dyDescent="0.25">
      <c r="A1101" s="1">
        <v>46142</v>
      </c>
      <c r="B1101" s="1">
        <v>46139</v>
      </c>
      <c r="C1101" s="80" t="s">
        <v>169</v>
      </c>
      <c r="D1101" s="38">
        <v>4</v>
      </c>
      <c r="E1101" s="80" t="s">
        <v>169</v>
      </c>
      <c r="F1101">
        <v>1405025</v>
      </c>
      <c r="G1101" s="80" t="s">
        <v>189</v>
      </c>
      <c r="H1101" s="80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"/>
      <c r="V1101">
        <v>6076</v>
      </c>
      <c r="W1101" s="2">
        <v>6579000000</v>
      </c>
      <c r="X1101" s="6">
        <v>33792.666665000004</v>
      </c>
      <c r="Y1101" s="38">
        <v>10010</v>
      </c>
      <c r="Z1101" s="81">
        <f>+((DETALLE_GD_1[[#This Row],[VALOR X UN (GD)]]-DETALLE_GD_1[[#This Row],[VALOR PPTO]])/DETALLE_GD_1[[#This Row],[VALOR PPTO]])</f>
        <v>3.2768455842334898E-2</v>
      </c>
      <c r="AA1101" s="2">
        <f>+DETALLE_GD_1[[#This Row],[VALOR PPTO]]*DETALLE_GD_1[[#This Row],[CANTIDAD RECIBIDA]]</f>
        <v>33792.666499999999</v>
      </c>
      <c r="AB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1" s="3">
        <f>+DETALLE_GD_1[[#This Row],[CANTIDAD SOLICITADA]]-DETALLE_GD_1[[#This Row],[DEVOLUCIÓN]]</f>
        <v>5</v>
      </c>
      <c r="AD1101" s="38">
        <f>+_xlfn.XLOOKUP(DETALLE_GD_1[[#This Row],[CODIGO]],PRODUCTOS[CODIGO],PRODUCTOS[DESC CORTA],"",0)</f>
        <v>0</v>
      </c>
    </row>
    <row r="1102" spans="1:30" hidden="1" x14ac:dyDescent="0.25">
      <c r="A1102" s="1">
        <v>46142</v>
      </c>
      <c r="B1102" s="1">
        <v>46139</v>
      </c>
      <c r="C1102" s="80" t="s">
        <v>169</v>
      </c>
      <c r="D1102" s="38">
        <v>4</v>
      </c>
      <c r="E1102" s="80" t="s">
        <v>169</v>
      </c>
      <c r="F1102">
        <v>2508988</v>
      </c>
      <c r="G1102" s="80" t="s">
        <v>469</v>
      </c>
      <c r="H1102" s="80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"/>
      <c r="V1102">
        <v>6076</v>
      </c>
      <c r="W1102" s="2">
        <v>6579000000</v>
      </c>
      <c r="X1102" s="6" t="s">
        <v>355</v>
      </c>
      <c r="Y1102" s="38">
        <v>10010</v>
      </c>
      <c r="Z1102" s="81" t="e">
        <f>+((DETALLE_GD_1[[#This Row],[VALOR X UN (GD)]]-DETALLE_GD_1[[#This Row],[VALOR PPTO]])/DETALLE_GD_1[[#This Row],[VALOR PPTO]])</f>
        <v>#DIV/0!</v>
      </c>
      <c r="AA1102" s="2">
        <f>+DETALLE_GD_1[[#This Row],[VALOR PPTO]]*DETALLE_GD_1[[#This Row],[CANTIDAD RECIBIDA]]</f>
        <v>0</v>
      </c>
      <c r="AB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2" s="3">
        <f>+DETALLE_GD_1[[#This Row],[CANTIDAD SOLICITADA]]-DETALLE_GD_1[[#This Row],[DEVOLUCIÓN]]</f>
        <v>3</v>
      </c>
      <c r="AD1102" s="38" t="str">
        <f>+_xlfn.XLOOKUP(DETALLE_GD_1[[#This Row],[CODIGO]],PRODUCTOS[CODIGO],PRODUCTOS[DESC CORTA],"",0)</f>
        <v/>
      </c>
    </row>
    <row r="1103" spans="1:30" hidden="1" x14ac:dyDescent="0.25">
      <c r="A1103" s="1">
        <v>46142</v>
      </c>
      <c r="B1103" s="1">
        <v>46139</v>
      </c>
      <c r="C1103" s="80" t="s">
        <v>169</v>
      </c>
      <c r="D1103" s="38">
        <v>4</v>
      </c>
      <c r="E1103" s="80" t="s">
        <v>169</v>
      </c>
      <c r="F1103">
        <v>2508987</v>
      </c>
      <c r="G1103" s="80" t="s">
        <v>305</v>
      </c>
      <c r="H1103" s="80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"/>
      <c r="V1103">
        <v>6076</v>
      </c>
      <c r="W1103" s="2">
        <v>6579000000</v>
      </c>
      <c r="X1103" s="6">
        <v>437541</v>
      </c>
      <c r="Y1103" s="38">
        <v>10010</v>
      </c>
      <c r="Z1103" s="81">
        <f>+((DETALLE_GD_1[[#This Row],[VALOR X UN (GD)]]-DETALLE_GD_1[[#This Row],[VALOR PPTO]])/DETALLE_GD_1[[#This Row],[VALOR PPTO]])</f>
        <v>-2.2731583783005469E-2</v>
      </c>
      <c r="AA1103" s="2">
        <f>+DETALLE_GD_1[[#This Row],[VALOR PPTO]]*DETALLE_GD_1[[#This Row],[CANTIDAD RECIBIDA]]</f>
        <v>437541</v>
      </c>
      <c r="AB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3" s="3">
        <f>+DETALLE_GD_1[[#This Row],[CANTIDAD SOLICITADA]]-DETALLE_GD_1[[#This Row],[DEVOLUCIÓN]]</f>
        <v>3</v>
      </c>
      <c r="AD1103" s="38" t="str">
        <f>+_xlfn.XLOOKUP(DETALLE_GD_1[[#This Row],[CODIGO]],PRODUCTOS[CODIGO],PRODUCTOS[DESC CORTA],"",0)</f>
        <v>KIT PREC</v>
      </c>
    </row>
    <row r="1104" spans="1:30" hidden="1" x14ac:dyDescent="0.25">
      <c r="A1104" s="1">
        <v>46142</v>
      </c>
      <c r="B1104" s="1">
        <v>46139</v>
      </c>
      <c r="C1104" s="80" t="s">
        <v>169</v>
      </c>
      <c r="D1104" s="38">
        <v>4</v>
      </c>
      <c r="E1104" s="80" t="s">
        <v>169</v>
      </c>
      <c r="F1104">
        <v>2508986</v>
      </c>
      <c r="G1104" s="80" t="s">
        <v>709</v>
      </c>
      <c r="H1104" s="80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"/>
      <c r="V1104">
        <v>6076</v>
      </c>
      <c r="W1104" s="2">
        <v>6579000000</v>
      </c>
      <c r="X1104" s="6" t="s">
        <v>355</v>
      </c>
      <c r="Y1104" s="38">
        <v>10010</v>
      </c>
      <c r="Z1104" s="81" t="e">
        <f>+((DETALLE_GD_1[[#This Row],[VALOR X UN (GD)]]-DETALLE_GD_1[[#This Row],[VALOR PPTO]])/DETALLE_GD_1[[#This Row],[VALOR PPTO]])</f>
        <v>#DIV/0!</v>
      </c>
      <c r="AA1104" s="2">
        <f>+DETALLE_GD_1[[#This Row],[VALOR PPTO]]*DETALLE_GD_1[[#This Row],[CANTIDAD RECIBIDA]]</f>
        <v>0</v>
      </c>
      <c r="AB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4" s="3">
        <f>+DETALLE_GD_1[[#This Row],[CANTIDAD SOLICITADA]]-DETALLE_GD_1[[#This Row],[DEVOLUCIÓN]]</f>
        <v>1</v>
      </c>
      <c r="AD1104" s="38" t="str">
        <f>+_xlfn.XLOOKUP(DETALLE_GD_1[[#This Row],[CODIGO]],PRODUCTOS[CODIGO],PRODUCTOS[DESC CORTA],"",0)</f>
        <v/>
      </c>
    </row>
    <row r="1105" spans="1:30" hidden="1" x14ac:dyDescent="0.25">
      <c r="A1105" s="1">
        <v>46142</v>
      </c>
      <c r="B1105" s="1">
        <v>46139</v>
      </c>
      <c r="C1105" s="80" t="s">
        <v>169</v>
      </c>
      <c r="D1105" s="38">
        <v>4</v>
      </c>
      <c r="E1105" s="80" t="s">
        <v>169</v>
      </c>
      <c r="F1105">
        <v>2508985</v>
      </c>
      <c r="G1105" s="80" t="s">
        <v>304</v>
      </c>
      <c r="H1105" s="80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"/>
      <c r="V1105">
        <v>6076</v>
      </c>
      <c r="W1105" s="2">
        <v>6579000000</v>
      </c>
      <c r="X1105" s="6">
        <v>102622</v>
      </c>
      <c r="Y1105" s="38">
        <v>10010</v>
      </c>
      <c r="Z1105" s="81">
        <f>+((DETALLE_GD_1[[#This Row],[VALOR X UN (GD)]]-DETALLE_GD_1[[#This Row],[VALOR PPTO]])/DETALLE_GD_1[[#This Row],[VALOR PPTO]])</f>
        <v>0</v>
      </c>
      <c r="AA1105" s="2">
        <f>+DETALLE_GD_1[[#This Row],[VALOR PPTO]]*DETALLE_GD_1[[#This Row],[CANTIDAD RECIBIDA]]</f>
        <v>102622</v>
      </c>
      <c r="AB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5" s="3">
        <f>+DETALLE_GD_1[[#This Row],[CANTIDAD SOLICITADA]]-DETALLE_GD_1[[#This Row],[DEVOLUCIÓN]]</f>
        <v>1</v>
      </c>
      <c r="AD1105" s="38" t="str">
        <f>+_xlfn.XLOOKUP(DETALLE_GD_1[[#This Row],[CODIGO]],PRODUCTOS[CODIGO],PRODUCTOS[DESC CORTA],"",0)</f>
        <v>KIT PRECOLGADO</v>
      </c>
    </row>
    <row r="1106" spans="1:30" hidden="1" x14ac:dyDescent="0.25">
      <c r="A1106" s="1">
        <v>46142</v>
      </c>
      <c r="B1106" s="1">
        <v>46139</v>
      </c>
      <c r="C1106" s="80" t="s">
        <v>169</v>
      </c>
      <c r="D1106" s="38">
        <v>4</v>
      </c>
      <c r="E1106" s="80" t="s">
        <v>169</v>
      </c>
      <c r="F1106">
        <v>2304002</v>
      </c>
      <c r="G1106" s="80" t="s">
        <v>212</v>
      </c>
      <c r="H1106" s="80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"/>
      <c r="V1106">
        <v>6076</v>
      </c>
      <c r="W1106" s="2">
        <v>6579000000</v>
      </c>
      <c r="X1106" s="6">
        <v>45423.566892000003</v>
      </c>
      <c r="Y1106" s="38">
        <v>10010</v>
      </c>
      <c r="Z1106" s="81">
        <f>+((DETALLE_GD_1[[#This Row],[VALOR X UN (GD)]]-DETALLE_GD_1[[#This Row],[VALOR PPTO]])/DETALLE_GD_1[[#This Row],[VALOR PPTO]])</f>
        <v>9.5170863301402145E-6</v>
      </c>
      <c r="AA1106" s="2">
        <f>+DETALLE_GD_1[[#This Row],[VALOR PPTO]]*DETALLE_GD_1[[#This Row],[CANTIDAD RECIBIDA]]</f>
        <v>45423.566100000004</v>
      </c>
      <c r="AB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6" s="3">
        <f>+DETALLE_GD_1[[#This Row],[CANTIDAD SOLICITADA]]-DETALLE_GD_1[[#This Row],[DEVOLUCIÓN]]</f>
        <v>33</v>
      </c>
      <c r="AD1106" s="38">
        <f>+_xlfn.XLOOKUP(DETALLE_GD_1[[#This Row],[CODIGO]],PRODUCTOS[CODIGO],PRODUCTOS[DESC CORTA],"",0)</f>
        <v>0</v>
      </c>
    </row>
    <row r="1107" spans="1:30" hidden="1" x14ac:dyDescent="0.25">
      <c r="A1107" s="1">
        <v>46142</v>
      </c>
      <c r="B1107" s="1">
        <v>46139</v>
      </c>
      <c r="C1107" s="80" t="s">
        <v>169</v>
      </c>
      <c r="D1107" s="38">
        <v>4</v>
      </c>
      <c r="E1107" s="80" t="s">
        <v>169</v>
      </c>
      <c r="F1107">
        <v>307096</v>
      </c>
      <c r="G1107" s="80" t="s">
        <v>249</v>
      </c>
      <c r="H1107" s="80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"/>
      <c r="V1107">
        <v>6076</v>
      </c>
      <c r="W1107" s="2">
        <v>6579000000</v>
      </c>
      <c r="X1107" s="6">
        <v>314302.51934999978</v>
      </c>
      <c r="Y1107" s="38">
        <v>10010</v>
      </c>
      <c r="Z1107" s="81">
        <f>+((DETALLE_GD_1[[#This Row],[VALOR X UN (GD)]]-DETALLE_GD_1[[#This Row],[VALOR PPTO]])/DETALLE_GD_1[[#This Row],[VALOR PPTO]])</f>
        <v>-0.14305490046746852</v>
      </c>
      <c r="AA1107" s="2">
        <f>+DETALLE_GD_1[[#This Row],[VALOR PPTO]]*DETALLE_GD_1[[#This Row],[CANTIDAD RECIBIDA]]</f>
        <v>314302.51500000001</v>
      </c>
      <c r="AB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07" s="3">
        <f>+DETALLE_GD_1[[#This Row],[CANTIDAD SOLICITADA]]-DETALLE_GD_1[[#This Row],[DEVOLUCIÓN]]</f>
        <v>150</v>
      </c>
      <c r="AD1107" s="38" t="str">
        <f>+_xlfn.XLOOKUP(DETALLE_GD_1[[#This Row],[CODIGO]],PRODUCTOS[CODIGO],PRODUCTOS[DESC CORTA],"",0)</f>
        <v>CUBREJUNTA</v>
      </c>
    </row>
    <row r="1108" spans="1:30" hidden="1" x14ac:dyDescent="0.25">
      <c r="A1108" s="1">
        <v>46142</v>
      </c>
      <c r="B1108" s="1">
        <v>46139</v>
      </c>
      <c r="C1108" s="80" t="s">
        <v>169</v>
      </c>
      <c r="D1108" s="38">
        <v>4</v>
      </c>
      <c r="E1108" s="80" t="s">
        <v>169</v>
      </c>
      <c r="F1108">
        <v>307033</v>
      </c>
      <c r="G1108" s="80" t="s">
        <v>248</v>
      </c>
      <c r="H1108" s="80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"/>
      <c r="V1108">
        <v>6076</v>
      </c>
      <c r="W1108" s="2">
        <v>6579000000</v>
      </c>
      <c r="X1108" s="6">
        <v>94452.677199999991</v>
      </c>
      <c r="Y1108" s="38">
        <v>10010</v>
      </c>
      <c r="Z1108" s="81">
        <f>+((DETALLE_GD_1[[#This Row],[VALOR X UN (GD)]]-DETALLE_GD_1[[#This Row],[VALOR PPTO]])/DETALLE_GD_1[[#This Row],[VALOR PPTO]])</f>
        <v>2.9988563055514597E-4</v>
      </c>
      <c r="AA1108" s="2">
        <f>+DETALLE_GD_1[[#This Row],[VALOR PPTO]]*DETALLE_GD_1[[#This Row],[CANTIDAD RECIBIDA]]</f>
        <v>94452.675000000003</v>
      </c>
      <c r="AB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8" s="3">
        <f>+DETALLE_GD_1[[#This Row],[CANTIDAD SOLICITADA]]-DETALLE_GD_1[[#This Row],[DEVOLUCIÓN]]</f>
        <v>50</v>
      </c>
      <c r="AD1108" s="38">
        <f>+_xlfn.XLOOKUP(DETALLE_GD_1[[#This Row],[CODIGO]],PRODUCTOS[CODIGO],PRODUCTOS[DESC CORTA],"",0)</f>
        <v>0</v>
      </c>
    </row>
    <row r="1109" spans="1:30" hidden="1" x14ac:dyDescent="0.25">
      <c r="A1109" s="1">
        <v>46142</v>
      </c>
      <c r="B1109" s="1">
        <v>46139</v>
      </c>
      <c r="C1109" s="80" t="s">
        <v>169</v>
      </c>
      <c r="D1109" s="38">
        <v>4</v>
      </c>
      <c r="E1109" s="80" t="s">
        <v>169</v>
      </c>
      <c r="F1109">
        <v>307030</v>
      </c>
      <c r="G1109" s="80" t="s">
        <v>64</v>
      </c>
      <c r="H1109" s="80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"/>
      <c r="V1109">
        <v>6076</v>
      </c>
      <c r="W1109" s="2">
        <v>6579000000</v>
      </c>
      <c r="X1109" s="6">
        <v>136499.94280000002</v>
      </c>
      <c r="Y1109" s="38">
        <v>10010</v>
      </c>
      <c r="Z1109" s="81">
        <f>+((DETALLE_GD_1[[#This Row],[VALOR X UN (GD)]]-DETALLE_GD_1[[#This Row],[VALOR PPTO]])/DETALLE_GD_1[[#This Row],[VALOR PPTO]])</f>
        <v>4.0293056526552117E-7</v>
      </c>
      <c r="AA1109" s="2">
        <f>+DETALLE_GD_1[[#This Row],[VALOR PPTO]]*DETALLE_GD_1[[#This Row],[CANTIDAD RECIBIDA]]</f>
        <v>136499.94500000001</v>
      </c>
      <c r="AB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9" s="3">
        <f>+DETALLE_GD_1[[#This Row],[CANTIDAD SOLICITADA]]-DETALLE_GD_1[[#This Row],[DEVOLUCIÓN]]</f>
        <v>50</v>
      </c>
      <c r="AD1109" s="38" t="str">
        <f>+_xlfn.XLOOKUP(DETALLE_GD_1[[#This Row],[CODIGO]],PRODUCTOS[CODIGO],PRODUCTOS[DESC CORTA],"",0)</f>
        <v>GUARDAPOLVO BLANCO</v>
      </c>
    </row>
    <row r="1110" spans="1:30" hidden="1" x14ac:dyDescent="0.25">
      <c r="A1110" s="1">
        <v>46142</v>
      </c>
      <c r="B1110" s="1">
        <v>46139</v>
      </c>
      <c r="C1110" s="80" t="s">
        <v>169</v>
      </c>
      <c r="D1110" s="38">
        <v>4</v>
      </c>
      <c r="E1110" s="80" t="s">
        <v>169</v>
      </c>
      <c r="F1110">
        <v>2302119</v>
      </c>
      <c r="G1110" s="80" t="s">
        <v>74</v>
      </c>
      <c r="H1110" s="8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"/>
      <c r="V1110">
        <v>6076</v>
      </c>
      <c r="W1110" s="2">
        <v>6579000000</v>
      </c>
      <c r="X1110" s="6">
        <v>88104</v>
      </c>
      <c r="Y1110" s="38">
        <v>10010</v>
      </c>
      <c r="Z1110" s="81">
        <f>+((DETALLE_GD_1[[#This Row],[VALOR X UN (GD)]]-DETALLE_GD_1[[#This Row],[VALOR PPTO]])/DETALLE_GD_1[[#This Row],[VALOR PPTO]])</f>
        <v>2.4175973849087443E-3</v>
      </c>
      <c r="AA1110" s="2">
        <f>+DETALLE_GD_1[[#This Row],[VALOR PPTO]]*DETALLE_GD_1[[#This Row],[CANTIDAD RECIBIDA]]</f>
        <v>88104</v>
      </c>
      <c r="AB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0" s="3">
        <f>+DETALLE_GD_1[[#This Row],[CANTIDAD SOLICITADA]]-DETALLE_GD_1[[#This Row],[DEVOLUCIÓN]]</f>
        <v>24</v>
      </c>
      <c r="AD1110" s="38" t="str">
        <f>+_xlfn.XLOOKUP(DETALLE_GD_1[[#This Row],[CODIGO]],PRODUCTOS[CODIGO],PRODUCTOS[DESC CORTA],"",0)</f>
        <v>SELLO</v>
      </c>
    </row>
    <row r="1111" spans="1:30" hidden="1" x14ac:dyDescent="0.25">
      <c r="A1111" s="1">
        <v>46142</v>
      </c>
      <c r="B1111" s="1">
        <v>46139</v>
      </c>
      <c r="C1111" s="80" t="s">
        <v>169</v>
      </c>
      <c r="D1111" s="38">
        <v>4</v>
      </c>
      <c r="E1111" s="80" t="s">
        <v>169</v>
      </c>
      <c r="F1111" t="s">
        <v>562</v>
      </c>
      <c r="G1111" s="80" t="s">
        <v>708</v>
      </c>
      <c r="H1111" s="80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"/>
      <c r="V1111">
        <v>6076</v>
      </c>
      <c r="W1111" s="2">
        <v>6579000000</v>
      </c>
      <c r="X1111" s="6" t="s">
        <v>355</v>
      </c>
      <c r="Y1111" s="38">
        <v>10010</v>
      </c>
      <c r="Z1111" s="81" t="e">
        <f>+((DETALLE_GD_1[[#This Row],[VALOR X UN (GD)]]-DETALLE_GD_1[[#This Row],[VALOR PPTO]])/DETALLE_GD_1[[#This Row],[VALOR PPTO]])</f>
        <v>#DIV/0!</v>
      </c>
      <c r="AA1111" s="2">
        <f>+DETALLE_GD_1[[#This Row],[VALOR PPTO]]*DETALLE_GD_1[[#This Row],[CANTIDAD RECIBIDA]]</f>
        <v>0</v>
      </c>
      <c r="AB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1" s="3">
        <f>+DETALLE_GD_1[[#This Row],[CANTIDAD SOLICITADA]]-DETALLE_GD_1[[#This Row],[DEVOLUCIÓN]]</f>
        <v>50</v>
      </c>
      <c r="AD1111" s="38" t="str">
        <f>+_xlfn.XLOOKUP(DETALLE_GD_1[[#This Row],[CODIGO]],PRODUCTOS[CODIGO],PRODUCTOS[DESC CORTA],"",0)</f>
        <v/>
      </c>
    </row>
    <row r="1112" spans="1:30" hidden="1" x14ac:dyDescent="0.25">
      <c r="A1112" s="1">
        <v>46142</v>
      </c>
      <c r="B1112" s="1">
        <v>46139</v>
      </c>
      <c r="C1112" s="80" t="s">
        <v>169</v>
      </c>
      <c r="D1112" s="38">
        <v>4</v>
      </c>
      <c r="E1112" s="80" t="s">
        <v>169</v>
      </c>
      <c r="F1112" t="s">
        <v>345</v>
      </c>
      <c r="G1112" s="80" t="s">
        <v>167</v>
      </c>
      <c r="H1112" s="80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"/>
      <c r="V1112">
        <v>6076</v>
      </c>
      <c r="W1112" s="2">
        <v>6579000000</v>
      </c>
      <c r="X1112" s="6">
        <v>950591.03336</v>
      </c>
      <c r="Y1112" s="38">
        <v>10010</v>
      </c>
      <c r="Z1112" s="81">
        <f>+((DETALLE_GD_1[[#This Row],[VALOR X UN (GD)]]-DETALLE_GD_1[[#This Row],[VALOR PPTO]])/DETALLE_GD_1[[#This Row],[VALOR PPTO]])</f>
        <v>9.337976586339182E-2</v>
      </c>
      <c r="AA1112" s="2">
        <f>+DETALLE_GD_1[[#This Row],[VALOR PPTO]]*DETALLE_GD_1[[#This Row],[CANTIDAD RECIBIDA]]</f>
        <v>950591.03200000001</v>
      </c>
      <c r="AB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12" s="3">
        <f>+DETALLE_GD_1[[#This Row],[CANTIDAD SOLICITADA]]-DETALLE_GD_1[[#This Row],[DEVOLUCIÓN]]</f>
        <v>80</v>
      </c>
      <c r="AD1112" s="38" t="str">
        <f>+_xlfn.XLOOKUP(DETALLE_GD_1[[#This Row],[CODIGO]],PRODUCTOS[CODIGO],PRODUCTOS[DESC CORTA],"",0)</f>
        <v>PISO TARKET</v>
      </c>
    </row>
    <row r="1113" spans="1:30" hidden="1" x14ac:dyDescent="0.25">
      <c r="A1113" s="1">
        <v>46142</v>
      </c>
      <c r="B1113" s="1">
        <v>46139</v>
      </c>
      <c r="C1113" s="80" t="s">
        <v>169</v>
      </c>
      <c r="D1113" s="38">
        <v>4</v>
      </c>
      <c r="E1113" s="80" t="s">
        <v>169</v>
      </c>
      <c r="F1113">
        <v>704022</v>
      </c>
      <c r="G1113" s="80" t="s">
        <v>330</v>
      </c>
      <c r="H1113" s="80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"/>
      <c r="V1113">
        <v>6076</v>
      </c>
      <c r="W1113" s="2">
        <v>6579000000</v>
      </c>
      <c r="X1113" s="6">
        <v>61200.000000000015</v>
      </c>
      <c r="Y1113" s="38">
        <v>10010</v>
      </c>
      <c r="Z1113" s="81">
        <f>+((DETALLE_GD_1[[#This Row],[VALOR X UN (GD)]]-DETALLE_GD_1[[#This Row],[VALOR PPTO]])/DETALLE_GD_1[[#This Row],[VALOR PPTO]])</f>
        <v>-0.15560457516339873</v>
      </c>
      <c r="AA1113" s="2">
        <f>+DETALLE_GD_1[[#This Row],[VALOR PPTO]]*DETALLE_GD_1[[#This Row],[CANTIDAD RECIBIDA]]</f>
        <v>61200</v>
      </c>
      <c r="AB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3" s="3">
        <f>+DETALLE_GD_1[[#This Row],[CANTIDAD SOLICITADA]]-DETALLE_GD_1[[#This Row],[DEVOLUCIÓN]]</f>
        <v>200</v>
      </c>
      <c r="AD1113" s="38" t="str">
        <f>+_xlfn.XLOOKUP(DETALLE_GD_1[[#This Row],[CODIGO]],PRODUCTOS[CODIGO],PRODUCTOS[DESC CORTA],"",0)</f>
        <v>ESQUINERO CORNIZA INTERIOR</v>
      </c>
    </row>
    <row r="1114" spans="1:30" hidden="1" x14ac:dyDescent="0.25">
      <c r="A1114" s="1">
        <v>46142</v>
      </c>
      <c r="B1114" s="1">
        <v>46139</v>
      </c>
      <c r="C1114" s="80" t="s">
        <v>169</v>
      </c>
      <c r="D1114" s="38">
        <v>4</v>
      </c>
      <c r="E1114" s="80" t="s">
        <v>169</v>
      </c>
      <c r="F1114">
        <v>704024</v>
      </c>
      <c r="G1114" s="80" t="s">
        <v>332</v>
      </c>
      <c r="H1114" s="80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"/>
      <c r="V1114">
        <v>6076</v>
      </c>
      <c r="W1114" s="2">
        <v>6579000000</v>
      </c>
      <c r="X1114" s="6">
        <v>72600</v>
      </c>
      <c r="Y1114" s="38">
        <v>10010</v>
      </c>
      <c r="Z1114" s="81">
        <f>+((DETALLE_GD_1[[#This Row],[VALOR X UN (GD)]]-DETALLE_GD_1[[#This Row],[VALOR PPTO]])/DETALLE_GD_1[[#This Row],[VALOR PPTO]])</f>
        <v>-0.12415977961432505</v>
      </c>
      <c r="AA1114" s="2">
        <f>+DETALLE_GD_1[[#This Row],[VALOR PPTO]]*DETALLE_GD_1[[#This Row],[CANTIDAD RECIBIDA]]</f>
        <v>72600</v>
      </c>
      <c r="AB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4" s="3">
        <f>+DETALLE_GD_1[[#This Row],[CANTIDAD SOLICITADA]]-DETALLE_GD_1[[#This Row],[DEVOLUCIÓN]]</f>
        <v>200</v>
      </c>
      <c r="AD1114" s="38" t="str">
        <f>+_xlfn.XLOOKUP(DETALLE_GD_1[[#This Row],[CODIGO]],PRODUCTOS[CODIGO],PRODUCTOS[DESC CORTA],"",0)</f>
        <v>ESQUINERO CORNIZA EXTERIOR</v>
      </c>
    </row>
    <row r="1115" spans="1:30" hidden="1" x14ac:dyDescent="0.25">
      <c r="A1115" s="1">
        <v>46142</v>
      </c>
      <c r="B1115" s="1">
        <v>46139</v>
      </c>
      <c r="C1115" s="80" t="s">
        <v>169</v>
      </c>
      <c r="D1115" s="38">
        <v>4</v>
      </c>
      <c r="E1115" s="80" t="s">
        <v>169</v>
      </c>
      <c r="F1115">
        <v>1103076</v>
      </c>
      <c r="G1115" s="80" t="s">
        <v>311</v>
      </c>
      <c r="H1115" s="80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"/>
      <c r="V1115">
        <v>6076</v>
      </c>
      <c r="W1115" s="2">
        <v>6579000000</v>
      </c>
      <c r="X1115" s="6">
        <v>31910</v>
      </c>
      <c r="Y1115" s="38">
        <v>10010</v>
      </c>
      <c r="Z1115" s="81">
        <f>+((DETALLE_GD_1[[#This Row],[VALOR X UN (GD)]]-DETALLE_GD_1[[#This Row],[VALOR PPTO]])/DETALLE_GD_1[[#This Row],[VALOR PPTO]])</f>
        <v>-6.2676277029087462E-5</v>
      </c>
      <c r="AA1115" s="2">
        <f>+DETALLE_GD_1[[#This Row],[VALOR PPTO]]*DETALLE_GD_1[[#This Row],[CANTIDAD RECIBIDA]]</f>
        <v>31910</v>
      </c>
      <c r="AB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5" s="3">
        <f>+DETALLE_GD_1[[#This Row],[CANTIDAD SOLICITADA]]-DETALLE_GD_1[[#This Row],[DEVOLUCIÓN]]</f>
        <v>10</v>
      </c>
      <c r="AD1115" s="38" t="str">
        <f>+_xlfn.XLOOKUP(DETALLE_GD_1[[#This Row],[CODIGO]],PRODUCTOS[CODIGO],PRODUCTOS[DESC CORTA],"",0)</f>
        <v>PERFIL ESQUINERO INTERIOR</v>
      </c>
    </row>
    <row r="1116" spans="1:30" hidden="1" x14ac:dyDescent="0.25">
      <c r="A1116" s="1">
        <v>46142</v>
      </c>
      <c r="B1116" s="1">
        <v>46139</v>
      </c>
      <c r="C1116" s="80" t="s">
        <v>169</v>
      </c>
      <c r="D1116" s="38">
        <v>4</v>
      </c>
      <c r="E1116" s="80" t="s">
        <v>169</v>
      </c>
      <c r="F1116">
        <v>1103074</v>
      </c>
      <c r="G1116" s="80" t="s">
        <v>310</v>
      </c>
      <c r="H1116" s="80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"/>
      <c r="V1116">
        <v>6076</v>
      </c>
      <c r="W1116" s="2">
        <v>6579000000</v>
      </c>
      <c r="X1116" s="6">
        <v>48540</v>
      </c>
      <c r="Y1116" s="38">
        <v>10010</v>
      </c>
      <c r="Z1116" s="81">
        <f>+((DETALLE_GD_1[[#This Row],[VALOR X UN (GD)]]-DETALLE_GD_1[[#This Row],[VALOR PPTO]])/DETALLE_GD_1[[#This Row],[VALOR PPTO]])</f>
        <v>-2.0601565719069593E-5</v>
      </c>
      <c r="AA1116" s="2">
        <f>+DETALLE_GD_1[[#This Row],[VALOR PPTO]]*DETALLE_GD_1[[#This Row],[CANTIDAD RECIBIDA]]</f>
        <v>48540</v>
      </c>
      <c r="AB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6" s="3">
        <f>+DETALLE_GD_1[[#This Row],[CANTIDAD SOLICITADA]]-DETALLE_GD_1[[#This Row],[DEVOLUCIÓN]]</f>
        <v>20</v>
      </c>
      <c r="AD1116" s="38" t="str">
        <f>+_xlfn.XLOOKUP(DETALLE_GD_1[[#This Row],[CODIGO]],PRODUCTOS[CODIGO],PRODUCTOS[DESC CORTA],"",0)</f>
        <v>PERFIL ESQUINERO ENCUENTRO</v>
      </c>
    </row>
    <row r="1117" spans="1:30" hidden="1" x14ac:dyDescent="0.25">
      <c r="A1117" s="1">
        <v>46142</v>
      </c>
      <c r="B1117" s="1">
        <v>46139</v>
      </c>
      <c r="C1117" s="80" t="s">
        <v>169</v>
      </c>
      <c r="D1117" s="38">
        <v>4</v>
      </c>
      <c r="E1117" s="80" t="s">
        <v>169</v>
      </c>
      <c r="F1117">
        <v>2302119</v>
      </c>
      <c r="G1117" s="80" t="s">
        <v>74</v>
      </c>
      <c r="H1117" s="80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">
        <v>144263</v>
      </c>
      <c r="V1117">
        <v>6076</v>
      </c>
      <c r="W1117" s="2">
        <v>6579000000</v>
      </c>
      <c r="X1117" s="6">
        <v>44052</v>
      </c>
      <c r="Y1117" s="38">
        <v>10010</v>
      </c>
      <c r="Z1117" s="81">
        <f>+((DETALLE_GD_1[[#This Row],[VALOR X UN (GD)]]-DETALLE_GD_1[[#This Row],[VALOR PPTO]])/DETALLE_GD_1[[#This Row],[VALOR PPTO]])</f>
        <v>2.4289566875511357E-3</v>
      </c>
      <c r="AA1117" s="2">
        <f>+DETALLE_GD_1[[#This Row],[VALOR PPTO]]*DETALLE_GD_1[[#This Row],[CANTIDAD RECIBIDA]]</f>
        <v>44052</v>
      </c>
      <c r="AB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7" s="3">
        <f>+DETALLE_GD_1[[#This Row],[CANTIDAD SOLICITADA]]-DETALLE_GD_1[[#This Row],[DEVOLUCIÓN]]</f>
        <v>12</v>
      </c>
      <c r="AD1117" s="38" t="str">
        <f>+_xlfn.XLOOKUP(DETALLE_GD_1[[#This Row],[CODIGO]],PRODUCTOS[CODIGO],PRODUCTOS[DESC CORTA],"",0)</f>
        <v>SELLO</v>
      </c>
    </row>
    <row r="1118" spans="1:30" hidden="1" x14ac:dyDescent="0.25">
      <c r="A1118" s="1">
        <v>46142</v>
      </c>
      <c r="B1118" s="1">
        <v>46139</v>
      </c>
      <c r="C1118" s="80" t="s">
        <v>169</v>
      </c>
      <c r="D1118" s="38">
        <v>4</v>
      </c>
      <c r="E1118" s="80" t="s">
        <v>169</v>
      </c>
      <c r="F1118">
        <v>609008</v>
      </c>
      <c r="G1118" s="80" t="s">
        <v>57</v>
      </c>
      <c r="H1118" s="80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"/>
      <c r="V1118">
        <v>6076</v>
      </c>
      <c r="W1118" s="2">
        <v>6579000000</v>
      </c>
      <c r="X1118" s="6">
        <v>10653.786550000001</v>
      </c>
      <c r="Y1118" s="38">
        <v>10010</v>
      </c>
      <c r="Z1118" s="81">
        <f>+((DETALLE_GD_1[[#This Row],[VALOR X UN (GD)]]-DETALLE_GD_1[[#This Row],[VALOR PPTO]])/DETALLE_GD_1[[#This Row],[VALOR PPTO]])</f>
        <v>2.1420881674322961E-2</v>
      </c>
      <c r="AA1118" s="2">
        <f>+DETALLE_GD_1[[#This Row],[VALOR PPTO]]*DETALLE_GD_1[[#This Row],[CANTIDAD RECIBIDA]]</f>
        <v>10653.786500000002</v>
      </c>
      <c r="AB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8" s="3">
        <f>+DETALLE_GD_1[[#This Row],[CANTIDAD SOLICITADA]]-DETALLE_GD_1[[#This Row],[DEVOLUCIÓN]]</f>
        <v>5</v>
      </c>
      <c r="AD1118" s="38" t="str">
        <f>+_xlfn.XLOOKUP(DETALLE_GD_1[[#This Row],[CODIGO]],PRODUCTOS[CODIGO],PRODUCTOS[DESC CORTA],"",0)</f>
        <v>DUCO</v>
      </c>
    </row>
    <row r="1119" spans="1:30" hidden="1" x14ac:dyDescent="0.25">
      <c r="A1119" s="1">
        <v>46142</v>
      </c>
      <c r="B1119" s="1">
        <v>46139</v>
      </c>
      <c r="C1119" s="80" t="s">
        <v>169</v>
      </c>
      <c r="D1119" s="38">
        <v>4</v>
      </c>
      <c r="E1119" s="80" t="s">
        <v>169</v>
      </c>
      <c r="F1119">
        <v>1610023</v>
      </c>
      <c r="G1119" s="80" t="s">
        <v>351</v>
      </c>
      <c r="H1119" s="80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"/>
      <c r="V1119">
        <v>6076</v>
      </c>
      <c r="W1119" s="2">
        <v>6579000000</v>
      </c>
      <c r="X1119" s="6">
        <v>4218.1170840000004</v>
      </c>
      <c r="Y1119" s="38">
        <v>10010</v>
      </c>
      <c r="Z1119" s="81">
        <f>+((DETALLE_GD_1[[#This Row],[VALOR X UN (GD)]]-DETALLE_GD_1[[#This Row],[VALOR PPTO]])/DETALLE_GD_1[[#This Row],[VALOR PPTO]])</f>
        <v>8.0102804165934655E-2</v>
      </c>
      <c r="AA1119" s="2">
        <f>+DETALLE_GD_1[[#This Row],[VALOR PPTO]]*DETALLE_GD_1[[#This Row],[CANTIDAD RECIBIDA]]</f>
        <v>4218.1170000000002</v>
      </c>
      <c r="AB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9" s="3">
        <f>+DETALLE_GD_1[[#This Row],[CANTIDAD SOLICITADA]]-DETALLE_GD_1[[#This Row],[DEVOLUCIÓN]]</f>
        <v>2</v>
      </c>
      <c r="AD1119" s="38" t="str">
        <f>+_xlfn.XLOOKUP(DETALLE_GD_1[[#This Row],[CODIGO]],PRODUCTOS[CODIGO],PRODUCTOS[DESC CORTA],"",0)</f>
        <v>TRAPOS DE ASEO</v>
      </c>
    </row>
    <row r="1120" spans="1:30" hidden="1" x14ac:dyDescent="0.25">
      <c r="A1120" s="1">
        <v>46142</v>
      </c>
      <c r="B1120" s="1">
        <v>46139</v>
      </c>
      <c r="C1120" s="80" t="s">
        <v>169</v>
      </c>
      <c r="D1120" s="38">
        <v>4</v>
      </c>
      <c r="E1120" s="80" t="s">
        <v>169</v>
      </c>
      <c r="F1120">
        <v>2302017</v>
      </c>
      <c r="G1120" s="80" t="s">
        <v>156</v>
      </c>
      <c r="H1120" s="8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"/>
      <c r="V1120">
        <v>6076</v>
      </c>
      <c r="W1120" s="2">
        <v>6579000000</v>
      </c>
      <c r="X1120" s="6">
        <v>81197.881578999979</v>
      </c>
      <c r="Y1120" s="38">
        <v>10010</v>
      </c>
      <c r="Z1120" s="81">
        <f>+((DETALLE_GD_1[[#This Row],[VALOR X UN (GD)]]-DETALLE_GD_1[[#This Row],[VALOR PPTO]])/DETALLE_GD_1[[#This Row],[VALOR PPTO]])</f>
        <v>2.6089350587277627E-5</v>
      </c>
      <c r="AA1120" s="2">
        <f>+DETALLE_GD_1[[#This Row],[VALOR PPTO]]*DETALLE_GD_1[[#This Row],[CANTIDAD RECIBIDA]]</f>
        <v>81197.881599999993</v>
      </c>
      <c r="AB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0" s="3">
        <f>+DETALLE_GD_1[[#This Row],[CANTIDAD SOLICITADA]]-DETALLE_GD_1[[#This Row],[DEVOLUCIÓN]]</f>
        <v>1</v>
      </c>
      <c r="AD1120" s="38">
        <f>+_xlfn.XLOOKUP(DETALLE_GD_1[[#This Row],[CODIGO]],PRODUCTOS[CODIGO],PRODUCTOS[DESC CORTA],"",0)</f>
        <v>0</v>
      </c>
    </row>
    <row r="1121" spans="1:30" hidden="1" x14ac:dyDescent="0.25">
      <c r="A1121" s="1">
        <v>46142</v>
      </c>
      <c r="B1121" s="1">
        <v>46139</v>
      </c>
      <c r="C1121" s="80" t="s">
        <v>169</v>
      </c>
      <c r="D1121" s="38">
        <v>4</v>
      </c>
      <c r="E1121" s="80" t="s">
        <v>169</v>
      </c>
      <c r="F1121">
        <v>407423</v>
      </c>
      <c r="G1121" s="80" t="s">
        <v>106</v>
      </c>
      <c r="H1121" s="80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"/>
      <c r="V1121">
        <v>6076</v>
      </c>
      <c r="W1121" s="2">
        <v>6579000000</v>
      </c>
      <c r="X1121" s="6">
        <v>106640.50198378378</v>
      </c>
      <c r="Y1121" s="38">
        <v>10010</v>
      </c>
      <c r="Z1121" s="81">
        <f>+((DETALLE_GD_1[[#This Row],[VALOR X UN (GD)]]-DETALLE_GD_1[[#This Row],[VALOR PPTO]])/DETALLE_GD_1[[#This Row],[VALOR PPTO]])</f>
        <v>-0.96749827692105728</v>
      </c>
      <c r="AA1121" s="2">
        <f>+DETALLE_GD_1[[#This Row],[VALOR PPTO]]*DETALLE_GD_1[[#This Row],[CANTIDAD RECIBIDA]]</f>
        <v>106640.5</v>
      </c>
      <c r="AB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1" s="3">
        <f>+DETALLE_GD_1[[#This Row],[CANTIDAD SOLICITADA]]-DETALLE_GD_1[[#This Row],[DEVOLUCIÓN]]</f>
        <v>1000</v>
      </c>
      <c r="AD1121" s="38" t="str">
        <f>+_xlfn.XLOOKUP(DETALLE_GD_1[[#This Row],[CODIGO]],PRODUCTOS[CODIGO],PRODUCTOS[DESC CORTA],"",0)</f>
        <v>TORNILLO CRS 6X1 5/8</v>
      </c>
    </row>
    <row r="1122" spans="1:30" hidden="1" x14ac:dyDescent="0.25">
      <c r="A1122" s="1">
        <v>46142</v>
      </c>
      <c r="B1122" s="1">
        <v>46135</v>
      </c>
      <c r="C1122" s="80" t="s">
        <v>169</v>
      </c>
      <c r="D1122" s="38">
        <v>4</v>
      </c>
      <c r="E1122" s="80" t="s">
        <v>169</v>
      </c>
      <c r="F1122">
        <v>810007</v>
      </c>
      <c r="G1122" s="80" t="s">
        <v>235</v>
      </c>
      <c r="H1122" s="80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">
        <v>375857</v>
      </c>
      <c r="V1122">
        <v>6076</v>
      </c>
      <c r="W1122" s="2">
        <v>6579000000</v>
      </c>
      <c r="X1122" s="6">
        <v>39296.695656000004</v>
      </c>
      <c r="Y1122" s="38">
        <v>10010</v>
      </c>
      <c r="Z1122" s="81">
        <f>+((DETALLE_GD_1[[#This Row],[VALOR X UN (GD)]]-DETALLE_GD_1[[#This Row],[VALOR PPTO]])/DETALLE_GD_1[[#This Row],[VALOR PPTO]])</f>
        <v>2.9730347400816474E-2</v>
      </c>
      <c r="AA1122" s="2">
        <f>+DETALLE_GD_1[[#This Row],[VALOR PPTO]]*DETALLE_GD_1[[#This Row],[CANTIDAD RECIBIDA]]</f>
        <v>39296.695200000002</v>
      </c>
      <c r="AB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2" s="3">
        <f>+DETALLE_GD_1[[#This Row],[CANTIDAD SOLICITADA]]-DETALLE_GD_1[[#This Row],[DEVOLUCIÓN]]</f>
        <v>12</v>
      </c>
      <c r="AD1122" s="38">
        <f>+_xlfn.XLOOKUP(DETALLE_GD_1[[#This Row],[CODIGO]],PRODUCTOS[CODIGO],PRODUCTOS[DESC CORTA],"",0)</f>
        <v>0</v>
      </c>
    </row>
    <row r="1123" spans="1:30" hidden="1" x14ac:dyDescent="0.25">
      <c r="A1123" s="1">
        <v>46142</v>
      </c>
      <c r="B1123" s="1">
        <v>46135</v>
      </c>
      <c r="C1123" s="80" t="s">
        <v>169</v>
      </c>
      <c r="D1123" s="38">
        <v>4</v>
      </c>
      <c r="E1123" s="80" t="s">
        <v>169</v>
      </c>
      <c r="F1123">
        <v>404184</v>
      </c>
      <c r="G1123" s="80" t="s">
        <v>66</v>
      </c>
      <c r="H1123" s="80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"/>
      <c r="V1123">
        <v>6076</v>
      </c>
      <c r="W1123" s="2">
        <v>6579000000</v>
      </c>
      <c r="X1123" s="6">
        <v>21058.508772000001</v>
      </c>
      <c r="Y1123" s="38">
        <v>10010</v>
      </c>
      <c r="Z1123" s="81">
        <f>+((DETALLE_GD_1[[#This Row],[VALOR X UN (GD)]]-DETALLE_GD_1[[#This Row],[VALOR PPTO]])/DETALLE_GD_1[[#This Row],[VALOR PPTO]])</f>
        <v>-1.4012388455775301E-3</v>
      </c>
      <c r="AA1123" s="2">
        <f>+DETALLE_GD_1[[#This Row],[VALOR PPTO]]*DETALLE_GD_1[[#This Row],[CANTIDAD RECIBIDA]]</f>
        <v>21058.508399999999</v>
      </c>
      <c r="AB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3" s="3">
        <f>+DETALLE_GD_1[[#This Row],[CANTIDAD SOLICITADA]]-DETALLE_GD_1[[#This Row],[DEVOLUCIÓN]]</f>
        <v>12</v>
      </c>
      <c r="AD1123" s="38" t="str">
        <f>+_xlfn.XLOOKUP(DETALLE_GD_1[[#This Row],[CODIGO]],PRODUCTOS[CODIGO],PRODUCTOS[DESC CORTA],"",0)</f>
        <v>ANGULO BLANCO</v>
      </c>
    </row>
    <row r="1124" spans="1:30" hidden="1" x14ac:dyDescent="0.25">
      <c r="A1124" s="1">
        <v>46142</v>
      </c>
      <c r="B1124" s="1">
        <v>46135</v>
      </c>
      <c r="C1124" s="80" t="s">
        <v>169</v>
      </c>
      <c r="D1124" s="38">
        <v>4</v>
      </c>
      <c r="E1124" s="80" t="s">
        <v>169</v>
      </c>
      <c r="F1124">
        <v>1103074</v>
      </c>
      <c r="G1124" s="80" t="s">
        <v>310</v>
      </c>
      <c r="H1124" s="80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"/>
      <c r="V1124">
        <v>6076</v>
      </c>
      <c r="W1124" s="2">
        <v>6579000000</v>
      </c>
      <c r="X1124" s="6">
        <v>48540</v>
      </c>
      <c r="Y1124" s="38">
        <v>10010</v>
      </c>
      <c r="Z1124" s="81">
        <f>+((DETALLE_GD_1[[#This Row],[VALOR X UN (GD)]]-DETALLE_GD_1[[#This Row],[VALOR PPTO]])/DETALLE_GD_1[[#This Row],[VALOR PPTO]])</f>
        <v>-2.0601565719069593E-5</v>
      </c>
      <c r="AA1124" s="2">
        <f>+DETALLE_GD_1[[#This Row],[VALOR PPTO]]*DETALLE_GD_1[[#This Row],[CANTIDAD RECIBIDA]]</f>
        <v>48540</v>
      </c>
      <c r="AB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4" s="3">
        <f>+DETALLE_GD_1[[#This Row],[CANTIDAD SOLICITADA]]-DETALLE_GD_1[[#This Row],[DEVOLUCIÓN]]</f>
        <v>20</v>
      </c>
      <c r="AD1124" s="38" t="str">
        <f>+_xlfn.XLOOKUP(DETALLE_GD_1[[#This Row],[CODIGO]],PRODUCTOS[CODIGO],PRODUCTOS[DESC CORTA],"",0)</f>
        <v>PERFIL ESQUINERO ENCUENTRO</v>
      </c>
    </row>
    <row r="1125" spans="1:30" hidden="1" x14ac:dyDescent="0.25">
      <c r="A1125" s="1">
        <v>46142</v>
      </c>
      <c r="B1125" s="1">
        <v>46135</v>
      </c>
      <c r="C1125" s="80" t="s">
        <v>169</v>
      </c>
      <c r="D1125" s="38">
        <v>4</v>
      </c>
      <c r="E1125" s="80" t="s">
        <v>169</v>
      </c>
      <c r="F1125">
        <v>1103076</v>
      </c>
      <c r="G1125" s="80" t="s">
        <v>311</v>
      </c>
      <c r="H1125" s="80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"/>
      <c r="V1125">
        <v>6076</v>
      </c>
      <c r="W1125" s="2">
        <v>6579000000</v>
      </c>
      <c r="X1125" s="6">
        <v>89348</v>
      </c>
      <c r="Y1125" s="38">
        <v>10010</v>
      </c>
      <c r="Z1125" s="81">
        <f>+((DETALLE_GD_1[[#This Row],[VALOR X UN (GD)]]-DETALLE_GD_1[[#This Row],[VALOR PPTO]])/DETALLE_GD_1[[#This Row],[VALOR PPTO]])</f>
        <v>-7.8345346286430584E-5</v>
      </c>
      <c r="AA1125" s="2">
        <f>+DETALLE_GD_1[[#This Row],[VALOR PPTO]]*DETALLE_GD_1[[#This Row],[CANTIDAD RECIBIDA]]</f>
        <v>89348</v>
      </c>
      <c r="AB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5" s="3">
        <f>+DETALLE_GD_1[[#This Row],[CANTIDAD SOLICITADA]]-DETALLE_GD_1[[#This Row],[DEVOLUCIÓN]]</f>
        <v>28</v>
      </c>
      <c r="AD1125" s="38" t="str">
        <f>+_xlfn.XLOOKUP(DETALLE_GD_1[[#This Row],[CODIGO]],PRODUCTOS[CODIGO],PRODUCTOS[DESC CORTA],"",0)</f>
        <v>PERFIL ESQUINERO INTERIOR</v>
      </c>
    </row>
    <row r="1126" spans="1:30" hidden="1" x14ac:dyDescent="0.25">
      <c r="A1126" s="1">
        <v>46142</v>
      </c>
      <c r="B1126" s="1">
        <v>46135</v>
      </c>
      <c r="C1126" s="80" t="s">
        <v>169</v>
      </c>
      <c r="D1126" s="38">
        <v>4</v>
      </c>
      <c r="E1126" s="80" t="s">
        <v>169</v>
      </c>
      <c r="F1126">
        <v>1802162</v>
      </c>
      <c r="G1126" s="80" t="s">
        <v>260</v>
      </c>
      <c r="H1126" s="80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"/>
      <c r="V1126">
        <v>6076</v>
      </c>
      <c r="W1126" s="2">
        <v>6579000000</v>
      </c>
      <c r="X1126" s="6">
        <v>171360</v>
      </c>
      <c r="Y1126" s="38">
        <v>10010</v>
      </c>
      <c r="Z1126" s="81">
        <f>+((DETALLE_GD_1[[#This Row],[VALOR X UN (GD)]]-DETALLE_GD_1[[#This Row],[VALOR PPTO]])/DETALLE_GD_1[[#This Row],[VALOR PPTO]])</f>
        <v>0</v>
      </c>
      <c r="AA1126" s="2">
        <f>+DETALLE_GD_1[[#This Row],[VALOR PPTO]]*DETALLE_GD_1[[#This Row],[CANTIDAD RECIBIDA]]</f>
        <v>171360</v>
      </c>
      <c r="AB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6" s="3">
        <f>+DETALLE_GD_1[[#This Row],[CANTIDAD SOLICITADA]]-DETALLE_GD_1[[#This Row],[DEVOLUCIÓN]]</f>
        <v>4</v>
      </c>
      <c r="AD1126" s="38" t="str">
        <f>+_xlfn.XLOOKUP(DETALLE_GD_1[[#This Row],[CODIGO]],PRODUCTOS[CODIGO],PRODUCTOS[DESC CORTA],"",0)</f>
        <v>TINA DE ACERO</v>
      </c>
    </row>
    <row r="1127" spans="1:30" hidden="1" x14ac:dyDescent="0.25">
      <c r="A1127" s="1">
        <v>46142</v>
      </c>
      <c r="B1127" s="1">
        <v>46135</v>
      </c>
      <c r="C1127" s="80" t="s">
        <v>169</v>
      </c>
      <c r="D1127" s="38">
        <v>4</v>
      </c>
      <c r="E1127" s="80" t="s">
        <v>169</v>
      </c>
      <c r="F1127" t="s">
        <v>562</v>
      </c>
      <c r="G1127" s="80" t="s">
        <v>708</v>
      </c>
      <c r="H1127" s="80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"/>
      <c r="V1127">
        <v>6076</v>
      </c>
      <c r="W1127" s="2">
        <v>6579000000</v>
      </c>
      <c r="X1127" s="6" t="s">
        <v>355</v>
      </c>
      <c r="Y1127" s="38">
        <v>10010</v>
      </c>
      <c r="Z1127" s="81" t="e">
        <f>+((DETALLE_GD_1[[#This Row],[VALOR X UN (GD)]]-DETALLE_GD_1[[#This Row],[VALOR PPTO]])/DETALLE_GD_1[[#This Row],[VALOR PPTO]])</f>
        <v>#DIV/0!</v>
      </c>
      <c r="AA1127" s="2">
        <f>+DETALLE_GD_1[[#This Row],[VALOR PPTO]]*DETALLE_GD_1[[#This Row],[CANTIDAD RECIBIDA]]</f>
        <v>0</v>
      </c>
      <c r="AB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7" s="3">
        <f>+DETALLE_GD_1[[#This Row],[CANTIDAD SOLICITADA]]-DETALLE_GD_1[[#This Row],[DEVOLUCIÓN]]</f>
        <v>1</v>
      </c>
      <c r="AD1127" s="38" t="str">
        <f>+_xlfn.XLOOKUP(DETALLE_GD_1[[#This Row],[CODIGO]],PRODUCTOS[CODIGO],PRODUCTOS[DESC CORTA],"",0)</f>
        <v/>
      </c>
    </row>
    <row r="1128" spans="1:30" hidden="1" x14ac:dyDescent="0.25">
      <c r="A1128" s="1">
        <v>46142</v>
      </c>
      <c r="B1128" s="1">
        <v>46135</v>
      </c>
      <c r="C1128" s="80" t="s">
        <v>169</v>
      </c>
      <c r="D1128" s="38">
        <v>4</v>
      </c>
      <c r="E1128" s="80" t="s">
        <v>169</v>
      </c>
      <c r="F1128">
        <v>2304008</v>
      </c>
      <c r="G1128" s="80" t="s">
        <v>707</v>
      </c>
      <c r="H1128" s="80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"/>
      <c r="V1128">
        <v>6076</v>
      </c>
      <c r="W1128" s="2">
        <v>6579000000</v>
      </c>
      <c r="X1128" s="6" t="s">
        <v>355</v>
      </c>
      <c r="Y1128" s="38">
        <v>10010</v>
      </c>
      <c r="Z1128" s="81" t="e">
        <f>+((DETALLE_GD_1[[#This Row],[VALOR X UN (GD)]]-DETALLE_GD_1[[#This Row],[VALOR PPTO]])/DETALLE_GD_1[[#This Row],[VALOR PPTO]])</f>
        <v>#DIV/0!</v>
      </c>
      <c r="AA1128" s="2">
        <f>+DETALLE_GD_1[[#This Row],[VALOR PPTO]]*DETALLE_GD_1[[#This Row],[CANTIDAD RECIBIDA]]</f>
        <v>0</v>
      </c>
      <c r="AB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8" s="3">
        <f>+DETALLE_GD_1[[#This Row],[CANTIDAD SOLICITADA]]-DETALLE_GD_1[[#This Row],[DEVOLUCIÓN]]</f>
        <v>2</v>
      </c>
      <c r="AD1128" s="38" t="str">
        <f>+_xlfn.XLOOKUP(DETALLE_GD_1[[#This Row],[CODIGO]],PRODUCTOS[CODIGO],PRODUCTOS[DESC CORTA],"",0)</f>
        <v/>
      </c>
    </row>
    <row r="1129" spans="1:30" hidden="1" x14ac:dyDescent="0.25">
      <c r="A1129" s="1">
        <v>46142</v>
      </c>
      <c r="B1129" s="1">
        <v>46139</v>
      </c>
      <c r="C1129" s="80" t="s">
        <v>169</v>
      </c>
      <c r="D1129" s="38">
        <v>4</v>
      </c>
      <c r="E1129" s="80" t="s">
        <v>169</v>
      </c>
      <c r="F1129">
        <v>412260</v>
      </c>
      <c r="G1129" s="80" t="s">
        <v>41</v>
      </c>
      <c r="H1129" s="80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">
        <v>7140010</v>
      </c>
      <c r="V1129">
        <v>6076</v>
      </c>
      <c r="W1129" s="2">
        <v>6579000000</v>
      </c>
      <c r="X1129" s="6">
        <v>2802158.159295999</v>
      </c>
      <c r="Y1129" s="38">
        <v>10010</v>
      </c>
      <c r="Z1129" s="81">
        <f>+((DETALLE_GD_1[[#This Row],[VALOR X UN (GD)]]-DETALLE_GD_1[[#This Row],[VALOR PPTO]])/DETALLE_GD_1[[#This Row],[VALOR PPTO]])</f>
        <v>-9.3703353275391942E-3</v>
      </c>
      <c r="AA1129" s="2">
        <f>+DETALLE_GD_1[[#This Row],[VALOR PPTO]]*DETALLE_GD_1[[#This Row],[CANTIDAD RECIBIDA]]</f>
        <v>2802158.16</v>
      </c>
      <c r="AB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29" s="3">
        <f>+DETALLE_GD_1[[#This Row],[CANTIDAD SOLICITADA]]-DETALLE_GD_1[[#This Row],[DEVOLUCIÓN]]</f>
        <v>32</v>
      </c>
      <c r="AD1129" s="38" t="str">
        <f>+_xlfn.XLOOKUP(DETALLE_GD_1[[#This Row],[CODIGO]],PRODUCTOS[CODIGO],PRODUCTOS[DESC CORTA],"",0)</f>
        <v>PB1</v>
      </c>
    </row>
    <row r="1130" spans="1:30" hidden="1" x14ac:dyDescent="0.25">
      <c r="A1130" s="1">
        <v>46142</v>
      </c>
      <c r="B1130" s="1">
        <v>46139</v>
      </c>
      <c r="C1130" s="80" t="s">
        <v>169</v>
      </c>
      <c r="D1130" s="38">
        <v>4</v>
      </c>
      <c r="E1130" s="80" t="s">
        <v>169</v>
      </c>
      <c r="F1130">
        <v>412280</v>
      </c>
      <c r="G1130" s="80" t="s">
        <v>40</v>
      </c>
      <c r="H1130" s="8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"/>
      <c r="V1130">
        <v>6076</v>
      </c>
      <c r="W1130" s="2">
        <v>6579000000</v>
      </c>
      <c r="X1130" s="6">
        <v>3840280.3289279998</v>
      </c>
      <c r="Y1130" s="38">
        <v>10010</v>
      </c>
      <c r="Z1130" s="81">
        <f>+((DETALLE_GD_1[[#This Row],[VALOR X UN (GD)]]-DETALLE_GD_1[[#This Row],[VALOR PPTO]])/DETALLE_GD_1[[#This Row],[VALOR PPTO]])</f>
        <v>-1.5325528698091251E-2</v>
      </c>
      <c r="AA1130" s="2">
        <f>+DETALLE_GD_1[[#This Row],[VALOR PPTO]]*DETALLE_GD_1[[#This Row],[CANTIDAD RECIBIDA]]</f>
        <v>3840280.3296000003</v>
      </c>
      <c r="AB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0" s="3">
        <f>+DETALLE_GD_1[[#This Row],[CANTIDAD SOLICITADA]]-DETALLE_GD_1[[#This Row],[DEVOLUCIÓN]]</f>
        <v>96</v>
      </c>
      <c r="AD1130" s="38" t="str">
        <f>+_xlfn.XLOOKUP(DETALLE_GD_1[[#This Row],[CODIGO]],PRODUCTOS[CODIGO],PRODUCTOS[DESC CORTA],"",0)</f>
        <v>PB2</v>
      </c>
    </row>
    <row r="1131" spans="1:30" hidden="1" x14ac:dyDescent="0.25">
      <c r="A1131" s="1">
        <v>46142</v>
      </c>
      <c r="B1131" s="1">
        <v>46139</v>
      </c>
      <c r="C1131" s="80" t="s">
        <v>169</v>
      </c>
      <c r="D1131" s="38">
        <v>4</v>
      </c>
      <c r="E1131" s="80" t="s">
        <v>169</v>
      </c>
      <c r="F1131">
        <v>1901086</v>
      </c>
      <c r="G1131" s="80" t="s">
        <v>279</v>
      </c>
      <c r="H1131" s="80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"/>
      <c r="V1131">
        <v>6076</v>
      </c>
      <c r="W1131" s="2">
        <v>6579000000</v>
      </c>
      <c r="X1131" s="6">
        <v>601277.10064200009</v>
      </c>
      <c r="Y1131" s="38">
        <v>10010</v>
      </c>
      <c r="Z1131" s="81">
        <f>+((DETALLE_GD_1[[#This Row],[VALOR X UN (GD)]]-DETALLE_GD_1[[#This Row],[VALOR PPTO]])/DETALLE_GD_1[[#This Row],[VALOR PPTO]])</f>
        <v>-3.0924345839124921E-2</v>
      </c>
      <c r="AA1131" s="2">
        <f>+DETALLE_GD_1[[#This Row],[VALOR PPTO]]*DETALLE_GD_1[[#This Row],[CANTIDAD RECIBIDA]]</f>
        <v>601277.09400000004</v>
      </c>
      <c r="AB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1" s="3">
        <f>+DETALLE_GD_1[[#This Row],[CANTIDAD SOLICITADA]]-DETALLE_GD_1[[#This Row],[DEVOLUCIÓN]]</f>
        <v>162</v>
      </c>
      <c r="AD1131" s="38" t="str">
        <f>+_xlfn.XLOOKUP(DETALLE_GD_1[[#This Row],[CODIGO]],PRODUCTOS[CODIGO],PRODUCTOS[DESC CORTA],"",0)</f>
        <v>AISLAN GLASS 140MM</v>
      </c>
    </row>
    <row r="1132" spans="1:30" hidden="1" x14ac:dyDescent="0.25">
      <c r="A1132" s="1">
        <v>46142</v>
      </c>
      <c r="B1132" s="1">
        <v>46140</v>
      </c>
      <c r="C1132" s="80" t="s">
        <v>169</v>
      </c>
      <c r="D1132" s="38">
        <v>4</v>
      </c>
      <c r="E1132" s="80" t="s">
        <v>169</v>
      </c>
      <c r="F1132">
        <v>302044</v>
      </c>
      <c r="G1132" s="80" t="s">
        <v>247</v>
      </c>
      <c r="H1132" s="80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">
        <v>12397659</v>
      </c>
      <c r="V1132">
        <v>6076</v>
      </c>
      <c r="W1132" s="2">
        <v>6579000000</v>
      </c>
      <c r="X1132" s="6">
        <v>1647115.5040800001</v>
      </c>
      <c r="Y1132" s="38">
        <v>10010</v>
      </c>
      <c r="Z1132" s="81">
        <f>+((DETALLE_GD_1[[#This Row],[VALOR X UN (GD)]]-DETALLE_GD_1[[#This Row],[VALOR PPTO]])/DETALLE_GD_1[[#This Row],[VALOR PPTO]])</f>
        <v>-2.0583561990643574E-2</v>
      </c>
      <c r="AA1132" s="2">
        <f>+DETALLE_GD_1[[#This Row],[VALOR PPTO]]*DETALLE_GD_1[[#This Row],[CANTIDAD RECIBIDA]]</f>
        <v>1647115.5</v>
      </c>
      <c r="AB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2" s="3">
        <f>+DETALLE_GD_1[[#This Row],[CANTIDAD SOLICITADA]]-DETALLE_GD_1[[#This Row],[DEVOLUCIÓN]]</f>
        <v>120</v>
      </c>
      <c r="AD1132" s="38" t="str">
        <f>+_xlfn.XLOOKUP(DETALLE_GD_1[[#This Row],[CODIGO]],PRODUCTOS[CODIGO],PRODUCTOS[DESC CORTA],"",0)</f>
        <v>PINO 2X8X4</v>
      </c>
    </row>
    <row r="1133" spans="1:30" hidden="1" x14ac:dyDescent="0.25">
      <c r="A1133" s="1">
        <v>46142</v>
      </c>
      <c r="B1133" s="1">
        <v>46140</v>
      </c>
      <c r="C1133" s="80" t="s">
        <v>169</v>
      </c>
      <c r="D1133" s="38">
        <v>4</v>
      </c>
      <c r="E1133" s="80" t="s">
        <v>169</v>
      </c>
      <c r="F1133">
        <v>1901505</v>
      </c>
      <c r="G1133" s="80" t="s">
        <v>27</v>
      </c>
      <c r="H1133" s="80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"/>
      <c r="V1133">
        <v>6076</v>
      </c>
      <c r="W1133" s="2">
        <v>6579000000</v>
      </c>
      <c r="X1133" s="6">
        <v>90960</v>
      </c>
      <c r="Y1133" s="38">
        <v>10010</v>
      </c>
      <c r="Z1133" s="81">
        <f>+((DETALLE_GD_1[[#This Row],[VALOR X UN (GD)]]-DETALLE_GD_1[[#This Row],[VALOR PPTO]])/DETALLE_GD_1[[#This Row],[VALOR PPTO]])</f>
        <v>0</v>
      </c>
      <c r="AA1133" s="2">
        <f>+DETALLE_GD_1[[#This Row],[VALOR PPTO]]*DETALLE_GD_1[[#This Row],[CANTIDAD RECIBIDA]]</f>
        <v>90960</v>
      </c>
      <c r="AB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3" s="3">
        <f>+DETALLE_GD_1[[#This Row],[CANTIDAD SOLICITADA]]-DETALLE_GD_1[[#This Row],[DEVOLUCIÓN]]</f>
        <v>48</v>
      </c>
      <c r="AD1133" s="38" t="str">
        <f>+_xlfn.XLOOKUP(DETALLE_GD_1[[#This Row],[CODIGO]],PRODUCTOS[CODIGO],PRODUCTOS[DESC CORTA],"",0)</f>
        <v>POLIETILENO</v>
      </c>
    </row>
    <row r="1134" spans="1:30" hidden="1" x14ac:dyDescent="0.25">
      <c r="A1134" s="1">
        <v>46142</v>
      </c>
      <c r="B1134" s="1">
        <v>46140</v>
      </c>
      <c r="C1134" s="80" t="s">
        <v>169</v>
      </c>
      <c r="D1134" s="38">
        <v>4</v>
      </c>
      <c r="E1134" s="80" t="s">
        <v>169</v>
      </c>
      <c r="F1134" t="s">
        <v>21</v>
      </c>
      <c r="G1134" s="80" t="s">
        <v>22</v>
      </c>
      <c r="H1134" s="80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"/>
      <c r="V1134">
        <v>6076</v>
      </c>
      <c r="W1134" s="2">
        <v>6579000000</v>
      </c>
      <c r="X1134" s="6">
        <v>614388.11140000017</v>
      </c>
      <c r="Y1134" s="38">
        <v>10010</v>
      </c>
      <c r="Z1134" s="81">
        <f>+((DETALLE_GD_1[[#This Row],[VALOR X UN (GD)]]-DETALLE_GD_1[[#This Row],[VALOR PPTO]])/DETALLE_GD_1[[#This Row],[VALOR PPTO]])</f>
        <v>-1.8229519378380471E-7</v>
      </c>
      <c r="AA1134" s="2">
        <f>+DETALLE_GD_1[[#This Row],[VALOR PPTO]]*DETALLE_GD_1[[#This Row],[CANTIDAD RECIBIDA]]</f>
        <v>614388.11199999996</v>
      </c>
      <c r="AB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4" s="3">
        <f>+DETALLE_GD_1[[#This Row],[CANTIDAD SOLICITADA]]-DETALLE_GD_1[[#This Row],[DEVOLUCIÓN]]</f>
        <v>40</v>
      </c>
      <c r="AD1134" s="38" t="str">
        <f>+_xlfn.XLOOKUP(DETALLE_GD_1[[#This Row],[CODIGO]],PRODUCTOS[CODIGO],PRODUCTOS[DESC CORTA],"",0)</f>
        <v>PINO 3X8X320</v>
      </c>
    </row>
    <row r="1135" spans="1:30" hidden="1" x14ac:dyDescent="0.25">
      <c r="A1135" s="1">
        <v>46142</v>
      </c>
      <c r="B1135" s="1">
        <v>46140</v>
      </c>
      <c r="C1135" s="80" t="s">
        <v>169</v>
      </c>
      <c r="D1135" s="38">
        <v>4</v>
      </c>
      <c r="E1135" s="80" t="s">
        <v>169</v>
      </c>
      <c r="F1135">
        <v>407423</v>
      </c>
      <c r="G1135" s="80" t="s">
        <v>106</v>
      </c>
      <c r="H1135" s="80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"/>
      <c r="V1135">
        <v>6076</v>
      </c>
      <c r="W1135" s="2">
        <v>6579000000</v>
      </c>
      <c r="X1135" s="6">
        <v>959764.51785405388</v>
      </c>
      <c r="Y1135" s="38">
        <v>10010</v>
      </c>
      <c r="Z1135" s="81">
        <f>+((DETALLE_GD_1[[#This Row],[VALOR X UN (GD)]]-DETALLE_GD_1[[#This Row],[VALOR PPTO]])/DETALLE_GD_1[[#This Row],[VALOR PPTO]])</f>
        <v>-0.96749640146098337</v>
      </c>
      <c r="AA1135" s="2">
        <f>+DETALLE_GD_1[[#This Row],[VALOR PPTO]]*DETALLE_GD_1[[#This Row],[CANTIDAD RECIBIDA]]</f>
        <v>959764.5</v>
      </c>
      <c r="AB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5" s="3">
        <f>+DETALLE_GD_1[[#This Row],[CANTIDAD SOLICITADA]]-DETALLE_GD_1[[#This Row],[DEVOLUCIÓN]]</f>
        <v>9000</v>
      </c>
      <c r="AD1135" s="38" t="str">
        <f>+_xlfn.XLOOKUP(DETALLE_GD_1[[#This Row],[CODIGO]],PRODUCTOS[CODIGO],PRODUCTOS[DESC CORTA],"",0)</f>
        <v>TORNILLO CRS 6X1 5/8</v>
      </c>
    </row>
    <row r="1136" spans="1:30" hidden="1" x14ac:dyDescent="0.25">
      <c r="A1136" s="1">
        <v>46142</v>
      </c>
      <c r="B1136" s="1">
        <v>46140</v>
      </c>
      <c r="C1136" s="80" t="s">
        <v>169</v>
      </c>
      <c r="D1136" s="38">
        <v>4</v>
      </c>
      <c r="E1136" s="80" t="s">
        <v>169</v>
      </c>
      <c r="F1136">
        <v>2302098</v>
      </c>
      <c r="G1136" s="80" t="s">
        <v>24</v>
      </c>
      <c r="H1136" s="80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"/>
      <c r="V1136">
        <v>6076</v>
      </c>
      <c r="W1136" s="2">
        <v>6579000000</v>
      </c>
      <c r="X1136" s="6">
        <v>63638.999999999985</v>
      </c>
      <c r="Y1136" s="38">
        <v>10010</v>
      </c>
      <c r="Z1136" s="81">
        <f>+((DETALLE_GD_1[[#This Row],[VALOR X UN (GD)]]-DETALLE_GD_1[[#This Row],[VALOR PPTO]])/DETALLE_GD_1[[#This Row],[VALOR PPTO]])</f>
        <v>0</v>
      </c>
      <c r="AA1136" s="2">
        <f>+DETALLE_GD_1[[#This Row],[VALOR PPTO]]*DETALLE_GD_1[[#This Row],[CANTIDAD RECIBIDA]]</f>
        <v>63639</v>
      </c>
      <c r="AB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6" s="3">
        <f>+DETALLE_GD_1[[#This Row],[CANTIDAD SOLICITADA]]-DETALLE_GD_1[[#This Row],[DEVOLUCIÓN]]</f>
        <v>3</v>
      </c>
      <c r="AD1136" s="38" t="str">
        <f>+_xlfn.XLOOKUP(DETALLE_GD_1[[#This Row],[CODIGO]],PRODUCTOS[CODIGO],PRODUCTOS[DESC CORTA],"",0)</f>
        <v>COLA FRIA</v>
      </c>
    </row>
    <row r="1137" spans="1:30" hidden="1" x14ac:dyDescent="0.25">
      <c r="A1137" s="1">
        <v>46142</v>
      </c>
      <c r="B1137" s="1">
        <v>46140</v>
      </c>
      <c r="C1137" s="80" t="s">
        <v>169</v>
      </c>
      <c r="D1137" s="38">
        <v>4</v>
      </c>
      <c r="E1137" s="80" t="s">
        <v>169</v>
      </c>
      <c r="F1137">
        <v>408014</v>
      </c>
      <c r="G1137" s="80" t="s">
        <v>108</v>
      </c>
      <c r="H1137" s="80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"/>
      <c r="V1137">
        <v>6076</v>
      </c>
      <c r="W1137" s="2">
        <v>6579000000</v>
      </c>
      <c r="X1137" s="6">
        <v>16182.106762000009</v>
      </c>
      <c r="Y1137" s="38">
        <v>10010</v>
      </c>
      <c r="Z1137" s="81">
        <f>+((DETALLE_GD_1[[#This Row],[VALOR X UN (GD)]]-DETALLE_GD_1[[#This Row],[VALOR PPTO]])/DETALLE_GD_1[[#This Row],[VALOR PPTO]])</f>
        <v>-6.5998822847693946E-6</v>
      </c>
      <c r="AA1137" s="2">
        <f>+DETALLE_GD_1[[#This Row],[VALOR PPTO]]*DETALLE_GD_1[[#This Row],[CANTIDAD RECIBIDA]]</f>
        <v>16182.1068</v>
      </c>
      <c r="AB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7" s="3">
        <f>+DETALLE_GD_1[[#This Row],[CANTIDAD SOLICITADA]]-DETALLE_GD_1[[#This Row],[DEVOLUCIÓN]]</f>
        <v>1</v>
      </c>
      <c r="AD1137" s="38" t="str">
        <f>+_xlfn.XLOOKUP(DETALLE_GD_1[[#This Row],[CODIGO]],PRODUCTOS[CODIGO],PRODUCTOS[DESC CORTA],"",0)</f>
        <v>GRAPA T40</v>
      </c>
    </row>
    <row r="1138" spans="1:30" hidden="1" x14ac:dyDescent="0.25">
      <c r="A1138" s="1">
        <v>46142</v>
      </c>
      <c r="B1138" s="1">
        <v>46140</v>
      </c>
      <c r="C1138" s="80" t="s">
        <v>169</v>
      </c>
      <c r="D1138" s="38">
        <v>4</v>
      </c>
      <c r="E1138" s="80" t="s">
        <v>169</v>
      </c>
      <c r="F1138">
        <v>410045</v>
      </c>
      <c r="G1138" s="80" t="s">
        <v>110</v>
      </c>
      <c r="H1138" s="80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"/>
      <c r="V1138">
        <v>6076</v>
      </c>
      <c r="W1138" s="2">
        <v>6579000000</v>
      </c>
      <c r="X1138" s="6">
        <v>85376.31575199998</v>
      </c>
      <c r="Y1138" s="38">
        <v>10010</v>
      </c>
      <c r="Z1138" s="81">
        <f>+((DETALLE_GD_1[[#This Row],[VALOR X UN (GD)]]-DETALLE_GD_1[[#This Row],[VALOR PPTO]])/DETALLE_GD_1[[#This Row],[VALOR PPTO]])</f>
        <v>-5.7326412345170455E-2</v>
      </c>
      <c r="AA1138" s="2">
        <f>+DETALLE_GD_1[[#This Row],[VALOR PPTO]]*DETALLE_GD_1[[#This Row],[CANTIDAD RECIBIDA]]</f>
        <v>85376.324800000002</v>
      </c>
      <c r="AB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8" s="3">
        <f>+DETALLE_GD_1[[#This Row],[CANTIDAD SOLICITADA]]-DETALLE_GD_1[[#This Row],[DEVOLUCIÓN]]</f>
        <v>232</v>
      </c>
      <c r="AD1138" s="38" t="str">
        <f>+_xlfn.XLOOKUP(DETALLE_GD_1[[#This Row],[CODIGO]],PRODUCTOS[CODIGO],PRODUCTOS[DESC CORTA],"",0)</f>
        <v>CONECTOR DENTADO</v>
      </c>
    </row>
    <row r="1139" spans="1:30" hidden="1" x14ac:dyDescent="0.25">
      <c r="A1139" s="1">
        <v>46142</v>
      </c>
      <c r="B1139" s="1">
        <v>46140</v>
      </c>
      <c r="C1139" s="80" t="s">
        <v>169</v>
      </c>
      <c r="D1139" s="38">
        <v>4</v>
      </c>
      <c r="E1139" s="80" t="s">
        <v>169</v>
      </c>
      <c r="F1139" t="s">
        <v>386</v>
      </c>
      <c r="G1139" s="80" t="s">
        <v>83</v>
      </c>
      <c r="H1139" s="80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"/>
      <c r="V1139">
        <v>6076</v>
      </c>
      <c r="W1139" s="2">
        <v>6579000000</v>
      </c>
      <c r="X1139" s="6">
        <v>36939.818181999981</v>
      </c>
      <c r="Y1139" s="38">
        <v>10010</v>
      </c>
      <c r="Z1139" s="81">
        <f>+((DETALLE_GD_1[[#This Row],[VALOR X UN (GD)]]-DETALLE_GD_1[[#This Row],[VALOR PPTO]])/DETALLE_GD_1[[#This Row],[VALOR PPTO]])</f>
        <v>4.92151853628979E-6</v>
      </c>
      <c r="AA1139" s="2">
        <f>+DETALLE_GD_1[[#This Row],[VALOR PPTO]]*DETALLE_GD_1[[#This Row],[CANTIDAD RECIBIDA]]</f>
        <v>36939.818200000002</v>
      </c>
      <c r="AB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9" s="3">
        <f>+DETALLE_GD_1[[#This Row],[CANTIDAD SOLICITADA]]-DETALLE_GD_1[[#This Row],[DEVOLUCIÓN]]</f>
        <v>1</v>
      </c>
      <c r="AD1139" s="38" t="str">
        <f>+_xlfn.XLOOKUP(DETALLE_GD_1[[#This Row],[CODIGO]],PRODUCTOS[CODIGO],PRODUCTOS[DESC CORTA],"",0)</f>
        <v>CLAVO R20</v>
      </c>
    </row>
    <row r="1140" spans="1:30" hidden="1" x14ac:dyDescent="0.25">
      <c r="A1140" s="1">
        <v>46142</v>
      </c>
      <c r="B1140" s="1">
        <v>46140</v>
      </c>
      <c r="C1140" s="80" t="s">
        <v>169</v>
      </c>
      <c r="D1140" s="38">
        <v>4</v>
      </c>
      <c r="E1140" s="80" t="s">
        <v>169</v>
      </c>
      <c r="F1140">
        <v>304049</v>
      </c>
      <c r="G1140" s="80" t="s">
        <v>318</v>
      </c>
      <c r="H1140" s="8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"/>
      <c r="V1140">
        <v>6076</v>
      </c>
      <c r="W1140" s="2">
        <v>6579000000</v>
      </c>
      <c r="X1140" s="6">
        <v>1947659.9999999993</v>
      </c>
      <c r="Y1140" s="38">
        <v>10010</v>
      </c>
      <c r="Z1140" s="81">
        <f>+((DETALLE_GD_1[[#This Row],[VALOR X UN (GD)]]-DETALLE_GD_1[[#This Row],[VALOR PPTO]])/DETALLE_GD_1[[#This Row],[VALOR PPTO]])</f>
        <v>-5.1855560005389863E-5</v>
      </c>
      <c r="AA1140" s="2">
        <f>+DETALLE_GD_1[[#This Row],[VALOR PPTO]]*DETALLE_GD_1[[#This Row],[CANTIDAD RECIBIDA]]</f>
        <v>1947660</v>
      </c>
      <c r="AB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0" s="3">
        <f>+DETALLE_GD_1[[#This Row],[CANTIDAD SOLICITADA]]-DETALLE_GD_1[[#This Row],[DEVOLUCIÓN]]</f>
        <v>130</v>
      </c>
      <c r="AD1140" s="38" t="str">
        <f>+_xlfn.XLOOKUP(DETALLE_GD_1[[#This Row],[CODIGO]],PRODUCTOS[CODIGO],PRODUCTOS[DESC CORTA],"",0)</f>
        <v>TERCIADO FENOLICO</v>
      </c>
    </row>
    <row r="1141" spans="1:30" hidden="1" x14ac:dyDescent="0.25">
      <c r="A1141" s="1">
        <v>46142</v>
      </c>
      <c r="B1141" s="1">
        <v>46140</v>
      </c>
      <c r="C1141" s="80" t="s">
        <v>169</v>
      </c>
      <c r="D1141" s="38">
        <v>4</v>
      </c>
      <c r="E1141" s="80" t="s">
        <v>169</v>
      </c>
      <c r="F1141">
        <v>412313</v>
      </c>
      <c r="G1141" s="80" t="s">
        <v>253</v>
      </c>
      <c r="H1141" s="80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"/>
      <c r="V1141">
        <v>6076</v>
      </c>
      <c r="W1141" s="2">
        <v>6579000000</v>
      </c>
      <c r="X1141" s="6">
        <v>71172.202154999992</v>
      </c>
      <c r="Y1141" s="38">
        <v>10010</v>
      </c>
      <c r="Z1141" s="81">
        <f>+((DETALLE_GD_1[[#This Row],[VALOR X UN (GD)]]-DETALLE_GD_1[[#This Row],[VALOR PPTO]])/DETALLE_GD_1[[#This Row],[VALOR PPTO]])</f>
        <v>-2.8409968182735337E-6</v>
      </c>
      <c r="AA1141" s="2">
        <f>+DETALLE_GD_1[[#This Row],[VALOR PPTO]]*DETALLE_GD_1[[#This Row],[CANTIDAD RECIBIDA]]</f>
        <v>71172.2022</v>
      </c>
      <c r="AB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1" s="3">
        <f>+DETALLE_GD_1[[#This Row],[CANTIDAD SOLICITADA]]-DETALLE_GD_1[[#This Row],[DEVOLUCIÓN]]</f>
        <v>3</v>
      </c>
      <c r="AD1141" s="38">
        <f>+_xlfn.XLOOKUP(DETALLE_GD_1[[#This Row],[CODIGO]],PRODUCTOS[CODIGO],PRODUCTOS[DESC CORTA],"",0)</f>
        <v>0</v>
      </c>
    </row>
    <row r="1142" spans="1:30" hidden="1" x14ac:dyDescent="0.25">
      <c r="A1142" s="1">
        <v>46142</v>
      </c>
      <c r="B1142" s="1">
        <v>46140</v>
      </c>
      <c r="C1142" s="80" t="s">
        <v>169</v>
      </c>
      <c r="D1142" s="38">
        <v>4</v>
      </c>
      <c r="E1142" s="80" t="s">
        <v>169</v>
      </c>
      <c r="F1142">
        <v>302054</v>
      </c>
      <c r="G1142" s="80" t="s">
        <v>356</v>
      </c>
      <c r="H1142" s="80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"/>
      <c r="V1142">
        <v>6076</v>
      </c>
      <c r="W1142" s="2">
        <v>6579000000</v>
      </c>
      <c r="X1142" s="6">
        <v>5347368</v>
      </c>
      <c r="Y1142" s="38">
        <v>10010</v>
      </c>
      <c r="Z1142" s="81">
        <f>+((DETALLE_GD_1[[#This Row],[VALOR X UN (GD)]]-DETALLE_GD_1[[#This Row],[VALOR PPTO]])/DETALLE_GD_1[[#This Row],[VALOR PPTO]])</f>
        <v>-0.19905100647645715</v>
      </c>
      <c r="AA1142" s="2">
        <f>+DETALLE_GD_1[[#This Row],[VALOR PPTO]]*DETALLE_GD_1[[#This Row],[CANTIDAD RECIBIDA]]</f>
        <v>5347368</v>
      </c>
      <c r="AB1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2" s="3">
        <f>+DETALLE_GD_1[[#This Row],[CANTIDAD SOLICITADA]]-DETALLE_GD_1[[#This Row],[DEVOLUCIÓN]]</f>
        <v>936</v>
      </c>
      <c r="AD1142" s="38">
        <f>+_xlfn.XLOOKUP(DETALLE_GD_1[[#This Row],[CODIGO]],PRODUCTOS[CODIGO],PRODUCTOS[DESC CORTA],"",0)</f>
        <v>0</v>
      </c>
    </row>
    <row r="1143" spans="1:30" hidden="1" x14ac:dyDescent="0.25">
      <c r="A1143" s="1">
        <v>46142</v>
      </c>
      <c r="B1143" s="1">
        <v>46140</v>
      </c>
      <c r="C1143" s="80" t="s">
        <v>169</v>
      </c>
      <c r="D1143" s="38">
        <v>4</v>
      </c>
      <c r="E1143" s="80" t="s">
        <v>169</v>
      </c>
      <c r="F1143">
        <v>701096</v>
      </c>
      <c r="G1143" s="80" t="s">
        <v>204</v>
      </c>
      <c r="H1143" s="80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"/>
      <c r="V1143">
        <v>6076</v>
      </c>
      <c r="W1143" s="2">
        <v>6579000000</v>
      </c>
      <c r="X1143" s="6">
        <v>2242783.9959000004</v>
      </c>
      <c r="Y1143" s="38">
        <v>10010</v>
      </c>
      <c r="Z1143" s="81">
        <f>+((DETALLE_GD_1[[#This Row],[VALOR X UN (GD)]]-DETALLE_GD_1[[#This Row],[VALOR PPTO]])/DETALLE_GD_1[[#This Row],[VALOR PPTO]])</f>
        <v>2.0782651401813682E-2</v>
      </c>
      <c r="AA1143" s="2">
        <f>+DETALLE_GD_1[[#This Row],[VALOR PPTO]]*DETALLE_GD_1[[#This Row],[CANTIDAD RECIBIDA]]</f>
        <v>2242783.9980000001</v>
      </c>
      <c r="AB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3" s="3">
        <f>+DETALLE_GD_1[[#This Row],[CANTIDAD SOLICITADA]]-DETALLE_GD_1[[#This Row],[DEVOLUCIÓN]]</f>
        <v>140</v>
      </c>
      <c r="AD1143" s="38" t="str">
        <f>+_xlfn.XLOOKUP(DETALLE_GD_1[[#This Row],[CODIGO]],PRODUCTOS[CODIGO],PRODUCTOS[DESC CORTA],"",0)</f>
        <v>VOCANITA EMPAPELADA MURO</v>
      </c>
    </row>
    <row r="1144" spans="1:30" hidden="1" x14ac:dyDescent="0.25">
      <c r="A1144" s="1">
        <v>46142</v>
      </c>
      <c r="B1144" s="1">
        <v>46140</v>
      </c>
      <c r="C1144" s="80" t="s">
        <v>169</v>
      </c>
      <c r="D1144" s="38">
        <v>4</v>
      </c>
      <c r="E1144" s="80" t="s">
        <v>169</v>
      </c>
      <c r="F1144">
        <v>701043</v>
      </c>
      <c r="G1144" s="80" t="s">
        <v>197</v>
      </c>
      <c r="H1144" s="80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"/>
      <c r="V1144">
        <v>6076</v>
      </c>
      <c r="W1144" s="2">
        <v>6579000000</v>
      </c>
      <c r="X1144" s="6">
        <v>885854.51087999996</v>
      </c>
      <c r="Y1144" s="38">
        <v>10010</v>
      </c>
      <c r="Z1144" s="81">
        <f>+((DETALLE_GD_1[[#This Row],[VALOR X UN (GD)]]-DETALLE_GD_1[[#This Row],[VALOR PPTO]])/DETALLE_GD_1[[#This Row],[VALOR PPTO]])</f>
        <v>2.6765668265851812E-2</v>
      </c>
      <c r="AA1144" s="2">
        <f>+DETALLE_GD_1[[#This Row],[VALOR PPTO]]*DETALLE_GD_1[[#This Row],[CANTIDAD RECIBIDA]]</f>
        <v>885854.51199999999</v>
      </c>
      <c r="AB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4" s="3">
        <f>+DETALLE_GD_1[[#This Row],[CANTIDAD SOLICITADA]]-DETALLE_GD_1[[#This Row],[DEVOLUCIÓN]]</f>
        <v>40</v>
      </c>
      <c r="AD1144" s="38" t="str">
        <f>+_xlfn.XLOOKUP(DETALLE_GD_1[[#This Row],[CODIGO]],PRODUCTOS[CODIGO],PRODUCTOS[DESC CORTA],"",0)</f>
        <v>VOLCANITA EMPAPELADA CIELO</v>
      </c>
    </row>
    <row r="1145" spans="1:30" hidden="1" x14ac:dyDescent="0.25">
      <c r="A1145" s="1">
        <v>46142</v>
      </c>
      <c r="B1145" s="1">
        <v>46140</v>
      </c>
      <c r="C1145" s="80" t="s">
        <v>169</v>
      </c>
      <c r="D1145" s="38">
        <v>4</v>
      </c>
      <c r="E1145" s="80" t="s">
        <v>169</v>
      </c>
      <c r="F1145">
        <v>408042</v>
      </c>
      <c r="G1145" s="80" t="s">
        <v>144</v>
      </c>
      <c r="H1145" s="80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"/>
      <c r="V1145">
        <v>6076</v>
      </c>
      <c r="W1145" s="2">
        <v>6579000000</v>
      </c>
      <c r="X1145" s="6">
        <v>350000.00000000029</v>
      </c>
      <c r="Y1145" s="38">
        <v>10010</v>
      </c>
      <c r="Z1145" s="81">
        <f>+((DETALLE_GD_1[[#This Row],[VALOR X UN (GD)]]-DETALLE_GD_1[[#This Row],[VALOR PPTO]])/DETALLE_GD_1[[#This Row],[VALOR PPTO]])</f>
        <v>0</v>
      </c>
      <c r="AA1145" s="2">
        <f>+DETALLE_GD_1[[#This Row],[VALOR PPTO]]*DETALLE_GD_1[[#This Row],[CANTIDAD RECIBIDA]]</f>
        <v>350000</v>
      </c>
      <c r="AB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5" s="3">
        <f>+DETALLE_GD_1[[#This Row],[CANTIDAD SOLICITADA]]-DETALLE_GD_1[[#This Row],[DEVOLUCIÓN]]</f>
        <v>10</v>
      </c>
      <c r="AD1145" s="38" t="str">
        <f>+_xlfn.XLOOKUP(DETALLE_GD_1[[#This Row],[CODIGO]],PRODUCTOS[CODIGO],PRODUCTOS[DESC CORTA],"",0)</f>
        <v>CLAVO HELICOIDAL PROFIX</v>
      </c>
    </row>
    <row r="1146" spans="1:30" hidden="1" x14ac:dyDescent="0.25">
      <c r="A1146" s="1">
        <v>46142</v>
      </c>
      <c r="B1146" s="1">
        <v>46140</v>
      </c>
      <c r="C1146" s="80" t="s">
        <v>169</v>
      </c>
      <c r="D1146" s="38">
        <v>4</v>
      </c>
      <c r="E1146" s="80" t="s">
        <v>169</v>
      </c>
      <c r="F1146">
        <v>2103113</v>
      </c>
      <c r="G1146" s="80" t="s">
        <v>778</v>
      </c>
      <c r="H1146" s="80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">
        <v>6234</v>
      </c>
      <c r="V1146">
        <v>6076</v>
      </c>
      <c r="W1146" s="2">
        <v>6579000000</v>
      </c>
      <c r="X1146" s="6" t="s">
        <v>355</v>
      </c>
      <c r="Y1146" s="38">
        <v>10010</v>
      </c>
      <c r="Z1146" s="81" t="e">
        <f>+((DETALLE_GD_1[[#This Row],[VALOR X UN (GD)]]-DETALLE_GD_1[[#This Row],[VALOR PPTO]])/DETALLE_GD_1[[#This Row],[VALOR PPTO]])</f>
        <v>#DIV/0!</v>
      </c>
      <c r="AA1146" s="2">
        <f>+DETALLE_GD_1[[#This Row],[VALOR PPTO]]*DETALLE_GD_1[[#This Row],[CANTIDAD RECIBIDA]]</f>
        <v>0</v>
      </c>
      <c r="AB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6" s="3">
        <f>+DETALLE_GD_1[[#This Row],[CANTIDAD SOLICITADA]]-DETALLE_GD_1[[#This Row],[DEVOLUCIÓN]]</f>
        <v>3</v>
      </c>
      <c r="AD1146" s="38" t="str">
        <f>+_xlfn.XLOOKUP(DETALLE_GD_1[[#This Row],[CODIGO]],PRODUCTOS[CODIGO],PRODUCTOS[DESC CORTA],"",0)</f>
        <v/>
      </c>
    </row>
    <row r="1147" spans="1:30" hidden="1" x14ac:dyDescent="0.25">
      <c r="A1147" s="1">
        <v>46142</v>
      </c>
      <c r="B1147" s="1">
        <v>46140</v>
      </c>
      <c r="C1147" s="80" t="s">
        <v>169</v>
      </c>
      <c r="D1147" s="38">
        <v>4</v>
      </c>
      <c r="E1147" s="80" t="s">
        <v>169</v>
      </c>
      <c r="F1147">
        <v>2302098</v>
      </c>
      <c r="G1147" s="80" t="s">
        <v>24</v>
      </c>
      <c r="H1147" s="80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">
        <v>610172</v>
      </c>
      <c r="V1147">
        <v>6076</v>
      </c>
      <c r="W1147" s="2">
        <v>6579000000</v>
      </c>
      <c r="X1147" s="6">
        <v>42425.999999999993</v>
      </c>
      <c r="Y1147" s="38">
        <v>10010</v>
      </c>
      <c r="Z1147" s="81">
        <f>+((DETALLE_GD_1[[#This Row],[VALOR X UN (GD)]]-DETALLE_GD_1[[#This Row],[VALOR PPTO]])/DETALLE_GD_1[[#This Row],[VALOR PPTO]])</f>
        <v>0</v>
      </c>
      <c r="AA1147" s="2">
        <f>+DETALLE_GD_1[[#This Row],[VALOR PPTO]]*DETALLE_GD_1[[#This Row],[CANTIDAD RECIBIDA]]</f>
        <v>42426</v>
      </c>
      <c r="AB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7" s="3">
        <f>+DETALLE_GD_1[[#This Row],[CANTIDAD SOLICITADA]]-DETALLE_GD_1[[#This Row],[DEVOLUCIÓN]]</f>
        <v>2</v>
      </c>
      <c r="AD1147" s="38" t="str">
        <f>+_xlfn.XLOOKUP(DETALLE_GD_1[[#This Row],[CODIGO]],PRODUCTOS[CODIGO],PRODUCTOS[DESC CORTA],"",0)</f>
        <v>COLA FRIA</v>
      </c>
    </row>
    <row r="1148" spans="1:30" hidden="1" x14ac:dyDescent="0.25">
      <c r="A1148" s="1">
        <v>46142</v>
      </c>
      <c r="B1148" s="1">
        <v>46140</v>
      </c>
      <c r="C1148" s="80" t="s">
        <v>169</v>
      </c>
      <c r="D1148" s="38">
        <v>4</v>
      </c>
      <c r="E1148" s="80" t="s">
        <v>169</v>
      </c>
      <c r="F1148">
        <v>2302024</v>
      </c>
      <c r="G1148" s="80" t="s">
        <v>234</v>
      </c>
      <c r="H1148" s="80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"/>
      <c r="V1148">
        <v>6076</v>
      </c>
      <c r="W1148" s="2">
        <v>6579000000</v>
      </c>
      <c r="X1148" s="6">
        <v>44584</v>
      </c>
      <c r="Y1148" s="38">
        <v>10010</v>
      </c>
      <c r="Z1148" s="81">
        <f>+((DETALLE_GD_1[[#This Row],[VALOR X UN (GD)]]-DETALLE_GD_1[[#This Row],[VALOR PPTO]])/DETALLE_GD_1[[#This Row],[VALOR PPTO]])</f>
        <v>1.0295173156289252E-2</v>
      </c>
      <c r="AA1148" s="2">
        <f>+DETALLE_GD_1[[#This Row],[VALOR PPTO]]*DETALLE_GD_1[[#This Row],[CANTIDAD RECIBIDA]]</f>
        <v>44584</v>
      </c>
      <c r="AB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8" s="3">
        <f>+DETALLE_GD_1[[#This Row],[CANTIDAD SOLICITADA]]-DETALLE_GD_1[[#This Row],[DEVOLUCIÓN]]</f>
        <v>2</v>
      </c>
      <c r="AD1148" s="38">
        <f>+_xlfn.XLOOKUP(DETALLE_GD_1[[#This Row],[CODIGO]],PRODUCTOS[CODIGO],PRODUCTOS[DESC CORTA],"",0)</f>
        <v>0</v>
      </c>
    </row>
    <row r="1149" spans="1:30" hidden="1" x14ac:dyDescent="0.25">
      <c r="A1149" s="1">
        <v>46142</v>
      </c>
      <c r="B1149" s="1">
        <v>46140</v>
      </c>
      <c r="C1149" s="80" t="s">
        <v>169</v>
      </c>
      <c r="D1149" s="38">
        <v>4</v>
      </c>
      <c r="E1149" s="80" t="s">
        <v>169</v>
      </c>
      <c r="F1149">
        <v>2302017</v>
      </c>
      <c r="G1149" s="80" t="s">
        <v>156</v>
      </c>
      <c r="H1149" s="80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"/>
      <c r="V1149">
        <v>6076</v>
      </c>
      <c r="W1149" s="2">
        <v>6579000000</v>
      </c>
      <c r="X1149" s="6">
        <v>162395.76315799996</v>
      </c>
      <c r="Y1149" s="38">
        <v>10010</v>
      </c>
      <c r="Z1149" s="81">
        <f>+((DETALLE_GD_1[[#This Row],[VALOR X UN (GD)]]-DETALLE_GD_1[[#This Row],[VALOR PPTO]])/DETALLE_GD_1[[#This Row],[VALOR PPTO]])</f>
        <v>1.9931554470586818E-5</v>
      </c>
      <c r="AA1149" s="2">
        <f>+DETALLE_GD_1[[#This Row],[VALOR PPTO]]*DETALLE_GD_1[[#This Row],[CANTIDAD RECIBIDA]]</f>
        <v>162395.76319999999</v>
      </c>
      <c r="AB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9" s="3">
        <f>+DETALLE_GD_1[[#This Row],[CANTIDAD SOLICITADA]]-DETALLE_GD_1[[#This Row],[DEVOLUCIÓN]]</f>
        <v>2</v>
      </c>
      <c r="AD1149" s="38">
        <f>+_xlfn.XLOOKUP(DETALLE_GD_1[[#This Row],[CODIGO]],PRODUCTOS[CODIGO],PRODUCTOS[DESC CORTA],"",0)</f>
        <v>0</v>
      </c>
    </row>
    <row r="1150" spans="1:30" hidden="1" x14ac:dyDescent="0.25">
      <c r="A1150" s="1">
        <v>46142</v>
      </c>
      <c r="B1150" s="1">
        <v>46140</v>
      </c>
      <c r="C1150" s="80" t="s">
        <v>169</v>
      </c>
      <c r="D1150" s="38">
        <v>4</v>
      </c>
      <c r="E1150" s="80" t="s">
        <v>169</v>
      </c>
      <c r="F1150">
        <v>617016</v>
      </c>
      <c r="G1150" s="80" t="s">
        <v>133</v>
      </c>
      <c r="H1150" s="8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"/>
      <c r="V1150">
        <v>6076</v>
      </c>
      <c r="W1150" s="2">
        <v>6579000000</v>
      </c>
      <c r="X1150" s="6">
        <v>17145.079643999998</v>
      </c>
      <c r="Y1150" s="38">
        <v>10010</v>
      </c>
      <c r="Z1150" s="81">
        <f>+((DETALLE_GD_1[[#This Row],[VALOR X UN (GD)]]-DETALLE_GD_1[[#This Row],[VALOR PPTO]])/DETALLE_GD_1[[#This Row],[VALOR PPTO]])</f>
        <v>2.3283881128392811E-3</v>
      </c>
      <c r="AA1150" s="2">
        <f>+DETALLE_GD_1[[#This Row],[VALOR PPTO]]*DETALLE_GD_1[[#This Row],[CANTIDAD RECIBIDA]]</f>
        <v>17145.0798</v>
      </c>
      <c r="AB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0" s="3">
        <f>+DETALLE_GD_1[[#This Row],[CANTIDAD SOLICITADA]]-DETALLE_GD_1[[#This Row],[DEVOLUCIÓN]]</f>
        <v>6</v>
      </c>
      <c r="AD1150" s="38" t="str">
        <f>+_xlfn.XLOOKUP(DETALLE_GD_1[[#This Row],[CODIGO]],PRODUCTOS[CODIGO],PRODUCTOS[DESC CORTA],"",0)</f>
        <v>RODILLO CHIPORRO</v>
      </c>
    </row>
    <row r="1151" spans="1:30" hidden="1" x14ac:dyDescent="0.25">
      <c r="A1151" s="1">
        <v>46142</v>
      </c>
      <c r="B1151" s="1">
        <v>46140</v>
      </c>
      <c r="C1151" s="80" t="s">
        <v>169</v>
      </c>
      <c r="D1151" s="38">
        <v>4</v>
      </c>
      <c r="E1151" s="80" t="s">
        <v>169</v>
      </c>
      <c r="F1151">
        <v>617057</v>
      </c>
      <c r="G1151" s="80" t="s">
        <v>134</v>
      </c>
      <c r="H1151" s="80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"/>
      <c r="V1151">
        <v>6076</v>
      </c>
      <c r="W1151" s="2">
        <v>6579000000</v>
      </c>
      <c r="X1151" s="6">
        <v>12252.718236000001</v>
      </c>
      <c r="Y1151" s="38">
        <v>10010</v>
      </c>
      <c r="Z1151" s="81">
        <f>+((DETALLE_GD_1[[#This Row],[VALOR X UN (GD)]]-DETALLE_GD_1[[#This Row],[VALOR PPTO]])/DETALLE_GD_1[[#This Row],[VALOR PPTO]])</f>
        <v>2.3015301208849542E-5</v>
      </c>
      <c r="AA1151" s="2">
        <f>+DETALLE_GD_1[[#This Row],[VALOR PPTO]]*DETALLE_GD_1[[#This Row],[CANTIDAD RECIBIDA]]</f>
        <v>12252.718199999999</v>
      </c>
      <c r="AB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1" s="3">
        <f>+DETALLE_GD_1[[#This Row],[CANTIDAD SOLICITADA]]-DETALLE_GD_1[[#This Row],[DEVOLUCIÓN]]</f>
        <v>6</v>
      </c>
      <c r="AD1151" s="38" t="str">
        <f>+_xlfn.XLOOKUP(DETALLE_GD_1[[#This Row],[CODIGO]],PRODUCTOS[CODIGO],PRODUCTOS[DESC CORTA],"",0)</f>
        <v>BROCHA 5/8 X4</v>
      </c>
    </row>
    <row r="1152" spans="1:30" hidden="1" x14ac:dyDescent="0.25">
      <c r="A1152" s="1">
        <v>46142</v>
      </c>
      <c r="B1152" s="1">
        <v>46140</v>
      </c>
      <c r="C1152" s="80" t="s">
        <v>169</v>
      </c>
      <c r="D1152" s="38">
        <v>4</v>
      </c>
      <c r="E1152" s="80" t="s">
        <v>169</v>
      </c>
      <c r="F1152">
        <v>407423</v>
      </c>
      <c r="G1152" s="80" t="s">
        <v>106</v>
      </c>
      <c r="H1152" s="80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"/>
      <c r="V1152">
        <v>6076</v>
      </c>
      <c r="W1152" s="2">
        <v>6579000000</v>
      </c>
      <c r="X1152" s="6">
        <v>213281.00396756755</v>
      </c>
      <c r="Y1152" s="38">
        <v>10010</v>
      </c>
      <c r="Z1152" s="81">
        <f>+((DETALLE_GD_1[[#This Row],[VALOR X UN (GD)]]-DETALLE_GD_1[[#This Row],[VALOR PPTO]])/DETALLE_GD_1[[#This Row],[VALOR PPTO]])</f>
        <v>-0.96749827692105728</v>
      </c>
      <c r="AA1152" s="2">
        <f>+DETALLE_GD_1[[#This Row],[VALOR PPTO]]*DETALLE_GD_1[[#This Row],[CANTIDAD RECIBIDA]]</f>
        <v>213281</v>
      </c>
      <c r="AB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2" s="3">
        <f>+DETALLE_GD_1[[#This Row],[CANTIDAD SOLICITADA]]-DETALLE_GD_1[[#This Row],[DEVOLUCIÓN]]</f>
        <v>2000</v>
      </c>
      <c r="AD1152" s="38" t="str">
        <f>+_xlfn.XLOOKUP(DETALLE_GD_1[[#This Row],[CODIGO]],PRODUCTOS[CODIGO],PRODUCTOS[DESC CORTA],"",0)</f>
        <v>TORNILLO CRS 6X1 5/8</v>
      </c>
    </row>
    <row r="1153" spans="1:30" hidden="1" x14ac:dyDescent="0.25">
      <c r="A1153" s="1">
        <v>46142</v>
      </c>
      <c r="B1153" s="1">
        <v>46140</v>
      </c>
      <c r="C1153" s="80" t="s">
        <v>169</v>
      </c>
      <c r="D1153" s="38">
        <v>4</v>
      </c>
      <c r="E1153" s="80" t="s">
        <v>169</v>
      </c>
      <c r="F1153">
        <v>407185</v>
      </c>
      <c r="G1153" s="80" t="s">
        <v>43</v>
      </c>
      <c r="H1153" s="80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"/>
      <c r="V1153">
        <v>6076</v>
      </c>
      <c r="W1153" s="2">
        <v>6579000000</v>
      </c>
      <c r="X1153" s="6">
        <v>20634.960000000003</v>
      </c>
      <c r="Y1153" s="38">
        <v>10010</v>
      </c>
      <c r="Z1153" s="81">
        <f>+((DETALLE_GD_1[[#This Row],[VALOR X UN (GD)]]-DETALLE_GD_1[[#This Row],[VALOR PPTO]])/DETALLE_GD_1[[#This Row],[VALOR PPTO]])</f>
        <v>-8.9062704447319896E-2</v>
      </c>
      <c r="AA1153" s="2">
        <f>+DETALLE_GD_1[[#This Row],[VALOR PPTO]]*DETALLE_GD_1[[#This Row],[CANTIDAD RECIBIDA]]</f>
        <v>20634.900000000001</v>
      </c>
      <c r="AB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3" s="3">
        <f>+DETALLE_GD_1[[#This Row],[CANTIDAD SOLICITADA]]-DETALLE_GD_1[[#This Row],[DEVOLUCIÓN]]</f>
        <v>3000</v>
      </c>
      <c r="AD1153" s="38">
        <f>+_xlfn.XLOOKUP(DETALLE_GD_1[[#This Row],[CODIGO]],PRODUCTOS[CODIGO],PRODUCTOS[DESC CORTA],"",0)</f>
        <v>0</v>
      </c>
    </row>
    <row r="1154" spans="1:30" hidden="1" x14ac:dyDescent="0.25">
      <c r="A1154" s="1">
        <v>46142</v>
      </c>
      <c r="B1154" s="1">
        <v>46140</v>
      </c>
      <c r="C1154" s="80" t="s">
        <v>169</v>
      </c>
      <c r="D1154" s="38">
        <v>4</v>
      </c>
      <c r="E1154" s="80" t="s">
        <v>169</v>
      </c>
      <c r="F1154">
        <v>2302119</v>
      </c>
      <c r="G1154" s="80" t="s">
        <v>74</v>
      </c>
      <c r="H1154" s="80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"/>
      <c r="V1154">
        <v>6076</v>
      </c>
      <c r="W1154" s="2">
        <v>6579000000</v>
      </c>
      <c r="X1154" s="6">
        <v>88104</v>
      </c>
      <c r="Y1154" s="38">
        <v>10010</v>
      </c>
      <c r="Z1154" s="81">
        <f>+((DETALLE_GD_1[[#This Row],[VALOR X UN (GD)]]-DETALLE_GD_1[[#This Row],[VALOR PPTO]])/DETALLE_GD_1[[#This Row],[VALOR PPTO]])</f>
        <v>2.4175973849087443E-3</v>
      </c>
      <c r="AA1154" s="2">
        <f>+DETALLE_GD_1[[#This Row],[VALOR PPTO]]*DETALLE_GD_1[[#This Row],[CANTIDAD RECIBIDA]]</f>
        <v>88104</v>
      </c>
      <c r="AB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4" s="3">
        <f>+DETALLE_GD_1[[#This Row],[CANTIDAD SOLICITADA]]-DETALLE_GD_1[[#This Row],[DEVOLUCIÓN]]</f>
        <v>24</v>
      </c>
      <c r="AD1154" s="38" t="str">
        <f>+_xlfn.XLOOKUP(DETALLE_GD_1[[#This Row],[CODIGO]],PRODUCTOS[CODIGO],PRODUCTOS[DESC CORTA],"",0)</f>
        <v>SELLO</v>
      </c>
    </row>
    <row r="1155" spans="1:30" hidden="1" x14ac:dyDescent="0.25">
      <c r="A1155" s="1">
        <v>46142</v>
      </c>
      <c r="B1155" s="1">
        <v>46140</v>
      </c>
      <c r="C1155" s="80" t="s">
        <v>169</v>
      </c>
      <c r="D1155" s="38">
        <v>4</v>
      </c>
      <c r="E1155" s="80" t="s">
        <v>169</v>
      </c>
      <c r="F1155">
        <v>1103076</v>
      </c>
      <c r="G1155" s="80" t="s">
        <v>311</v>
      </c>
      <c r="H1155" s="80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"/>
      <c r="V1155">
        <v>6076</v>
      </c>
      <c r="W1155" s="2">
        <v>6579000000</v>
      </c>
      <c r="X1155" s="6">
        <v>63820</v>
      </c>
      <c r="Y1155" s="38">
        <v>10010</v>
      </c>
      <c r="Z1155" s="81">
        <f>+((DETALLE_GD_1[[#This Row],[VALOR X UN (GD)]]-DETALLE_GD_1[[#This Row],[VALOR PPTO]])/DETALLE_GD_1[[#This Row],[VALOR PPTO]])</f>
        <v>-7.8345346286430584E-5</v>
      </c>
      <c r="AA1155" s="2">
        <f>+DETALLE_GD_1[[#This Row],[VALOR PPTO]]*DETALLE_GD_1[[#This Row],[CANTIDAD RECIBIDA]]</f>
        <v>63820</v>
      </c>
      <c r="AB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5" s="3">
        <f>+DETALLE_GD_1[[#This Row],[CANTIDAD SOLICITADA]]-DETALLE_GD_1[[#This Row],[DEVOLUCIÓN]]</f>
        <v>20</v>
      </c>
      <c r="AD1155" s="38" t="str">
        <f>+_xlfn.XLOOKUP(DETALLE_GD_1[[#This Row],[CODIGO]],PRODUCTOS[CODIGO],PRODUCTOS[DESC CORTA],"",0)</f>
        <v>PERFIL ESQUINERO INTERIOR</v>
      </c>
    </row>
    <row r="1156" spans="1:30" hidden="1" x14ac:dyDescent="0.25">
      <c r="A1156" s="1">
        <v>46142</v>
      </c>
      <c r="B1156" s="1">
        <v>46140</v>
      </c>
      <c r="C1156" s="80" t="s">
        <v>169</v>
      </c>
      <c r="D1156" s="38">
        <v>4</v>
      </c>
      <c r="E1156" s="80" t="s">
        <v>169</v>
      </c>
      <c r="F1156">
        <v>907031</v>
      </c>
      <c r="G1156" s="80" t="s">
        <v>256</v>
      </c>
      <c r="H1156" s="80" t="s">
        <v>746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"/>
      <c r="V1156">
        <v>6076</v>
      </c>
      <c r="W1156" s="2">
        <v>6579000000</v>
      </c>
      <c r="X1156" s="6">
        <v>156269.16666700004</v>
      </c>
      <c r="Y1156" s="38">
        <v>10010</v>
      </c>
      <c r="Z1156" s="81">
        <f>+((DETALLE_GD_1[[#This Row],[VALOR X UN (GD)]]-DETALLE_GD_1[[#This Row],[VALOR PPTO]])/DETALLE_GD_1[[#This Row],[VALOR PPTO]])</f>
        <v>-2.0888104601379444E-2</v>
      </c>
      <c r="AA1156" s="2">
        <f>+DETALLE_GD_1[[#This Row],[VALOR PPTO]]*DETALLE_GD_1[[#This Row],[CANTIDAD RECIBIDA]]</f>
        <v>156269.1667</v>
      </c>
      <c r="AB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56" s="3">
        <f>+DETALLE_GD_1[[#This Row],[CANTIDAD SOLICITADA]]-DETALLE_GD_1[[#This Row],[DEVOLUCIÓN]]</f>
        <v>1</v>
      </c>
      <c r="AD1156" s="38" t="str">
        <f>+_xlfn.XLOOKUP(DETALLE_GD_1[[#This Row],[CODIGO]],PRODUCTOS[CODIGO],PRODUCTOS[DESC CORTA],"",0)</f>
        <v>MEMBRANA PVC</v>
      </c>
    </row>
    <row r="1157" spans="1:30" hidden="1" x14ac:dyDescent="0.25">
      <c r="A1157" s="1">
        <v>46142</v>
      </c>
      <c r="B1157" s="1">
        <v>46140</v>
      </c>
      <c r="C1157" s="80" t="s">
        <v>169</v>
      </c>
      <c r="D1157" s="38">
        <v>4</v>
      </c>
      <c r="E1157" s="80" t="s">
        <v>169</v>
      </c>
      <c r="F1157">
        <v>412281</v>
      </c>
      <c r="G1157" s="80" t="s">
        <v>326</v>
      </c>
      <c r="H1157" s="80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">
        <v>179029</v>
      </c>
      <c r="V1157">
        <v>6076</v>
      </c>
      <c r="W1157" s="2">
        <v>6579000000</v>
      </c>
      <c r="X1157" s="6">
        <v>0</v>
      </c>
      <c r="Y1157" s="38">
        <v>10010</v>
      </c>
      <c r="Z1157" s="81" t="e">
        <f>+((DETALLE_GD_1[[#This Row],[VALOR X UN (GD)]]-DETALLE_GD_1[[#This Row],[VALOR PPTO]])/DETALLE_GD_1[[#This Row],[VALOR PPTO]])</f>
        <v>#DIV/0!</v>
      </c>
      <c r="AA1157" s="2">
        <f>+DETALLE_GD_1[[#This Row],[VALOR PPTO]]*DETALLE_GD_1[[#This Row],[CANTIDAD RECIBIDA]]</f>
        <v>0</v>
      </c>
      <c r="AB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7" s="3">
        <f>+DETALLE_GD_1[[#This Row],[CANTIDAD SOLICITADA]]-DETALLE_GD_1[[#This Row],[DEVOLUCIÓN]]</f>
        <v>20</v>
      </c>
      <c r="AD1157" s="38" t="str">
        <f>+_xlfn.XLOOKUP(DETALLE_GD_1[[#This Row],[CODIGO]],PRODUCTOS[CODIGO],PRODUCTOS[DESC CORTA],"",0)</f>
        <v>HOLDOWN TENSIONADOR</v>
      </c>
    </row>
    <row r="1158" spans="1:30" hidden="1" x14ac:dyDescent="0.25">
      <c r="A1158" s="1">
        <v>46142</v>
      </c>
      <c r="B1158" s="1">
        <v>46141</v>
      </c>
      <c r="C1158" s="80" t="s">
        <v>169</v>
      </c>
      <c r="D1158" s="38">
        <v>4</v>
      </c>
      <c r="E1158" s="80" t="s">
        <v>169</v>
      </c>
      <c r="F1158">
        <v>2302119</v>
      </c>
      <c r="G1158" s="80" t="s">
        <v>74</v>
      </c>
      <c r="H1158" s="80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">
        <v>653127</v>
      </c>
      <c r="V1158">
        <v>6076</v>
      </c>
      <c r="W1158" s="2">
        <v>6579000000</v>
      </c>
      <c r="X1158" s="6">
        <v>88104</v>
      </c>
      <c r="Y1158" s="38">
        <v>10010</v>
      </c>
      <c r="Z1158" s="81">
        <f>+((DETALLE_GD_1[[#This Row],[VALOR X UN (GD)]]-DETALLE_GD_1[[#This Row],[VALOR PPTO]])/DETALLE_GD_1[[#This Row],[VALOR PPTO]])</f>
        <v>2.4175973849087443E-3</v>
      </c>
      <c r="AA1158" s="2">
        <f>+DETALLE_GD_1[[#This Row],[VALOR PPTO]]*DETALLE_GD_1[[#This Row],[CANTIDAD RECIBIDA]]</f>
        <v>88104</v>
      </c>
      <c r="AB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8" s="3">
        <f>+DETALLE_GD_1[[#This Row],[CANTIDAD SOLICITADA]]-DETALLE_GD_1[[#This Row],[DEVOLUCIÓN]]</f>
        <v>24</v>
      </c>
      <c r="AD1158" s="38" t="str">
        <f>+_xlfn.XLOOKUP(DETALLE_GD_1[[#This Row],[CODIGO]],PRODUCTOS[CODIGO],PRODUCTOS[DESC CORTA],"",0)</f>
        <v>SELLO</v>
      </c>
    </row>
    <row r="1159" spans="1:30" hidden="1" x14ac:dyDescent="0.25">
      <c r="A1159" s="1">
        <v>46142</v>
      </c>
      <c r="B1159" s="1">
        <v>46141</v>
      </c>
      <c r="C1159" s="80" t="s">
        <v>169</v>
      </c>
      <c r="D1159" s="38">
        <v>4</v>
      </c>
      <c r="E1159" s="80" t="s">
        <v>169</v>
      </c>
      <c r="F1159">
        <v>907034</v>
      </c>
      <c r="G1159" s="80" t="s">
        <v>256</v>
      </c>
      <c r="H1159" s="80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"/>
      <c r="V1159">
        <v>6076</v>
      </c>
      <c r="W1159" s="2">
        <v>6579000000</v>
      </c>
      <c r="X1159" s="6">
        <v>625076.66666800005</v>
      </c>
      <c r="Y1159" s="38">
        <v>10010</v>
      </c>
      <c r="Z1159" s="81">
        <f>+((DETALLE_GD_1[[#This Row],[VALOR X UN (GD)]]-DETALLE_GD_1[[#This Row],[VALOR PPTO]])/DETALLE_GD_1[[#This Row],[VALOR PPTO]])</f>
        <v>-0.2649525659753838</v>
      </c>
      <c r="AA1159" s="2">
        <f>+DETALLE_GD_1[[#This Row],[VALOR PPTO]]*DETALLE_GD_1[[#This Row],[CANTIDAD RECIBIDA]]</f>
        <v>625076.66680000001</v>
      </c>
      <c r="AB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9" s="3">
        <f>+DETALLE_GD_1[[#This Row],[CANTIDAD SOLICITADA]]-DETALLE_GD_1[[#This Row],[DEVOLUCIÓN]]</f>
        <v>4</v>
      </c>
      <c r="AD1159" s="38" t="str">
        <f>+_xlfn.XLOOKUP(DETALLE_GD_1[[#This Row],[CODIGO]],PRODUCTOS[CODIGO],PRODUCTOS[DESC CORTA],"",0)</f>
        <v/>
      </c>
    </row>
    <row r="1160" spans="1:30" hidden="1" x14ac:dyDescent="0.25">
      <c r="A1160" s="1">
        <v>46142</v>
      </c>
      <c r="B1160" s="1">
        <v>46141</v>
      </c>
      <c r="C1160" s="80" t="s">
        <v>169</v>
      </c>
      <c r="D1160" s="38">
        <v>4</v>
      </c>
      <c r="E1160" s="80" t="s">
        <v>169</v>
      </c>
      <c r="F1160">
        <v>1808156</v>
      </c>
      <c r="G1160" s="80" t="s">
        <v>277</v>
      </c>
      <c r="H1160" s="8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"/>
      <c r="V1160">
        <v>6076</v>
      </c>
      <c r="W1160" s="2">
        <v>6579000000</v>
      </c>
      <c r="X1160" s="6">
        <v>5748</v>
      </c>
      <c r="Y1160" s="38">
        <v>10010</v>
      </c>
      <c r="Z1160" s="81">
        <f>+((DETALLE_GD_1[[#This Row],[VALOR X UN (GD)]]-DETALLE_GD_1[[#This Row],[VALOR PPTO]])/DETALLE_GD_1[[#This Row],[VALOR PPTO]])</f>
        <v>8.176774530271394E-3</v>
      </c>
      <c r="AA1160" s="2">
        <f>+DETALLE_GD_1[[#This Row],[VALOR PPTO]]*DETALLE_GD_1[[#This Row],[CANTIDAD RECIBIDA]]</f>
        <v>5748</v>
      </c>
      <c r="AB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0" s="3">
        <f>+DETALLE_GD_1[[#This Row],[CANTIDAD SOLICITADA]]-DETALLE_GD_1[[#This Row],[DEVOLUCIÓN]]</f>
        <v>3</v>
      </c>
      <c r="AD1160" s="38" t="str">
        <f>+_xlfn.XLOOKUP(DETALLE_GD_1[[#This Row],[CODIGO]],PRODUCTOS[CODIGO],PRODUCTOS[DESC CORTA],"",0)</f>
        <v>PERCHA SIMPLE YORK</v>
      </c>
    </row>
    <row r="1161" spans="1:30" hidden="1" x14ac:dyDescent="0.25">
      <c r="A1161" s="1">
        <v>46142</v>
      </c>
      <c r="B1161" s="1">
        <v>46141</v>
      </c>
      <c r="C1161" s="80" t="s">
        <v>169</v>
      </c>
      <c r="D1161" s="38">
        <v>4</v>
      </c>
      <c r="E1161" s="80" t="s">
        <v>169</v>
      </c>
      <c r="F1161">
        <v>1808006</v>
      </c>
      <c r="G1161" s="80" t="s">
        <v>194</v>
      </c>
      <c r="H1161" s="80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"/>
      <c r="V1161">
        <v>6076</v>
      </c>
      <c r="W1161" s="2">
        <v>6579000000</v>
      </c>
      <c r="X1161" s="6">
        <v>8720.0132880000001</v>
      </c>
      <c r="Y1161" s="38">
        <v>10010</v>
      </c>
      <c r="Z1161" s="81">
        <f>+((DETALLE_GD_1[[#This Row],[VALOR X UN (GD)]]-DETALLE_GD_1[[#This Row],[VALOR PPTO]])/DETALLE_GD_1[[#This Row],[VALOR PPTO]])</f>
        <v>-1.5137591589929127E-6</v>
      </c>
      <c r="AA1161" s="2">
        <f>+DETALLE_GD_1[[#This Row],[VALOR PPTO]]*DETALLE_GD_1[[#This Row],[CANTIDAD RECIBIDA]]</f>
        <v>8720.0133000000005</v>
      </c>
      <c r="AB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1" s="3">
        <f>+DETALLE_GD_1[[#This Row],[CANTIDAD SOLICITADA]]-DETALLE_GD_1[[#This Row],[DEVOLUCIÓN]]</f>
        <v>3</v>
      </c>
      <c r="AD1161" s="38">
        <f>+_xlfn.XLOOKUP(DETALLE_GD_1[[#This Row],[CODIGO]],PRODUCTOS[CODIGO],PRODUCTOS[DESC CORTA],"",0)</f>
        <v>0</v>
      </c>
    </row>
    <row r="1162" spans="1:30" hidden="1" x14ac:dyDescent="0.25">
      <c r="A1162" s="1">
        <v>46142</v>
      </c>
      <c r="B1162" s="1">
        <v>46141</v>
      </c>
      <c r="C1162" s="80" t="s">
        <v>169</v>
      </c>
      <c r="D1162" s="38">
        <v>4</v>
      </c>
      <c r="E1162" s="80" t="s">
        <v>169</v>
      </c>
      <c r="F1162">
        <v>1808003</v>
      </c>
      <c r="G1162" s="80" t="s">
        <v>195</v>
      </c>
      <c r="H1162" s="80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"/>
      <c r="V1162">
        <v>6076</v>
      </c>
      <c r="W1162" s="2">
        <v>6579000000</v>
      </c>
      <c r="X1162" s="6">
        <v>1006.469148</v>
      </c>
      <c r="Y1162" s="38">
        <v>10010</v>
      </c>
      <c r="Z1162" s="81">
        <f>+((DETALLE_GD_1[[#This Row],[VALOR X UN (GD)]]-DETALLE_GD_1[[#This Row],[VALOR PPTO]])/DETALLE_GD_1[[#This Row],[VALOR PPTO]])</f>
        <v>-4.6618406878545695E-4</v>
      </c>
      <c r="AA1162" s="2">
        <f>+DETALLE_GD_1[[#This Row],[VALOR PPTO]]*DETALLE_GD_1[[#This Row],[CANTIDAD RECIBIDA]]</f>
        <v>1006.4694</v>
      </c>
      <c r="AB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2" s="3">
        <f>+DETALLE_GD_1[[#This Row],[CANTIDAD SOLICITADA]]-DETALLE_GD_1[[#This Row],[DEVOLUCIÓN]]</f>
        <v>6</v>
      </c>
      <c r="AD1162" s="38">
        <f>+_xlfn.XLOOKUP(DETALLE_GD_1[[#This Row],[CODIGO]],PRODUCTOS[CODIGO],PRODUCTOS[DESC CORTA],"",0)</f>
        <v>0</v>
      </c>
    </row>
    <row r="1163" spans="1:30" hidden="1" x14ac:dyDescent="0.25">
      <c r="A1163" s="1">
        <v>46142</v>
      </c>
      <c r="B1163" s="1">
        <v>46141</v>
      </c>
      <c r="C1163" s="80" t="s">
        <v>169</v>
      </c>
      <c r="D1163" s="38">
        <v>4</v>
      </c>
      <c r="E1163" s="80" t="s">
        <v>169</v>
      </c>
      <c r="F1163">
        <v>1802517</v>
      </c>
      <c r="G1163" s="80" t="s">
        <v>141</v>
      </c>
      <c r="H1163" s="80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"/>
      <c r="V1163">
        <v>6076</v>
      </c>
      <c r="W1163" s="2">
        <v>6579000000</v>
      </c>
      <c r="X1163" s="6">
        <v>6936</v>
      </c>
      <c r="Y1163" s="38">
        <v>10010</v>
      </c>
      <c r="Z1163" s="81">
        <f>+((DETALLE_GD_1[[#This Row],[VALOR X UN (GD)]]-DETALLE_GD_1[[#This Row],[VALOR PPTO]])/DETALLE_GD_1[[#This Row],[VALOR PPTO]])</f>
        <v>2.883650519032089E-4</v>
      </c>
      <c r="AA1163" s="2">
        <f>+DETALLE_GD_1[[#This Row],[VALOR PPTO]]*DETALLE_GD_1[[#This Row],[CANTIDAD RECIBIDA]]</f>
        <v>6936</v>
      </c>
      <c r="AB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3" s="3">
        <f>+DETALLE_GD_1[[#This Row],[CANTIDAD SOLICITADA]]-DETALLE_GD_1[[#This Row],[DEVOLUCIÓN]]</f>
        <v>3</v>
      </c>
      <c r="AD1163" s="38" t="str">
        <f>+_xlfn.XLOOKUP(DETALLE_GD_1[[#This Row],[CODIGO]],PRODUCTOS[CODIGO],PRODUCTOS[DESC CORTA],"",0)</f>
        <v>CELOSIA ALUMINIO 25X25</v>
      </c>
    </row>
    <row r="1164" spans="1:30" hidden="1" x14ac:dyDescent="0.25">
      <c r="A1164" s="1">
        <v>46142</v>
      </c>
      <c r="B1164" s="1">
        <v>46141</v>
      </c>
      <c r="C1164" s="80" t="s">
        <v>169</v>
      </c>
      <c r="D1164" s="38">
        <v>4</v>
      </c>
      <c r="E1164" s="80" t="s">
        <v>169</v>
      </c>
      <c r="F1164">
        <v>1802172</v>
      </c>
      <c r="G1164" s="80" t="s">
        <v>266</v>
      </c>
      <c r="H1164" s="80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"/>
      <c r="V1164">
        <v>6076</v>
      </c>
      <c r="W1164" s="2">
        <v>6579000000</v>
      </c>
      <c r="X1164" s="6">
        <v>9105</v>
      </c>
      <c r="Y1164" s="38">
        <v>10010</v>
      </c>
      <c r="Z1164" s="81">
        <f>+((DETALLE_GD_1[[#This Row],[VALOR X UN (GD)]]-DETALLE_GD_1[[#This Row],[VALOR PPTO]])/DETALLE_GD_1[[#This Row],[VALOR PPTO]])</f>
        <v>-8.7864909390452024E-4</v>
      </c>
      <c r="AA1164" s="2">
        <f>+DETALLE_GD_1[[#This Row],[VALOR PPTO]]*DETALLE_GD_1[[#This Row],[CANTIDAD RECIBIDA]]</f>
        <v>9105</v>
      </c>
      <c r="AB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4" s="3">
        <f>+DETALLE_GD_1[[#This Row],[CANTIDAD SOLICITADA]]-DETALLE_GD_1[[#This Row],[DEVOLUCIÓN]]</f>
        <v>3</v>
      </c>
      <c r="AD1164" s="38" t="str">
        <f>+_xlfn.XLOOKUP(DETALLE_GD_1[[#This Row],[CODIGO]],PRODUCTOS[CODIGO],PRODUCTOS[DESC CORTA],"",0)</f>
        <v>ARGOLLA TOALLA BENTON</v>
      </c>
    </row>
    <row r="1165" spans="1:30" hidden="1" x14ac:dyDescent="0.25">
      <c r="A1165" s="1">
        <v>46142</v>
      </c>
      <c r="B1165" s="1">
        <v>46141</v>
      </c>
      <c r="C1165" s="80" t="s">
        <v>169</v>
      </c>
      <c r="D1165" s="38">
        <v>4</v>
      </c>
      <c r="E1165" s="80" t="s">
        <v>169</v>
      </c>
      <c r="F1165">
        <v>1802171</v>
      </c>
      <c r="G1165" s="80" t="s">
        <v>265</v>
      </c>
      <c r="H1165" s="80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"/>
      <c r="V1165">
        <v>6076</v>
      </c>
      <c r="W1165" s="2">
        <v>6579000000</v>
      </c>
      <c r="X1165" s="6">
        <v>10896</v>
      </c>
      <c r="Y1165" s="38">
        <v>10010</v>
      </c>
      <c r="Z1165" s="81">
        <f>+((DETALLE_GD_1[[#This Row],[VALOR X UN (GD)]]-DETALLE_GD_1[[#This Row],[VALOR PPTO]])/DETALLE_GD_1[[#This Row],[VALOR PPTO]])</f>
        <v>-0.11104991740088099</v>
      </c>
      <c r="AA1165" s="2">
        <f>+DETALLE_GD_1[[#This Row],[VALOR PPTO]]*DETALLE_GD_1[[#This Row],[CANTIDAD RECIBIDA]]</f>
        <v>10896</v>
      </c>
      <c r="AB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5" s="3">
        <f>+DETALLE_GD_1[[#This Row],[CANTIDAD SOLICITADA]]-DETALLE_GD_1[[#This Row],[DEVOLUCIÓN]]</f>
        <v>3</v>
      </c>
      <c r="AD1165" s="38" t="str">
        <f>+_xlfn.XLOOKUP(DETALLE_GD_1[[#This Row],[CODIGO]],PRODUCTOS[CODIGO],PRODUCTOS[DESC CORTA],"",0)</f>
        <v>PORTA ROLLO BENTON</v>
      </c>
    </row>
    <row r="1166" spans="1:30" hidden="1" x14ac:dyDescent="0.25">
      <c r="A1166" s="1">
        <v>46142</v>
      </c>
      <c r="B1166" s="1">
        <v>46141</v>
      </c>
      <c r="C1166" s="80" t="s">
        <v>169</v>
      </c>
      <c r="D1166" s="38">
        <v>4</v>
      </c>
      <c r="E1166" s="80" t="s">
        <v>169</v>
      </c>
      <c r="F1166">
        <v>1206002</v>
      </c>
      <c r="G1166" s="80" t="s">
        <v>192</v>
      </c>
      <c r="H1166" s="80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"/>
      <c r="V1166">
        <v>6076</v>
      </c>
      <c r="W1166" s="2">
        <v>6579000000</v>
      </c>
      <c r="X1166" s="6">
        <v>47350.451612999997</v>
      </c>
      <c r="Y1166" s="38">
        <v>10010</v>
      </c>
      <c r="Z1166" s="81">
        <f>+((DETALLE_GD_1[[#This Row],[VALOR X UN (GD)]]-DETALLE_GD_1[[#This Row],[VALOR PPTO]])/DETALLE_GD_1[[#This Row],[VALOR PPTO]])</f>
        <v>0.28816089203220857</v>
      </c>
      <c r="AA1166" s="2">
        <f>+DETALLE_GD_1[[#This Row],[VALOR PPTO]]*DETALLE_GD_1[[#This Row],[CANTIDAD RECIBIDA]]</f>
        <v>47350.451699999998</v>
      </c>
      <c r="AB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6" s="3">
        <f>+DETALLE_GD_1[[#This Row],[CANTIDAD SOLICITADA]]-DETALLE_GD_1[[#This Row],[DEVOLUCIÓN]]</f>
        <v>3</v>
      </c>
      <c r="AD1166" s="38">
        <f>+_xlfn.XLOOKUP(DETALLE_GD_1[[#This Row],[CODIGO]],PRODUCTOS[CODIGO],PRODUCTOS[DESC CORTA],"",0)</f>
        <v>0</v>
      </c>
    </row>
    <row r="1167" spans="1:30" hidden="1" x14ac:dyDescent="0.25">
      <c r="A1167" s="1">
        <v>46142</v>
      </c>
      <c r="B1167" s="1">
        <v>46141</v>
      </c>
      <c r="C1167" s="80" t="s">
        <v>169</v>
      </c>
      <c r="D1167" s="38">
        <v>4</v>
      </c>
      <c r="E1167" s="80" t="s">
        <v>169</v>
      </c>
      <c r="F1167">
        <v>412132</v>
      </c>
      <c r="G1167" s="80" t="s">
        <v>741</v>
      </c>
      <c r="H1167" s="80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"/>
      <c r="V1167">
        <v>6076</v>
      </c>
      <c r="W1167" s="2">
        <v>6579000000</v>
      </c>
      <c r="X1167" s="6" t="s">
        <v>355</v>
      </c>
      <c r="Y1167" s="38">
        <v>10010</v>
      </c>
      <c r="Z1167" s="81" t="e">
        <f>+((DETALLE_GD_1[[#This Row],[VALOR X UN (GD)]]-DETALLE_GD_1[[#This Row],[VALOR PPTO]])/DETALLE_GD_1[[#This Row],[VALOR PPTO]])</f>
        <v>#DIV/0!</v>
      </c>
      <c r="AA1167" s="2">
        <f>+DETALLE_GD_1[[#This Row],[VALOR PPTO]]*DETALLE_GD_1[[#This Row],[CANTIDAD RECIBIDA]]</f>
        <v>0</v>
      </c>
      <c r="AB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7" s="3">
        <f>+DETALLE_GD_1[[#This Row],[CANTIDAD SOLICITADA]]-DETALLE_GD_1[[#This Row],[DEVOLUCIÓN]]</f>
        <v>3</v>
      </c>
      <c r="AD1167" s="38" t="str">
        <f>+_xlfn.XLOOKUP(DETALLE_GD_1[[#This Row],[CODIGO]],PRODUCTOS[CODIGO],PRODUCTOS[DESC CORTA],"",0)</f>
        <v/>
      </c>
    </row>
    <row r="1168" spans="1:30" hidden="1" x14ac:dyDescent="0.25">
      <c r="A1168" s="1">
        <v>46142</v>
      </c>
      <c r="B1168" s="1">
        <v>46141</v>
      </c>
      <c r="C1168" s="80" t="s">
        <v>169</v>
      </c>
      <c r="D1168" s="38">
        <v>4</v>
      </c>
      <c r="E1168" s="80" t="s">
        <v>169</v>
      </c>
      <c r="F1168">
        <v>412280</v>
      </c>
      <c r="G1168" s="80" t="s">
        <v>40</v>
      </c>
      <c r="H1168" s="80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">
        <v>7087292</v>
      </c>
      <c r="V1168">
        <v>6076</v>
      </c>
      <c r="W1168" s="2">
        <v>6579000000</v>
      </c>
      <c r="X1168" s="6">
        <v>4000292.0093</v>
      </c>
      <c r="Y1168" s="38">
        <v>10010</v>
      </c>
      <c r="Z1168" s="81">
        <f>+((DETALLE_GD_1[[#This Row],[VALOR X UN (GD)]]-DETALLE_GD_1[[#This Row],[VALOR PPTO]])/DETALLE_GD_1[[#This Row],[VALOR PPTO]])</f>
        <v>-1.5325383708675866E-2</v>
      </c>
      <c r="AA1168" s="2">
        <f>+DETALLE_GD_1[[#This Row],[VALOR PPTO]]*DETALLE_GD_1[[#This Row],[CANTIDAD RECIBIDA]]</f>
        <v>4000292.0100000002</v>
      </c>
      <c r="AB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68" s="3">
        <f>+DETALLE_GD_1[[#This Row],[CANTIDAD SOLICITADA]]-DETALLE_GD_1[[#This Row],[DEVOLUCIÓN]]</f>
        <v>100</v>
      </c>
      <c r="AD1168" s="38" t="str">
        <f>+_xlfn.XLOOKUP(DETALLE_GD_1[[#This Row],[CODIGO]],PRODUCTOS[CODIGO],PRODUCTOS[DESC CORTA],"",0)</f>
        <v>PB2</v>
      </c>
    </row>
    <row r="1169" spans="1:30" hidden="1" x14ac:dyDescent="0.25">
      <c r="A1169" s="1">
        <v>46142</v>
      </c>
      <c r="B1169" s="1">
        <v>46141</v>
      </c>
      <c r="C1169" s="80" t="s">
        <v>169</v>
      </c>
      <c r="D1169" s="38">
        <v>4</v>
      </c>
      <c r="E1169" s="80" t="s">
        <v>169</v>
      </c>
      <c r="F1169">
        <v>412281</v>
      </c>
      <c r="G1169" s="80" t="s">
        <v>326</v>
      </c>
      <c r="H1169" s="80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"/>
      <c r="V1169">
        <v>6076</v>
      </c>
      <c r="W1169" s="2">
        <v>6579000000</v>
      </c>
      <c r="X1169" s="6">
        <v>0</v>
      </c>
      <c r="Y1169" s="38">
        <v>10010</v>
      </c>
      <c r="Z1169" s="81" t="e">
        <f>+((DETALLE_GD_1[[#This Row],[VALOR X UN (GD)]]-DETALLE_GD_1[[#This Row],[VALOR PPTO]])/DETALLE_GD_1[[#This Row],[VALOR PPTO]])</f>
        <v>#DIV/0!</v>
      </c>
      <c r="AA1169" s="2">
        <f>+DETALLE_GD_1[[#This Row],[VALOR PPTO]]*DETALLE_GD_1[[#This Row],[CANTIDAD RECIBIDA]]</f>
        <v>0</v>
      </c>
      <c r="AB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9" s="3">
        <f>+DETALLE_GD_1[[#This Row],[CANTIDAD SOLICITADA]]-DETALLE_GD_1[[#This Row],[DEVOLUCIÓN]]</f>
        <v>28</v>
      </c>
      <c r="AD1169" s="38" t="str">
        <f>+_xlfn.XLOOKUP(DETALLE_GD_1[[#This Row],[CODIGO]],PRODUCTOS[CODIGO],PRODUCTOS[DESC CORTA],"",0)</f>
        <v>HOLDOWN TENSIONADOR</v>
      </c>
    </row>
    <row r="1170" spans="1:30" hidden="1" x14ac:dyDescent="0.25">
      <c r="A1170" s="1">
        <v>46142</v>
      </c>
      <c r="B1170" s="1">
        <v>46141</v>
      </c>
      <c r="C1170" s="80" t="s">
        <v>169</v>
      </c>
      <c r="D1170" s="38">
        <v>4</v>
      </c>
      <c r="E1170" s="80" t="s">
        <v>169</v>
      </c>
      <c r="F1170">
        <v>304101</v>
      </c>
      <c r="G1170" s="80" t="s">
        <v>17</v>
      </c>
      <c r="H1170" s="8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"/>
      <c r="V1170">
        <v>6076</v>
      </c>
      <c r="W1170" s="2">
        <v>6579000000</v>
      </c>
      <c r="X1170" s="6">
        <v>2433712.1634000018</v>
      </c>
      <c r="Y1170" s="38">
        <v>10010</v>
      </c>
      <c r="Z1170" s="81">
        <f>+((DETALLE_GD_1[[#This Row],[VALOR X UN (GD)]]-DETALLE_GD_1[[#This Row],[VALOR PPTO]])/DETALLE_GD_1[[#This Row],[VALOR PPTO]])</f>
        <v>-3.7889377761818536E-3</v>
      </c>
      <c r="AA1170" s="2">
        <f>+DETALLE_GD_1[[#This Row],[VALOR PPTO]]*DETALLE_GD_1[[#This Row],[CANTIDAD RECIBIDA]]</f>
        <v>2433712.176</v>
      </c>
      <c r="AB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0" s="3">
        <f>+DETALLE_GD_1[[#This Row],[CANTIDAD SOLICITADA]]-DETALLE_GD_1[[#This Row],[DEVOLUCIÓN]]</f>
        <v>252</v>
      </c>
      <c r="AD1170" s="38" t="str">
        <f>+_xlfn.XLOOKUP(DETALLE_GD_1[[#This Row],[CODIGO]],PRODUCTOS[CODIGO],PRODUCTOS[DESC CORTA],"",0)</f>
        <v>OSB 9.5</v>
      </c>
    </row>
    <row r="1171" spans="1:30" hidden="1" x14ac:dyDescent="0.25">
      <c r="A1171" s="1">
        <v>46142</v>
      </c>
      <c r="B1171" s="1">
        <v>46141</v>
      </c>
      <c r="C1171" s="80" t="s">
        <v>169</v>
      </c>
      <c r="D1171" s="38">
        <v>4</v>
      </c>
      <c r="E1171" s="80" t="s">
        <v>169</v>
      </c>
      <c r="F1171">
        <v>407011</v>
      </c>
      <c r="G1171" s="80" t="s">
        <v>30</v>
      </c>
      <c r="H1171" s="80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"/>
      <c r="V1171">
        <v>6076</v>
      </c>
      <c r="W1171" s="2">
        <v>6579000000</v>
      </c>
      <c r="X1171" s="6">
        <v>473175.23999999993</v>
      </c>
      <c r="Y1171" s="38">
        <v>10010</v>
      </c>
      <c r="Z1171" s="81">
        <f>+((DETALLE_GD_1[[#This Row],[VALOR X UN (GD)]]-DETALLE_GD_1[[#This Row],[VALOR PPTO]])/DETALLE_GD_1[[#This Row],[VALOR PPTO]])</f>
        <v>-4.2267642092535555E-7</v>
      </c>
      <c r="AA1171" s="2">
        <f>+DETALLE_GD_1[[#This Row],[VALOR PPTO]]*DETALLE_GD_1[[#This Row],[CANTIDAD RECIBIDA]]</f>
        <v>473175.2</v>
      </c>
      <c r="AB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1" s="3">
        <f>+DETALLE_GD_1[[#This Row],[CANTIDAD SOLICITADA]]-DETALLE_GD_1[[#This Row],[DEVOLUCIÓN]]</f>
        <v>1000</v>
      </c>
      <c r="AD1171" s="38" t="str">
        <f>+_xlfn.XLOOKUP(DETALLE_GD_1[[#This Row],[CODIGO]],PRODUCTOS[CODIGO],PRODUCTOS[DESC CORTA],"",0)</f>
        <v>TORNILLO SIMPSON 6"</v>
      </c>
    </row>
    <row r="1172" spans="1:30" hidden="1" x14ac:dyDescent="0.25">
      <c r="A1172" s="1">
        <v>46142</v>
      </c>
      <c r="B1172" s="1">
        <v>46141</v>
      </c>
      <c r="C1172" s="80" t="s">
        <v>169</v>
      </c>
      <c r="D1172" s="38">
        <v>4</v>
      </c>
      <c r="E1172" s="80" t="s">
        <v>169</v>
      </c>
      <c r="F1172">
        <v>408042</v>
      </c>
      <c r="G1172" s="80" t="s">
        <v>144</v>
      </c>
      <c r="H1172" s="80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">
        <v>1627202</v>
      </c>
      <c r="V1172">
        <v>6076</v>
      </c>
      <c r="W1172" s="2">
        <v>6579000000</v>
      </c>
      <c r="X1172" s="6">
        <v>210000.00000000015</v>
      </c>
      <c r="Y1172" s="38">
        <v>10010</v>
      </c>
      <c r="Z1172" s="81">
        <f>+((DETALLE_GD_1[[#This Row],[VALOR X UN (GD)]]-DETALLE_GD_1[[#This Row],[VALOR PPTO]])/DETALLE_GD_1[[#This Row],[VALOR PPTO]])</f>
        <v>0</v>
      </c>
      <c r="AA1172" s="2">
        <f>+DETALLE_GD_1[[#This Row],[VALOR PPTO]]*DETALLE_GD_1[[#This Row],[CANTIDAD RECIBIDA]]</f>
        <v>210000</v>
      </c>
      <c r="AB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2" s="3">
        <f>+DETALLE_GD_1[[#This Row],[CANTIDAD SOLICITADA]]-DETALLE_GD_1[[#This Row],[DEVOLUCIÓN]]</f>
        <v>6</v>
      </c>
      <c r="AD1172" s="38" t="str">
        <f>+_xlfn.XLOOKUP(DETALLE_GD_1[[#This Row],[CODIGO]],PRODUCTOS[CODIGO],PRODUCTOS[DESC CORTA],"",0)</f>
        <v>CLAVO HELICOIDAL PROFIX</v>
      </c>
    </row>
    <row r="1173" spans="1:30" hidden="1" x14ac:dyDescent="0.25">
      <c r="A1173" s="1">
        <v>46142</v>
      </c>
      <c r="B1173" s="1">
        <v>46141</v>
      </c>
      <c r="C1173" s="80" t="s">
        <v>169</v>
      </c>
      <c r="D1173" s="38">
        <v>4</v>
      </c>
      <c r="E1173" s="80" t="s">
        <v>169</v>
      </c>
      <c r="F1173">
        <v>304012</v>
      </c>
      <c r="G1173" s="80" t="s">
        <v>710</v>
      </c>
      <c r="H1173" s="80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"/>
      <c r="V1173">
        <v>6076</v>
      </c>
      <c r="W1173" s="2">
        <v>6579000000</v>
      </c>
      <c r="X1173" s="6">
        <v>0</v>
      </c>
      <c r="Y1173" s="38">
        <v>10010</v>
      </c>
      <c r="Z1173" s="81" t="e">
        <f>+((DETALLE_GD_1[[#This Row],[VALOR X UN (GD)]]-DETALLE_GD_1[[#This Row],[VALOR PPTO]])/DETALLE_GD_1[[#This Row],[VALOR PPTO]])</f>
        <v>#DIV/0!</v>
      </c>
      <c r="AA1173" s="2">
        <f>+DETALLE_GD_1[[#This Row],[VALOR PPTO]]*DETALLE_GD_1[[#This Row],[CANTIDAD RECIBIDA]]</f>
        <v>0</v>
      </c>
      <c r="AB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3" s="3">
        <f>+DETALLE_GD_1[[#This Row],[CANTIDAD SOLICITADA]]-DETALLE_GD_1[[#This Row],[DEVOLUCIÓN]]</f>
        <v>5</v>
      </c>
      <c r="AD1173" s="38" t="str">
        <f>+_xlfn.XLOOKUP(DETALLE_GD_1[[#This Row],[CODIGO]],PRODUCTOS[CODIGO],PRODUCTOS[DESC CORTA],"",0)</f>
        <v/>
      </c>
    </row>
    <row r="1174" spans="1:30" hidden="1" x14ac:dyDescent="0.25">
      <c r="A1174" s="1">
        <v>46142</v>
      </c>
      <c r="B1174" s="1">
        <v>46141</v>
      </c>
      <c r="C1174" s="80" t="s">
        <v>169</v>
      </c>
      <c r="D1174" s="38">
        <v>4</v>
      </c>
      <c r="E1174" s="80" t="s">
        <v>169</v>
      </c>
      <c r="F1174">
        <v>307032</v>
      </c>
      <c r="G1174" s="80" t="s">
        <v>186</v>
      </c>
      <c r="H1174" s="80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"/>
      <c r="V1174">
        <v>6076</v>
      </c>
      <c r="W1174" s="2">
        <v>6579000000</v>
      </c>
      <c r="X1174" s="6">
        <v>47567.500819999994</v>
      </c>
      <c r="Y1174" s="38">
        <v>10010</v>
      </c>
      <c r="Z1174" s="81">
        <f>+((DETALLE_GD_1[[#This Row],[VALOR X UN (GD)]]-DETALLE_GD_1[[#This Row],[VALOR PPTO]])/DETALLE_GD_1[[#This Row],[VALOR PPTO]])</f>
        <v>-4.1320229148052806E-2</v>
      </c>
      <c r="AA1174" s="2">
        <f>+DETALLE_GD_1[[#This Row],[VALOR PPTO]]*DETALLE_GD_1[[#This Row],[CANTIDAD RECIBIDA]]</f>
        <v>47567.5</v>
      </c>
      <c r="AB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4" s="3">
        <f>+DETALLE_GD_1[[#This Row],[CANTIDAD SOLICITADA]]-DETALLE_GD_1[[#This Row],[DEVOLUCIÓN]]</f>
        <v>20</v>
      </c>
      <c r="AD1174" s="38">
        <f>+_xlfn.XLOOKUP(DETALLE_GD_1[[#This Row],[CODIGO]],PRODUCTOS[CODIGO],PRODUCTOS[DESC CORTA],"",0)</f>
        <v>0</v>
      </c>
    </row>
    <row r="1175" spans="1:30" hidden="1" x14ac:dyDescent="0.25">
      <c r="A1175" s="1">
        <v>46142</v>
      </c>
      <c r="B1175" s="1">
        <v>46141</v>
      </c>
      <c r="C1175" s="80" t="s">
        <v>169</v>
      </c>
      <c r="D1175" s="38">
        <v>4</v>
      </c>
      <c r="E1175" s="80" t="s">
        <v>169</v>
      </c>
      <c r="F1175">
        <v>705028</v>
      </c>
      <c r="G1175" s="80" t="s">
        <v>72</v>
      </c>
      <c r="H1175" s="80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"/>
      <c r="V1175">
        <v>6076</v>
      </c>
      <c r="W1175" s="2">
        <v>6579000000</v>
      </c>
      <c r="X1175" s="6">
        <v>917083.44828000001</v>
      </c>
      <c r="Y1175" s="38">
        <v>10010</v>
      </c>
      <c r="Z1175" s="81">
        <f>+((DETALLE_GD_1[[#This Row],[VALOR X UN (GD)]]-DETALLE_GD_1[[#This Row],[VALOR PPTO]])/DETALLE_GD_1[[#This Row],[VALOR PPTO]])</f>
        <v>-6.0882660265830701E-3</v>
      </c>
      <c r="AA1175" s="2">
        <f>+DETALLE_GD_1[[#This Row],[VALOR PPTO]]*DETALLE_GD_1[[#This Row],[CANTIDAD RECIBIDA]]</f>
        <v>917083.44800000009</v>
      </c>
      <c r="AB1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5" s="3">
        <f>+DETALLE_GD_1[[#This Row],[CANTIDAD SOLICITADA]]-DETALLE_GD_1[[#This Row],[DEVOLUCIÓN]]</f>
        <v>40</v>
      </c>
      <c r="AD1175" s="38" t="str">
        <f>+_xlfn.XLOOKUP(DETALLE_GD_1[[#This Row],[CODIGO]],PRODUCTOS[CODIGO],PRODUCTOS[DESC CORTA],"",0)</f>
        <v>SIMPLISIMA</v>
      </c>
    </row>
    <row r="1176" spans="1:30" hidden="1" x14ac:dyDescent="0.25">
      <c r="A1176" s="1">
        <v>46142</v>
      </c>
      <c r="B1176" s="1">
        <v>46141</v>
      </c>
      <c r="C1176" s="80" t="s">
        <v>169</v>
      </c>
      <c r="D1176" s="38">
        <v>4</v>
      </c>
      <c r="E1176" s="80" t="s">
        <v>169</v>
      </c>
      <c r="F1176">
        <v>602255</v>
      </c>
      <c r="G1176" s="80" t="s">
        <v>203</v>
      </c>
      <c r="H1176" s="80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"/>
      <c r="V1176">
        <v>6076</v>
      </c>
      <c r="W1176" s="2">
        <v>6579000000</v>
      </c>
      <c r="X1176" s="6">
        <v>95779</v>
      </c>
      <c r="Y1176" s="38">
        <v>10010</v>
      </c>
      <c r="Z1176" s="81">
        <f>+((DETALLE_GD_1[[#This Row],[VALOR X UN (GD)]]-DETALLE_GD_1[[#This Row],[VALOR PPTO]])/DETALLE_GD_1[[#This Row],[VALOR PPTO]])</f>
        <v>1.0440702032804685E-5</v>
      </c>
      <c r="AA1176" s="2">
        <f>+DETALLE_GD_1[[#This Row],[VALOR PPTO]]*DETALLE_GD_1[[#This Row],[CANTIDAD RECIBIDA]]</f>
        <v>95779</v>
      </c>
      <c r="AB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6" s="3">
        <f>+DETALLE_GD_1[[#This Row],[CANTIDAD SOLICITADA]]-DETALLE_GD_1[[#This Row],[DEVOLUCIÓN]]</f>
        <v>2</v>
      </c>
      <c r="AD1176" s="38">
        <f>+_xlfn.XLOOKUP(DETALLE_GD_1[[#This Row],[CODIGO]],PRODUCTOS[CODIGO],PRODUCTOS[DESC CORTA],"",0)</f>
        <v>0</v>
      </c>
    </row>
    <row r="1177" spans="1:30" hidden="1" x14ac:dyDescent="0.25">
      <c r="A1177" s="1">
        <v>46142</v>
      </c>
      <c r="B1177" s="1">
        <v>46141</v>
      </c>
      <c r="C1177" s="80" t="s">
        <v>169</v>
      </c>
      <c r="D1177" s="38">
        <v>4</v>
      </c>
      <c r="E1177" s="80" t="s">
        <v>169</v>
      </c>
      <c r="F1177">
        <v>602254</v>
      </c>
      <c r="G1177" s="80" t="s">
        <v>214</v>
      </c>
      <c r="H1177" s="80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"/>
      <c r="V1177">
        <v>6076</v>
      </c>
      <c r="W1177" s="2">
        <v>6579000000</v>
      </c>
      <c r="X1177" s="6">
        <v>92120</v>
      </c>
      <c r="Y1177" s="38">
        <v>10010</v>
      </c>
      <c r="Z1177" s="81">
        <f>+((DETALLE_GD_1[[#This Row],[VALOR X UN (GD)]]-DETALLE_GD_1[[#This Row],[VALOR PPTO]])/DETALLE_GD_1[[#This Row],[VALOR PPTO]])</f>
        <v>0</v>
      </c>
      <c r="AA1177" s="2">
        <f>+DETALLE_GD_1[[#This Row],[VALOR PPTO]]*DETALLE_GD_1[[#This Row],[CANTIDAD RECIBIDA]]</f>
        <v>92120</v>
      </c>
      <c r="AB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7" s="3">
        <f>+DETALLE_GD_1[[#This Row],[CANTIDAD SOLICITADA]]-DETALLE_GD_1[[#This Row],[DEVOLUCIÓN]]</f>
        <v>2</v>
      </c>
      <c r="AD1177" s="38">
        <f>+_xlfn.XLOOKUP(DETALLE_GD_1[[#This Row],[CODIGO]],PRODUCTOS[CODIGO],PRODUCTOS[DESC CORTA],"",0)</f>
        <v>0</v>
      </c>
    </row>
    <row r="1178" spans="1:30" hidden="1" x14ac:dyDescent="0.25">
      <c r="A1178" s="1">
        <v>46142</v>
      </c>
      <c r="B1178" s="1">
        <v>46141</v>
      </c>
      <c r="C1178" s="80" t="s">
        <v>169</v>
      </c>
      <c r="D1178" s="38">
        <v>4</v>
      </c>
      <c r="E1178" s="80" t="s">
        <v>169</v>
      </c>
      <c r="F1178">
        <v>404184</v>
      </c>
      <c r="G1178" s="80" t="s">
        <v>66</v>
      </c>
      <c r="H1178" s="80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"/>
      <c r="V1178">
        <v>6076</v>
      </c>
      <c r="W1178" s="2">
        <v>6579000000</v>
      </c>
      <c r="X1178" s="6">
        <v>70195.029240000003</v>
      </c>
      <c r="Y1178" s="38">
        <v>10010</v>
      </c>
      <c r="Z1178" s="81">
        <f>+((DETALLE_GD_1[[#This Row],[VALOR X UN (GD)]]-DETALLE_GD_1[[#This Row],[VALOR PPTO]])/DETALLE_GD_1[[#This Row],[VALOR PPTO]])</f>
        <v>-1.3822631426260025E-3</v>
      </c>
      <c r="AA1178" s="2">
        <f>+DETALLE_GD_1[[#This Row],[VALOR PPTO]]*DETALLE_GD_1[[#This Row],[CANTIDAD RECIBIDA]]</f>
        <v>70195.028000000006</v>
      </c>
      <c r="AB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8" s="3">
        <f>+DETALLE_GD_1[[#This Row],[CANTIDAD SOLICITADA]]-DETALLE_GD_1[[#This Row],[DEVOLUCIÓN]]</f>
        <v>40</v>
      </c>
      <c r="AD1178" s="38" t="str">
        <f>+_xlfn.XLOOKUP(DETALLE_GD_1[[#This Row],[CODIGO]],PRODUCTOS[CODIGO],PRODUCTOS[DESC CORTA],"",0)</f>
        <v>ANGULO BLANCO</v>
      </c>
    </row>
    <row r="1179" spans="1:30" hidden="1" x14ac:dyDescent="0.25">
      <c r="A1179" s="1">
        <v>46142</v>
      </c>
      <c r="B1179" s="1">
        <v>46141</v>
      </c>
      <c r="C1179" s="80" t="s">
        <v>169</v>
      </c>
      <c r="D1179" s="38">
        <v>4</v>
      </c>
      <c r="E1179" s="80" t="s">
        <v>169</v>
      </c>
      <c r="F1179">
        <v>2302119</v>
      </c>
      <c r="G1179" s="80" t="s">
        <v>74</v>
      </c>
      <c r="H1179" s="80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"/>
      <c r="V1179">
        <v>6076</v>
      </c>
      <c r="W1179" s="2">
        <v>6579000000</v>
      </c>
      <c r="X1179" s="6">
        <v>132156</v>
      </c>
      <c r="Y1179" s="38">
        <v>10010</v>
      </c>
      <c r="Z1179" s="81">
        <f>+((DETALLE_GD_1[[#This Row],[VALOR X UN (GD)]]-DETALLE_GD_1[[#This Row],[VALOR PPTO]])/DETALLE_GD_1[[#This Row],[VALOR PPTO]])</f>
        <v>2.4213838191228334E-3</v>
      </c>
      <c r="AA1179" s="2">
        <f>+DETALLE_GD_1[[#This Row],[VALOR PPTO]]*DETALLE_GD_1[[#This Row],[CANTIDAD RECIBIDA]]</f>
        <v>132156</v>
      </c>
      <c r="AB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9" s="3">
        <f>+DETALLE_GD_1[[#This Row],[CANTIDAD SOLICITADA]]-DETALLE_GD_1[[#This Row],[DEVOLUCIÓN]]</f>
        <v>36</v>
      </c>
      <c r="AD1179" s="38" t="str">
        <f>+_xlfn.XLOOKUP(DETALLE_GD_1[[#This Row],[CODIGO]],PRODUCTOS[CODIGO],PRODUCTOS[DESC CORTA],"",0)</f>
        <v>SELLO</v>
      </c>
    </row>
    <row r="1180" spans="1:30" hidden="1" x14ac:dyDescent="0.25">
      <c r="A1180" s="1">
        <v>46142</v>
      </c>
      <c r="B1180" s="1">
        <v>46141</v>
      </c>
      <c r="C1180" s="80" t="s">
        <v>169</v>
      </c>
      <c r="D1180" s="38">
        <v>4</v>
      </c>
      <c r="E1180" s="80" t="s">
        <v>169</v>
      </c>
      <c r="F1180">
        <v>407423</v>
      </c>
      <c r="G1180" s="80" t="s">
        <v>106</v>
      </c>
      <c r="H1180" s="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"/>
      <c r="V1180">
        <v>6076</v>
      </c>
      <c r="W1180" s="2">
        <v>6579000000</v>
      </c>
      <c r="X1180" s="6">
        <v>533202.50991891895</v>
      </c>
      <c r="Y1180" s="38">
        <v>10010</v>
      </c>
      <c r="Z1180" s="81">
        <f>+((DETALLE_GD_1[[#This Row],[VALOR X UN (GD)]]-DETALLE_GD_1[[#This Row],[VALOR PPTO]])/DETALLE_GD_1[[#This Row],[VALOR PPTO]])</f>
        <v>-0.96749640146098337</v>
      </c>
      <c r="AA1180" s="2">
        <f>+DETALLE_GD_1[[#This Row],[VALOR PPTO]]*DETALLE_GD_1[[#This Row],[CANTIDAD RECIBIDA]]</f>
        <v>533202.5</v>
      </c>
      <c r="AB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0" s="3">
        <f>+DETALLE_GD_1[[#This Row],[CANTIDAD SOLICITADA]]-DETALLE_GD_1[[#This Row],[DEVOLUCIÓN]]</f>
        <v>5000</v>
      </c>
      <c r="AD1180" s="38" t="str">
        <f>+_xlfn.XLOOKUP(DETALLE_GD_1[[#This Row],[CODIGO]],PRODUCTOS[CODIGO],PRODUCTOS[DESC CORTA],"",0)</f>
        <v>TORNILLO CRS 6X1 5/8</v>
      </c>
    </row>
    <row r="1181" spans="1:30" hidden="1" x14ac:dyDescent="0.25">
      <c r="A1181" s="1">
        <v>46142</v>
      </c>
      <c r="B1181" s="1">
        <v>46141</v>
      </c>
      <c r="C1181" s="80" t="s">
        <v>169</v>
      </c>
      <c r="D1181" s="38">
        <v>4</v>
      </c>
      <c r="E1181" s="80" t="s">
        <v>169</v>
      </c>
      <c r="F1181">
        <v>609008</v>
      </c>
      <c r="G1181" s="80" t="s">
        <v>57</v>
      </c>
      <c r="H1181" s="80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"/>
      <c r="V1181">
        <v>6076</v>
      </c>
      <c r="W1181" s="2">
        <v>6579000000</v>
      </c>
      <c r="X1181" s="6">
        <v>10653.786550000001</v>
      </c>
      <c r="Y1181" s="38">
        <v>10010</v>
      </c>
      <c r="Z1181" s="81">
        <f>+((DETALLE_GD_1[[#This Row],[VALOR X UN (GD)]]-DETALLE_GD_1[[#This Row],[VALOR PPTO]])/DETALLE_GD_1[[#This Row],[VALOR PPTO]])</f>
        <v>2.1420881674322961E-2</v>
      </c>
      <c r="AA1181" s="2">
        <f>+DETALLE_GD_1[[#This Row],[VALOR PPTO]]*DETALLE_GD_1[[#This Row],[CANTIDAD RECIBIDA]]</f>
        <v>10653.786500000002</v>
      </c>
      <c r="AB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1" s="3">
        <f>+DETALLE_GD_1[[#This Row],[CANTIDAD SOLICITADA]]-DETALLE_GD_1[[#This Row],[DEVOLUCIÓN]]</f>
        <v>5</v>
      </c>
      <c r="AD1181" s="38" t="str">
        <f>+_xlfn.XLOOKUP(DETALLE_GD_1[[#This Row],[CODIGO]],PRODUCTOS[CODIGO],PRODUCTOS[DESC CORTA],"",0)</f>
        <v>DUCO</v>
      </c>
    </row>
    <row r="1182" spans="1:30" hidden="1" x14ac:dyDescent="0.25">
      <c r="A1182" s="1">
        <v>46142</v>
      </c>
      <c r="B1182" s="1">
        <v>46141</v>
      </c>
      <c r="C1182" s="80" t="s">
        <v>169</v>
      </c>
      <c r="D1182" s="38">
        <v>4</v>
      </c>
      <c r="E1182" s="80" t="s">
        <v>169</v>
      </c>
      <c r="F1182">
        <v>1610023</v>
      </c>
      <c r="G1182" s="80" t="s">
        <v>351</v>
      </c>
      <c r="H1182" s="80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"/>
      <c r="V1182">
        <v>6076</v>
      </c>
      <c r="W1182" s="2">
        <v>6579000000</v>
      </c>
      <c r="X1182" s="6">
        <v>10545.292710000002</v>
      </c>
      <c r="Y1182" s="38">
        <v>10010</v>
      </c>
      <c r="Z1182" s="81">
        <f>+((DETALLE_GD_1[[#This Row],[VALOR X UN (GD)]]-DETALLE_GD_1[[#This Row],[VALOR PPTO]])/DETALLE_GD_1[[#This Row],[VALOR PPTO]])</f>
        <v>8.0197633209320524E-2</v>
      </c>
      <c r="AA1182" s="2">
        <f>+DETALLE_GD_1[[#This Row],[VALOR PPTO]]*DETALLE_GD_1[[#This Row],[CANTIDAD RECIBIDA]]</f>
        <v>10545.2925</v>
      </c>
      <c r="AB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2" s="3">
        <f>+DETALLE_GD_1[[#This Row],[CANTIDAD SOLICITADA]]-DETALLE_GD_1[[#This Row],[DEVOLUCIÓN]]</f>
        <v>5</v>
      </c>
      <c r="AD1182" s="38" t="str">
        <f>+_xlfn.XLOOKUP(DETALLE_GD_1[[#This Row],[CODIGO]],PRODUCTOS[CODIGO],PRODUCTOS[DESC CORTA],"",0)</f>
        <v>TRAPOS DE ASEO</v>
      </c>
    </row>
    <row r="1183" spans="1:30" hidden="1" x14ac:dyDescent="0.25">
      <c r="A1183" s="1">
        <v>46142</v>
      </c>
      <c r="B1183" s="1">
        <v>46142</v>
      </c>
      <c r="C1183" s="80" t="s">
        <v>169</v>
      </c>
      <c r="D1183" s="38">
        <v>4</v>
      </c>
      <c r="E1183" s="80" t="s">
        <v>169</v>
      </c>
      <c r="F1183">
        <v>4212234</v>
      </c>
      <c r="G1183" s="80" t="s">
        <v>54</v>
      </c>
      <c r="H1183" s="80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">
        <v>2287760</v>
      </c>
      <c r="V1183">
        <v>6076</v>
      </c>
      <c r="W1183" s="2">
        <v>6579000000</v>
      </c>
      <c r="X1183" s="6">
        <v>624545</v>
      </c>
      <c r="Y1183" s="38">
        <v>10010</v>
      </c>
      <c r="Z1183" s="81">
        <f>+((DETALLE_GD_1[[#This Row],[VALOR X UN (GD)]]-DETALLE_GD_1[[#This Row],[VALOR PPTO]])/DETALLE_GD_1[[#This Row],[VALOR PPTO]])</f>
        <v>0</v>
      </c>
      <c r="AA1183" s="2">
        <f>+DETALLE_GD_1[[#This Row],[VALOR PPTO]]*DETALLE_GD_1[[#This Row],[CANTIDAD RECIBIDA]]</f>
        <v>624545</v>
      </c>
      <c r="AB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3" s="3">
        <f>+DETALLE_GD_1[[#This Row],[CANTIDAD SOLICITADA]]-DETALLE_GD_1[[#This Row],[DEVOLUCIÓN]]</f>
        <v>5</v>
      </c>
      <c r="AD1183" s="38" t="str">
        <f>+_xlfn.XLOOKUP(DETALLE_GD_1[[#This Row],[CODIGO]],PRODUCTOS[CODIGO],PRODUCTOS[DESC CORTA],"",0)</f>
        <v>BARANDA BALCON</v>
      </c>
    </row>
    <row r="1184" spans="1:30" hidden="1" x14ac:dyDescent="0.25">
      <c r="A1184" s="1">
        <v>46142</v>
      </c>
      <c r="B1184" s="1">
        <v>46142</v>
      </c>
      <c r="C1184" s="80" t="s">
        <v>169</v>
      </c>
      <c r="D1184" s="38">
        <v>4</v>
      </c>
      <c r="E1184" s="80" t="s">
        <v>169</v>
      </c>
      <c r="F1184">
        <v>2304056</v>
      </c>
      <c r="G1184" s="80" t="s">
        <v>417</v>
      </c>
      <c r="H1184" s="80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"/>
      <c r="V1184">
        <v>6076</v>
      </c>
      <c r="W1184" s="2">
        <v>6579000000</v>
      </c>
      <c r="X1184" s="6">
        <v>71496</v>
      </c>
      <c r="Y1184" s="38">
        <v>10010</v>
      </c>
      <c r="Z1184" s="81">
        <f>+((DETALLE_GD_1[[#This Row],[VALOR X UN (GD)]]-DETALLE_GD_1[[#This Row],[VALOR PPTO]])/DETALLE_GD_1[[#This Row],[VALOR PPTO]])</f>
        <v>6.1807653575025177E-2</v>
      </c>
      <c r="AA1184" s="2">
        <f>+DETALLE_GD_1[[#This Row],[VALOR PPTO]]*DETALLE_GD_1[[#This Row],[CANTIDAD RECIBIDA]]</f>
        <v>71496</v>
      </c>
      <c r="AB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4" s="3">
        <f>+DETALLE_GD_1[[#This Row],[CANTIDAD SOLICITADA]]-DETALLE_GD_1[[#This Row],[DEVOLUCIÓN]]</f>
        <v>24</v>
      </c>
      <c r="AD1184" s="38" t="str">
        <f>+_xlfn.XLOOKUP(DETALLE_GD_1[[#This Row],[CODIGO]],PRODUCTOS[CODIGO],PRODUCTOS[DESC CORTA],"",0)</f>
        <v/>
      </c>
    </row>
    <row r="1185" spans="1:30" hidden="1" x14ac:dyDescent="0.25">
      <c r="A1185" s="1">
        <v>46142</v>
      </c>
      <c r="B1185" s="1">
        <v>46142</v>
      </c>
      <c r="C1185" s="80" t="s">
        <v>169</v>
      </c>
      <c r="D1185" s="38">
        <v>4</v>
      </c>
      <c r="E1185" s="80" t="s">
        <v>169</v>
      </c>
      <c r="F1185">
        <v>2302119</v>
      </c>
      <c r="G1185" s="80" t="s">
        <v>74</v>
      </c>
      <c r="H1185" s="80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"/>
      <c r="V1185">
        <v>6076</v>
      </c>
      <c r="W1185" s="2">
        <v>6579000000</v>
      </c>
      <c r="X1185" s="6">
        <v>88104</v>
      </c>
      <c r="Y1185" s="38">
        <v>10010</v>
      </c>
      <c r="Z1185" s="81">
        <f>+((DETALLE_GD_1[[#This Row],[VALOR X UN (GD)]]-DETALLE_GD_1[[#This Row],[VALOR PPTO]])/DETALLE_GD_1[[#This Row],[VALOR PPTO]])</f>
        <v>2.4175973849087443E-3</v>
      </c>
      <c r="AA1185" s="2">
        <f>+DETALLE_GD_1[[#This Row],[VALOR PPTO]]*DETALLE_GD_1[[#This Row],[CANTIDAD RECIBIDA]]</f>
        <v>88104</v>
      </c>
      <c r="AB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5" s="3">
        <f>+DETALLE_GD_1[[#This Row],[CANTIDAD SOLICITADA]]-DETALLE_GD_1[[#This Row],[DEVOLUCIÓN]]</f>
        <v>24</v>
      </c>
      <c r="AD1185" s="38" t="str">
        <f>+_xlfn.XLOOKUP(DETALLE_GD_1[[#This Row],[CODIGO]],PRODUCTOS[CODIGO],PRODUCTOS[DESC CORTA],"",0)</f>
        <v>SELLO</v>
      </c>
    </row>
    <row r="1186" spans="1:30" hidden="1" x14ac:dyDescent="0.25">
      <c r="A1186" s="1">
        <v>46142</v>
      </c>
      <c r="B1186" s="1">
        <v>46142</v>
      </c>
      <c r="C1186" s="80" t="s">
        <v>169</v>
      </c>
      <c r="D1186" s="38">
        <v>4</v>
      </c>
      <c r="E1186" s="80" t="s">
        <v>169</v>
      </c>
      <c r="F1186">
        <v>407049</v>
      </c>
      <c r="G1186" s="80" t="s">
        <v>232</v>
      </c>
      <c r="H1186" s="80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"/>
      <c r="V1186">
        <v>6076</v>
      </c>
      <c r="W1186" s="2">
        <v>6579000000</v>
      </c>
      <c r="X1186" s="6">
        <v>9721.2972000000009</v>
      </c>
      <c r="Y1186" s="38">
        <v>10010</v>
      </c>
      <c r="Z1186" s="81">
        <f>+((DETALLE_GD_1[[#This Row],[VALOR X UN (GD)]]-DETALLE_GD_1[[#This Row],[VALOR PPTO]])/DETALLE_GD_1[[#This Row],[VALOR PPTO]])</f>
        <v>-3.0860006665908791E-5</v>
      </c>
      <c r="AA1186" s="2">
        <f>+DETALLE_GD_1[[#This Row],[VALOR PPTO]]*DETALLE_GD_1[[#This Row],[CANTIDAD RECIBIDA]]</f>
        <v>9721.3200000000015</v>
      </c>
      <c r="AB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6" s="3">
        <f>+DETALLE_GD_1[[#This Row],[CANTIDAD SOLICITADA]]-DETALLE_GD_1[[#This Row],[DEVOLUCIÓN]]</f>
        <v>600</v>
      </c>
      <c r="AD1186" s="38">
        <f>+_xlfn.XLOOKUP(DETALLE_GD_1[[#This Row],[CODIGO]],PRODUCTOS[CODIGO],PRODUCTOS[DESC CORTA],"",0)</f>
        <v>0</v>
      </c>
    </row>
    <row r="1187" spans="1:30" hidden="1" x14ac:dyDescent="0.25">
      <c r="A1187" s="1">
        <v>46142</v>
      </c>
      <c r="B1187" s="1">
        <v>46142</v>
      </c>
      <c r="C1187" s="80" t="s">
        <v>169</v>
      </c>
      <c r="D1187" s="38">
        <v>4</v>
      </c>
      <c r="E1187" s="80" t="s">
        <v>169</v>
      </c>
      <c r="F1187">
        <v>412302</v>
      </c>
      <c r="G1187" s="80" t="s">
        <v>165</v>
      </c>
      <c r="H1187" s="80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"/>
      <c r="V1187">
        <v>6076</v>
      </c>
      <c r="W1187" s="2">
        <v>6579000000</v>
      </c>
      <c r="X1187" s="6">
        <v>71136.880004999999</v>
      </c>
      <c r="Y1187" s="38">
        <v>10010</v>
      </c>
      <c r="Z1187" s="81">
        <f>+((DETALLE_GD_1[[#This Row],[VALOR X UN (GD)]]-DETALLE_GD_1[[#This Row],[VALOR PPTO]])/DETALLE_GD_1[[#This Row],[VALOR PPTO]])</f>
        <v>1.6868887018058429E-6</v>
      </c>
      <c r="AA1187" s="2">
        <f>+DETALLE_GD_1[[#This Row],[VALOR PPTO]]*DETALLE_GD_1[[#This Row],[CANTIDAD RECIBIDA]]</f>
        <v>71136.880499999999</v>
      </c>
      <c r="AB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7" s="3">
        <f>+DETALLE_GD_1[[#This Row],[CANTIDAD SOLICITADA]]-DETALLE_GD_1[[#This Row],[DEVOLUCIÓN]]</f>
        <v>15</v>
      </c>
      <c r="AD1187" s="38">
        <f>+_xlfn.XLOOKUP(DETALLE_GD_1[[#This Row],[CODIGO]],PRODUCTOS[CODIGO],PRODUCTOS[DESC CORTA],"",0)</f>
        <v>0</v>
      </c>
    </row>
    <row r="1188" spans="1:30" hidden="1" x14ac:dyDescent="0.25">
      <c r="A1188" s="1">
        <v>46142</v>
      </c>
      <c r="B1188" s="1">
        <v>46142</v>
      </c>
      <c r="C1188" s="80" t="s">
        <v>169</v>
      </c>
      <c r="D1188" s="38">
        <v>4</v>
      </c>
      <c r="E1188" s="80" t="s">
        <v>169</v>
      </c>
      <c r="F1188">
        <v>407427</v>
      </c>
      <c r="G1188" s="80" t="s">
        <v>172</v>
      </c>
      <c r="H1188" s="80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"/>
      <c r="V1188">
        <v>6076</v>
      </c>
      <c r="W1188" s="2">
        <v>6579000000</v>
      </c>
      <c r="X1188" s="6">
        <v>22557.545454999999</v>
      </c>
      <c r="Y1188" s="38">
        <v>10010</v>
      </c>
      <c r="Z1188" s="81">
        <f>+((DETALLE_GD_1[[#This Row],[VALOR X UN (GD)]]-DETALLE_GD_1[[#This Row],[VALOR PPTO]])/DETALLE_GD_1[[#This Row],[VALOR PPTO]])</f>
        <v>2.014846872412716E-5</v>
      </c>
      <c r="AA1188" s="2">
        <f>+DETALLE_GD_1[[#This Row],[VALOR PPTO]]*DETALLE_GD_1[[#This Row],[CANTIDAD RECIBIDA]]</f>
        <v>22557.5455</v>
      </c>
      <c r="AB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8" s="3">
        <f>+DETALLE_GD_1[[#This Row],[CANTIDAD SOLICITADA]]-DETALLE_GD_1[[#This Row],[DEVOLUCIÓN]]</f>
        <v>1</v>
      </c>
      <c r="AD1188" s="38">
        <f>+_xlfn.XLOOKUP(DETALLE_GD_1[[#This Row],[CODIGO]],PRODUCTOS[CODIGO],PRODUCTOS[DESC CORTA],"",0)</f>
        <v>0</v>
      </c>
    </row>
    <row r="1189" spans="1:30" hidden="1" x14ac:dyDescent="0.25">
      <c r="A1189" s="1">
        <v>46142</v>
      </c>
      <c r="B1189" s="1">
        <v>46142</v>
      </c>
      <c r="C1189" s="80" t="s">
        <v>169</v>
      </c>
      <c r="D1189" s="38">
        <v>4</v>
      </c>
      <c r="E1189" s="80" t="s">
        <v>169</v>
      </c>
      <c r="F1189">
        <v>302048</v>
      </c>
      <c r="G1189" s="80" t="s">
        <v>126</v>
      </c>
      <c r="H1189" s="80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"/>
      <c r="V1189">
        <v>6076</v>
      </c>
      <c r="W1189" s="2">
        <v>6579000000</v>
      </c>
      <c r="X1189" s="6">
        <v>1480755.0557880001</v>
      </c>
      <c r="Y1189" s="38">
        <v>10010</v>
      </c>
      <c r="Z1189" s="81">
        <f>+((DETALLE_GD_1[[#This Row],[VALOR X UN (GD)]]-DETALLE_GD_1[[#This Row],[VALOR PPTO]])/DETALLE_GD_1[[#This Row],[VALOR PPTO]])</f>
        <v>-5.7530147085906293E-2</v>
      </c>
      <c r="AA1189" s="2">
        <f>+DETALLE_GD_1[[#This Row],[VALOR PPTO]]*DETALLE_GD_1[[#This Row],[CANTIDAD RECIBIDA]]</f>
        <v>1480755.06</v>
      </c>
      <c r="AB1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9" s="3">
        <f>+DETALLE_GD_1[[#This Row],[CANTIDAD SOLICITADA]]-DETALLE_GD_1[[#This Row],[DEVOLUCIÓN]]</f>
        <v>108</v>
      </c>
      <c r="AD1189" s="38" t="str">
        <f>+_xlfn.XLOOKUP(DETALLE_GD_1[[#This Row],[CODIGO]],PRODUCTOS[CODIGO],PRODUCTOS[DESC CORTA],"",0)</f>
        <v>PINO 2X8X4</v>
      </c>
    </row>
    <row r="1190" spans="1:30" hidden="1" x14ac:dyDescent="0.25">
      <c r="A1190" s="1">
        <v>46142</v>
      </c>
      <c r="B1190" s="1">
        <v>46142</v>
      </c>
      <c r="C1190" s="80" t="s">
        <v>169</v>
      </c>
      <c r="D1190" s="38">
        <v>4</v>
      </c>
      <c r="E1190" s="80" t="s">
        <v>169</v>
      </c>
      <c r="F1190">
        <v>101010</v>
      </c>
      <c r="G1190" s="80" t="s">
        <v>780</v>
      </c>
      <c r="H1190" s="8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">
        <v>1876827</v>
      </c>
      <c r="W1190" s="2">
        <v>6579000000</v>
      </c>
      <c r="X1190" s="6">
        <v>1876828.52</v>
      </c>
      <c r="Y1190" s="38">
        <v>10010</v>
      </c>
      <c r="Z1190" s="81">
        <f>+((DETALLE_GD_1[[#This Row],[VALOR X UN (GD)]]-DETALLE_GD_1[[#This Row],[VALOR PPTO]])/DETALLE_GD_1[[#This Row],[VALOR PPTO]])</f>
        <v>-8.0636029541992917E-7</v>
      </c>
      <c r="AA1190" s="2">
        <f>+DETALLE_GD_1[[#This Row],[VALOR PPTO]]*DETALLE_GD_1[[#This Row],[CANTIDAD RECIBIDA]]</f>
        <v>1876828.52</v>
      </c>
      <c r="AB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0" s="3">
        <f>+DETALLE_GD_1[[#This Row],[CANTIDAD SOLICITADA]]-DETALLE_GD_1[[#This Row],[DEVOLUCIÓN]]</f>
        <v>322</v>
      </c>
      <c r="AD1190" s="38" t="str">
        <f>+_xlfn.XLOOKUP(DETALLE_GD_1[[#This Row],[CODIGO]],PRODUCTOS[CODIGO],PRODUCTOS[DESC CORTA],"",0)</f>
        <v/>
      </c>
    </row>
    <row r="1191" spans="1:30" hidden="1" x14ac:dyDescent="0.25">
      <c r="A1191" s="1">
        <v>46146</v>
      </c>
      <c r="B1191" s="1">
        <v>46146</v>
      </c>
      <c r="C1191" s="80" t="s">
        <v>169</v>
      </c>
      <c r="D1191" s="38">
        <v>5</v>
      </c>
      <c r="E1191" s="80" t="s">
        <v>169</v>
      </c>
      <c r="F1191" t="s">
        <v>562</v>
      </c>
      <c r="G1191" s="80" t="s">
        <v>708</v>
      </c>
      <c r="H1191" s="80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">
        <v>16085</v>
      </c>
      <c r="V1191">
        <v>6116</v>
      </c>
      <c r="W1191" s="2">
        <v>6579000000</v>
      </c>
      <c r="X1191" s="6" t="s">
        <v>355</v>
      </c>
      <c r="Y1191" s="38">
        <v>10010</v>
      </c>
      <c r="Z1191" s="81" t="e">
        <f>+((DETALLE_GD_1[[#This Row],[VALOR X UN (GD)]]-DETALLE_GD_1[[#This Row],[VALOR PPTO]])/DETALLE_GD_1[[#This Row],[VALOR PPTO]])</f>
        <v>#DIV/0!</v>
      </c>
      <c r="AA1191" s="2">
        <f>+DETALLE_GD_1[[#This Row],[VALOR PPTO]]*DETALLE_GD_1[[#This Row],[CANTIDAD RECIBIDA]]</f>
        <v>0</v>
      </c>
      <c r="AB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1" s="3">
        <f>+DETALLE_GD_1[[#This Row],[CANTIDAD SOLICITADA]]-DETALLE_GD_1[[#This Row],[DEVOLUCIÓN]]</f>
        <v>49</v>
      </c>
      <c r="AD1191" s="38" t="str">
        <f>+_xlfn.XLOOKUP(DETALLE_GD_1[[#This Row],[CODIGO]],PRODUCTOS[CODIGO],PRODUCTOS[DESC CORTA],"",0)</f>
        <v/>
      </c>
    </row>
    <row r="1192" spans="1:30" hidden="1" x14ac:dyDescent="0.25">
      <c r="A1192" s="1">
        <v>46146</v>
      </c>
      <c r="B1192" s="1">
        <v>46146</v>
      </c>
      <c r="C1192" s="80" t="s">
        <v>169</v>
      </c>
      <c r="D1192" s="38">
        <v>5</v>
      </c>
      <c r="E1192" s="80" t="s">
        <v>169</v>
      </c>
      <c r="F1192">
        <v>1808148</v>
      </c>
      <c r="G1192" s="80" t="s">
        <v>276</v>
      </c>
      <c r="H1192" s="80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">
        <v>596032</v>
      </c>
      <c r="V1192">
        <v>6116</v>
      </c>
      <c r="W1192" s="2">
        <v>6579000000</v>
      </c>
      <c r="X1192" s="6">
        <v>3267</v>
      </c>
      <c r="Y1192" s="38">
        <v>10010</v>
      </c>
      <c r="Z1192" s="81">
        <f>+((DETALLE_GD_1[[#This Row],[VALOR X UN (GD)]]-DETALLE_GD_1[[#This Row],[VALOR PPTO]])/DETALLE_GD_1[[#This Row],[VALOR PPTO]])</f>
        <v>8.8766758494031144E-3</v>
      </c>
      <c r="AA1192" s="2">
        <f>+DETALLE_GD_1[[#This Row],[VALOR PPTO]]*DETALLE_GD_1[[#This Row],[CANTIDAD RECIBIDA]]</f>
        <v>3267</v>
      </c>
      <c r="AB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2" s="3">
        <f>+DETALLE_GD_1[[#This Row],[CANTIDAD SOLICITADA]]-DETALLE_GD_1[[#This Row],[DEVOLUCIÓN]]</f>
        <v>3</v>
      </c>
      <c r="AD1192" s="38" t="str">
        <f>+_xlfn.XLOOKUP(DETALLE_GD_1[[#This Row],[CODIGO]],PRODUCTOS[CODIGO],PRODUCTOS[DESC CORTA],"",0)</f>
        <v>SELLO INSTALACION WC</v>
      </c>
    </row>
    <row r="1193" spans="1:30" hidden="1" x14ac:dyDescent="0.25">
      <c r="A1193" s="1">
        <v>46146</v>
      </c>
      <c r="B1193" s="1">
        <v>46146</v>
      </c>
      <c r="C1193" s="80" t="s">
        <v>169</v>
      </c>
      <c r="D1193" s="38">
        <v>5</v>
      </c>
      <c r="E1193" s="80" t="s">
        <v>169</v>
      </c>
      <c r="F1193">
        <v>1808145</v>
      </c>
      <c r="G1193" s="80" t="s">
        <v>273</v>
      </c>
      <c r="H1193" s="80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"/>
      <c r="V1193">
        <v>6116</v>
      </c>
      <c r="W1193" s="2">
        <v>6579000000</v>
      </c>
      <c r="X1193" s="6">
        <v>51435</v>
      </c>
      <c r="Y1193" s="38">
        <v>10010</v>
      </c>
      <c r="Z1193" s="81">
        <f>+((DETALLE_GD_1[[#This Row],[VALOR X UN (GD)]]-DETALLE_GD_1[[#This Row],[VALOR PPTO]])/DETALLE_GD_1[[#This Row],[VALOR PPTO]])</f>
        <v>-5.1054727325750962E-2</v>
      </c>
      <c r="AA1193" s="2">
        <f>+DETALLE_GD_1[[#This Row],[VALOR PPTO]]*DETALLE_GD_1[[#This Row],[CANTIDAD RECIBIDA]]</f>
        <v>51435</v>
      </c>
      <c r="AB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3" s="3">
        <f>+DETALLE_GD_1[[#This Row],[CANTIDAD SOLICITADA]]-DETALLE_GD_1[[#This Row],[DEVOLUCIÓN]]</f>
        <v>3</v>
      </c>
      <c r="AD1193" s="38" t="str">
        <f>+_xlfn.XLOOKUP(DETALLE_GD_1[[#This Row],[CODIGO]],PRODUCTOS[CODIGO],PRODUCTOS[DESC CORTA],"",0)</f>
        <v>ESTANQUE WC AURA</v>
      </c>
    </row>
    <row r="1194" spans="1:30" hidden="1" x14ac:dyDescent="0.25">
      <c r="A1194" s="1">
        <v>46146</v>
      </c>
      <c r="B1194" s="1">
        <v>46146</v>
      </c>
      <c r="C1194" s="80" t="s">
        <v>169</v>
      </c>
      <c r="D1194" s="38">
        <v>5</v>
      </c>
      <c r="E1194" s="80" t="s">
        <v>169</v>
      </c>
      <c r="F1194">
        <v>1808144</v>
      </c>
      <c r="G1194" s="80" t="s">
        <v>272</v>
      </c>
      <c r="H1194" s="80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"/>
      <c r="V1194">
        <v>6116</v>
      </c>
      <c r="W1194" s="2">
        <v>6579000000</v>
      </c>
      <c r="X1194" s="6">
        <v>69684</v>
      </c>
      <c r="Y1194" s="38">
        <v>10010</v>
      </c>
      <c r="Z1194" s="81">
        <f>+((DETALLE_GD_1[[#This Row],[VALOR X UN (GD)]]-DETALLE_GD_1[[#This Row],[VALOR PPTO]])/DETALLE_GD_1[[#This Row],[VALOR PPTO]])</f>
        <v>3.8172335112795584E-3</v>
      </c>
      <c r="AA1194" s="2">
        <f>+DETALLE_GD_1[[#This Row],[VALOR PPTO]]*DETALLE_GD_1[[#This Row],[CANTIDAD RECIBIDA]]</f>
        <v>69684</v>
      </c>
      <c r="AB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4" s="3">
        <f>+DETALLE_GD_1[[#This Row],[CANTIDAD SOLICITADA]]-DETALLE_GD_1[[#This Row],[DEVOLUCIÓN]]</f>
        <v>3</v>
      </c>
      <c r="AD1194" s="38" t="str">
        <f>+_xlfn.XLOOKUP(DETALLE_GD_1[[#This Row],[CODIGO]],PRODUCTOS[CODIGO],PRODUCTOS[DESC CORTA],"",0)</f>
        <v>TAZA WC AURA</v>
      </c>
    </row>
    <row r="1195" spans="1:30" hidden="1" x14ac:dyDescent="0.25">
      <c r="A1195" s="1">
        <v>46146</v>
      </c>
      <c r="B1195" s="1">
        <v>46146</v>
      </c>
      <c r="C1195" s="80" t="s">
        <v>169</v>
      </c>
      <c r="D1195" s="38">
        <v>5</v>
      </c>
      <c r="E1195" s="80" t="s">
        <v>169</v>
      </c>
      <c r="F1195">
        <v>407795</v>
      </c>
      <c r="G1195" s="80" t="s">
        <v>325</v>
      </c>
      <c r="H1195" s="80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"/>
      <c r="V1195">
        <v>6116</v>
      </c>
      <c r="W1195" s="2">
        <v>6579000000</v>
      </c>
      <c r="X1195" s="6">
        <v>4832.8008300000001</v>
      </c>
      <c r="Y1195" s="38">
        <v>10010</v>
      </c>
      <c r="Z1195" s="81">
        <f>+((DETALLE_GD_1[[#This Row],[VALOR X UN (GD)]]-DETALLE_GD_1[[#This Row],[VALOR PPTO]])/DETALLE_GD_1[[#This Row],[VALOR PPTO]])</f>
        <v>4.1218334511075141E-5</v>
      </c>
      <c r="AA1195" s="2">
        <f>+DETALLE_GD_1[[#This Row],[VALOR PPTO]]*DETALLE_GD_1[[#This Row],[CANTIDAD RECIBIDA]]</f>
        <v>4832.8008</v>
      </c>
      <c r="AB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5" s="3">
        <f>+DETALLE_GD_1[[#This Row],[CANTIDAD SOLICITADA]]-DETALLE_GD_1[[#This Row],[DEVOLUCIÓN]]</f>
        <v>3</v>
      </c>
      <c r="AD1195" s="38" t="str">
        <f>+_xlfn.XLOOKUP(DETALLE_GD_1[[#This Row],[CODIGO]],PRODUCTOS[CODIGO],PRODUCTOS[DESC CORTA],"",0)</f>
        <v>SET BALCON</v>
      </c>
    </row>
    <row r="1196" spans="1:30" hidden="1" x14ac:dyDescent="0.25">
      <c r="A1196" s="1">
        <v>46146</v>
      </c>
      <c r="B1196" s="1">
        <v>46146</v>
      </c>
      <c r="C1196" s="80" t="s">
        <v>169</v>
      </c>
      <c r="D1196" s="38">
        <v>5</v>
      </c>
      <c r="E1196" s="80" t="s">
        <v>169</v>
      </c>
      <c r="F1196">
        <v>1808147</v>
      </c>
      <c r="G1196" s="80" t="s">
        <v>275</v>
      </c>
      <c r="H1196" s="80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"/>
      <c r="V1196">
        <v>6116</v>
      </c>
      <c r="W1196" s="2">
        <v>6579000000</v>
      </c>
      <c r="X1196" s="6">
        <v>6879</v>
      </c>
      <c r="Y1196" s="38">
        <v>10010</v>
      </c>
      <c r="Z1196" s="81">
        <f>+((DETALLE_GD_1[[#This Row],[VALOR X UN (GD)]]-DETALLE_GD_1[[#This Row],[VALOR PPTO]])/DETALLE_GD_1[[#This Row],[VALOR PPTO]])</f>
        <v>-3.1981378107282937E-2</v>
      </c>
      <c r="AA1196" s="2">
        <f>+DETALLE_GD_1[[#This Row],[VALOR PPTO]]*DETALLE_GD_1[[#This Row],[CANTIDAD RECIBIDA]]</f>
        <v>6879</v>
      </c>
      <c r="AB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6" s="3">
        <f>+DETALLE_GD_1[[#This Row],[CANTIDAD SOLICITADA]]-DETALLE_GD_1[[#This Row],[DEVOLUCIÓN]]</f>
        <v>3</v>
      </c>
      <c r="AD1196" s="38" t="str">
        <f>+_xlfn.XLOOKUP(DETALLE_GD_1[[#This Row],[CODIGO]],PRODUCTOS[CODIGO],PRODUCTOS[DESC CORTA],"",0)</f>
        <v>LLAVE ANGULAR 1/2X</v>
      </c>
    </row>
    <row r="1197" spans="1:30" hidden="1" x14ac:dyDescent="0.25">
      <c r="A1197" s="1">
        <v>46146</v>
      </c>
      <c r="B1197" s="1">
        <v>46146</v>
      </c>
      <c r="C1197" s="80" t="s">
        <v>169</v>
      </c>
      <c r="D1197" s="38">
        <v>5</v>
      </c>
      <c r="E1197" s="80" t="s">
        <v>169</v>
      </c>
      <c r="F1197">
        <v>1802166</v>
      </c>
      <c r="G1197" s="80" t="s">
        <v>283</v>
      </c>
      <c r="H1197" s="80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"/>
      <c r="V1197">
        <v>6116</v>
      </c>
      <c r="W1197" s="2">
        <v>6579000000</v>
      </c>
      <c r="X1197" s="6">
        <v>41607</v>
      </c>
      <c r="Y1197" s="38">
        <v>10010</v>
      </c>
      <c r="Z1197" s="81">
        <f>+((DETALLE_GD_1[[#This Row],[VALOR X UN (GD)]]-DETALLE_GD_1[[#This Row],[VALOR PPTO]])/DETALLE_GD_1[[#This Row],[VALOR PPTO]])</f>
        <v>0</v>
      </c>
      <c r="AA1197" s="2">
        <f>+DETALLE_GD_1[[#This Row],[VALOR PPTO]]*DETALLE_GD_1[[#This Row],[CANTIDAD RECIBIDA]]</f>
        <v>41607</v>
      </c>
      <c r="AB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7" s="3">
        <f>+DETALLE_GD_1[[#This Row],[CANTIDAD SOLICITADA]]-DETALLE_GD_1[[#This Row],[DEVOLUCIÓN]]</f>
        <v>3</v>
      </c>
      <c r="AD1197" s="38" t="str">
        <f>+_xlfn.XLOOKUP(DETALLE_GD_1[[#This Row],[CODIGO]],PRODUCTOS[CODIGO],PRODUCTOS[DESC CORTA],"",0)</f>
        <v>NEW TS2024022)</v>
      </c>
    </row>
    <row r="1198" spans="1:30" hidden="1" x14ac:dyDescent="0.25">
      <c r="A1198" s="1">
        <v>46146</v>
      </c>
      <c r="B1198" s="1">
        <v>46146</v>
      </c>
      <c r="C1198" s="80" t="s">
        <v>169</v>
      </c>
      <c r="D1198" s="38">
        <v>5</v>
      </c>
      <c r="E1198" s="80" t="s">
        <v>169</v>
      </c>
      <c r="F1198">
        <v>1703006</v>
      </c>
      <c r="G1198" s="80" t="s">
        <v>48</v>
      </c>
      <c r="H1198" s="80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"/>
      <c r="V1198">
        <v>6116</v>
      </c>
      <c r="W1198" s="2">
        <v>6579000000</v>
      </c>
      <c r="X1198" s="6">
        <v>4986</v>
      </c>
      <c r="Y1198" s="38">
        <v>10010</v>
      </c>
      <c r="Z1198" s="81">
        <f>+((DETALLE_GD_1[[#This Row],[VALOR X UN (GD)]]-DETALLE_GD_1[[#This Row],[VALOR PPTO]])/DETALLE_GD_1[[#This Row],[VALOR PPTO]])</f>
        <v>2.0054151624549239E-4</v>
      </c>
      <c r="AA1198" s="2">
        <f>+DETALLE_GD_1[[#This Row],[VALOR PPTO]]*DETALLE_GD_1[[#This Row],[CANTIDAD RECIBIDA]]</f>
        <v>4986</v>
      </c>
      <c r="AB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8" s="3">
        <f>+DETALLE_GD_1[[#This Row],[CANTIDAD SOLICITADA]]-DETALLE_GD_1[[#This Row],[DEVOLUCIÓN]]</f>
        <v>3</v>
      </c>
      <c r="AD1198" s="38" t="str">
        <f>+_xlfn.XLOOKUP(DETALLE_GD_1[[#This Row],[CODIGO]],PRODUCTOS[CODIGO],PRODUCTOS[DESC CORTA],"",0)</f>
        <v>SIFON LAVAPLATO</v>
      </c>
    </row>
    <row r="1199" spans="1:30" hidden="1" x14ac:dyDescent="0.25">
      <c r="A1199" s="1">
        <v>46146</v>
      </c>
      <c r="B1199" s="1">
        <v>46146</v>
      </c>
      <c r="C1199" s="80" t="s">
        <v>169</v>
      </c>
      <c r="D1199" s="38">
        <v>5</v>
      </c>
      <c r="E1199" s="80" t="s">
        <v>169</v>
      </c>
      <c r="F1199">
        <v>5316508</v>
      </c>
      <c r="G1199" s="80" t="s">
        <v>470</v>
      </c>
      <c r="H1199" s="80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"/>
      <c r="V1199">
        <v>6116</v>
      </c>
      <c r="W1199" s="2">
        <v>6579000000</v>
      </c>
      <c r="X1199" s="6" t="s">
        <v>355</v>
      </c>
      <c r="Y1199" s="38">
        <v>10010</v>
      </c>
      <c r="Z1199" s="81" t="e">
        <f>+((DETALLE_GD_1[[#This Row],[VALOR X UN (GD)]]-DETALLE_GD_1[[#This Row],[VALOR PPTO]])/DETALLE_GD_1[[#This Row],[VALOR PPTO]])</f>
        <v>#DIV/0!</v>
      </c>
      <c r="AA1199" s="2">
        <f>+DETALLE_GD_1[[#This Row],[VALOR PPTO]]*DETALLE_GD_1[[#This Row],[CANTIDAD RECIBIDA]]</f>
        <v>0</v>
      </c>
      <c r="AB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9" s="3">
        <f>+DETALLE_GD_1[[#This Row],[CANTIDAD SOLICITADA]]-DETALLE_GD_1[[#This Row],[DEVOLUCIÓN]]</f>
        <v>3</v>
      </c>
      <c r="AD1199" s="38" t="str">
        <f>+_xlfn.XLOOKUP(DETALLE_GD_1[[#This Row],[CODIGO]],PRODUCTOS[CODIGO],PRODUCTOS[DESC CORTA],"",0)</f>
        <v/>
      </c>
    </row>
    <row r="1200" spans="1:30" hidden="1" x14ac:dyDescent="0.25">
      <c r="A1200" s="1">
        <v>46146</v>
      </c>
      <c r="B1200" s="1">
        <v>46146</v>
      </c>
      <c r="C1200" s="80" t="s">
        <v>169</v>
      </c>
      <c r="D1200" s="38">
        <v>5</v>
      </c>
      <c r="E1200" s="80" t="s">
        <v>169</v>
      </c>
      <c r="F1200">
        <v>5316507</v>
      </c>
      <c r="G1200" s="80" t="s">
        <v>55</v>
      </c>
      <c r="H1200" s="8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"/>
      <c r="V1200">
        <v>6116</v>
      </c>
      <c r="W1200" s="2">
        <v>6579000000</v>
      </c>
      <c r="X1200" s="6">
        <v>124259.00000099999</v>
      </c>
      <c r="Y1200" s="38">
        <v>10010</v>
      </c>
      <c r="Z1200" s="81">
        <f>+((DETALLE_GD_1[[#This Row],[VALOR X UN (GD)]]-DETALLE_GD_1[[#This Row],[VALOR PPTO]])/DETALLE_GD_1[[#This Row],[VALOR PPTO]])</f>
        <v>0</v>
      </c>
      <c r="AA1200" s="2">
        <f>+DETALLE_GD_1[[#This Row],[VALOR PPTO]]*DETALLE_GD_1[[#This Row],[CANTIDAD RECIBIDA]]</f>
        <v>124259.0001</v>
      </c>
      <c r="AB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0" s="3">
        <f>+DETALLE_GD_1[[#This Row],[CANTIDAD SOLICITADA]]-DETALLE_GD_1[[#This Row],[DEVOLUCIÓN]]</f>
        <v>3</v>
      </c>
      <c r="AD1200" s="38" t="str">
        <f>+_xlfn.XLOOKUP(DETALLE_GD_1[[#This Row],[CODIGO]],PRODUCTOS[CODIGO],PRODUCTOS[DESC CORTA],"",0)</f>
        <v>MUEBLE LAVAPLATOS</v>
      </c>
    </row>
    <row r="1201" spans="1:30" hidden="1" x14ac:dyDescent="0.25">
      <c r="A1201" s="1">
        <v>46146</v>
      </c>
      <c r="B1201" s="1">
        <v>46146</v>
      </c>
      <c r="C1201" s="80" t="s">
        <v>169</v>
      </c>
      <c r="D1201" s="38">
        <v>5</v>
      </c>
      <c r="E1201" s="80" t="s">
        <v>169</v>
      </c>
      <c r="F1201">
        <v>2505426</v>
      </c>
      <c r="G1201" s="80" t="s">
        <v>711</v>
      </c>
      <c r="H1201" s="80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"/>
      <c r="V1201">
        <v>6116</v>
      </c>
      <c r="W1201" s="2">
        <v>6579000000</v>
      </c>
      <c r="X1201" s="6">
        <v>5052</v>
      </c>
      <c r="Y1201" s="38">
        <v>10010</v>
      </c>
      <c r="Z1201" s="81">
        <f>+((DETALLE_GD_1[[#This Row],[VALOR X UN (GD)]]-DETALLE_GD_1[[#This Row],[VALOR PPTO]])/DETALLE_GD_1[[#This Row],[VALOR PPTO]])</f>
        <v>9.6793349168646084E-2</v>
      </c>
      <c r="AA1201" s="2">
        <f>+DETALLE_GD_1[[#This Row],[VALOR PPTO]]*DETALLE_GD_1[[#This Row],[CANTIDAD RECIBIDA]]</f>
        <v>5052</v>
      </c>
      <c r="AB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1" s="3">
        <f>+DETALLE_GD_1[[#This Row],[CANTIDAD SOLICITADA]]-DETALLE_GD_1[[#This Row],[DEVOLUCIÓN]]</f>
        <v>3</v>
      </c>
      <c r="AD1201" s="38" t="str">
        <f>+_xlfn.XLOOKUP(DETALLE_GD_1[[#This Row],[CODIGO]],PRODUCTOS[CODIGO],PRODUCTOS[DESC CORTA],"",0)</f>
        <v/>
      </c>
    </row>
    <row r="1202" spans="1:30" hidden="1" x14ac:dyDescent="0.25">
      <c r="A1202" s="1">
        <v>46146</v>
      </c>
      <c r="B1202" s="1">
        <v>46146</v>
      </c>
      <c r="C1202" s="80" t="s">
        <v>169</v>
      </c>
      <c r="D1202" s="38">
        <v>5</v>
      </c>
      <c r="E1202" s="80" t="s">
        <v>169</v>
      </c>
      <c r="F1202">
        <v>1802176</v>
      </c>
      <c r="G1202" s="80" t="s">
        <v>196</v>
      </c>
      <c r="H1202" s="80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"/>
      <c r="V1202">
        <v>6116</v>
      </c>
      <c r="W1202" s="2">
        <v>6579000000</v>
      </c>
      <c r="X1202" s="6">
        <v>6597</v>
      </c>
      <c r="Y1202" s="38">
        <v>10010</v>
      </c>
      <c r="Z1202" s="81">
        <f>+((DETALLE_GD_1[[#This Row],[VALOR X UN (GD)]]-DETALLE_GD_1[[#This Row],[VALOR PPTO]])/DETALLE_GD_1[[#This Row],[VALOR PPTO]])</f>
        <v>0</v>
      </c>
      <c r="AA1202" s="2">
        <f>+DETALLE_GD_1[[#This Row],[VALOR PPTO]]*DETALLE_GD_1[[#This Row],[CANTIDAD RECIBIDA]]</f>
        <v>6597</v>
      </c>
      <c r="AB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2" s="3">
        <f>+DETALLE_GD_1[[#This Row],[CANTIDAD SOLICITADA]]-DETALLE_GD_1[[#This Row],[DEVOLUCIÓN]]</f>
        <v>3</v>
      </c>
      <c r="AD1202" s="38">
        <f>+_xlfn.XLOOKUP(DETALLE_GD_1[[#This Row],[CODIGO]],PRODUCTOS[CODIGO],PRODUCTOS[DESC CORTA],"",0)</f>
        <v>0</v>
      </c>
    </row>
    <row r="1203" spans="1:30" hidden="1" x14ac:dyDescent="0.25">
      <c r="A1203" s="1">
        <v>46146</v>
      </c>
      <c r="B1203" s="1">
        <v>46146</v>
      </c>
      <c r="C1203" s="80" t="s">
        <v>169</v>
      </c>
      <c r="D1203" s="38">
        <v>5</v>
      </c>
      <c r="E1203" s="80" t="s">
        <v>169</v>
      </c>
      <c r="F1203">
        <v>1802165</v>
      </c>
      <c r="G1203" s="80" t="s">
        <v>261</v>
      </c>
      <c r="H1203" s="80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"/>
      <c r="V1203">
        <v>6116</v>
      </c>
      <c r="W1203" s="2">
        <v>6579000000</v>
      </c>
      <c r="X1203" s="6">
        <v>27366</v>
      </c>
      <c r="Y1203" s="38">
        <v>10010</v>
      </c>
      <c r="Z1203" s="81">
        <f>+((DETALLE_GD_1[[#This Row],[VALOR X UN (GD)]]-DETALLE_GD_1[[#This Row],[VALOR PPTO]])/DETALLE_GD_1[[#This Row],[VALOR PPTO]])</f>
        <v>0</v>
      </c>
      <c r="AA1203" s="2">
        <f>+DETALLE_GD_1[[#This Row],[VALOR PPTO]]*DETALLE_GD_1[[#This Row],[CANTIDAD RECIBIDA]]</f>
        <v>27366</v>
      </c>
      <c r="AB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3" s="3">
        <f>+DETALLE_GD_1[[#This Row],[CANTIDAD SOLICITADA]]-DETALLE_GD_1[[#This Row],[DEVOLUCIÓN]]</f>
        <v>3</v>
      </c>
      <c r="AD1203" s="38" t="str">
        <f>+_xlfn.XLOOKUP(DETALLE_GD_1[[#This Row],[CODIGO]],PRODUCTOS[CODIGO],PRODUCTOS[DESC CORTA],"",0)</f>
        <v>NEW TS2024019)</v>
      </c>
    </row>
    <row r="1204" spans="1:30" hidden="1" x14ac:dyDescent="0.25">
      <c r="A1204" s="1">
        <v>46146</v>
      </c>
      <c r="B1204" s="1">
        <v>46146</v>
      </c>
      <c r="C1204" s="80" t="s">
        <v>169</v>
      </c>
      <c r="D1204" s="38">
        <v>5</v>
      </c>
      <c r="E1204" s="80" t="s">
        <v>169</v>
      </c>
      <c r="F1204">
        <v>1701154</v>
      </c>
      <c r="G1204" s="80" t="s">
        <v>713</v>
      </c>
      <c r="H1204" s="80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"/>
      <c r="V1204">
        <v>6116</v>
      </c>
      <c r="W1204" s="2">
        <v>6579000000</v>
      </c>
      <c r="X1204" s="6">
        <v>3690</v>
      </c>
      <c r="Y1204" s="38">
        <v>10010</v>
      </c>
      <c r="Z1204" s="81">
        <f>+((DETALLE_GD_1[[#This Row],[VALOR X UN (GD)]]-DETALLE_GD_1[[#This Row],[VALOR PPTO]])/DETALLE_GD_1[[#This Row],[VALOR PPTO]])</f>
        <v>-2.7097560975610435E-4</v>
      </c>
      <c r="AA1204" s="2">
        <f>+DETALLE_GD_1[[#This Row],[VALOR PPTO]]*DETALLE_GD_1[[#This Row],[CANTIDAD RECIBIDA]]</f>
        <v>3690</v>
      </c>
      <c r="AB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4" s="3">
        <f>+DETALLE_GD_1[[#This Row],[CANTIDAD SOLICITADA]]-DETALLE_GD_1[[#This Row],[DEVOLUCIÓN]]</f>
        <v>3</v>
      </c>
      <c r="AD1204" s="38" t="str">
        <f>+_xlfn.XLOOKUP(DETALLE_GD_1[[#This Row],[CODIGO]],PRODUCTOS[CODIGO],PRODUCTOS[DESC CORTA],"",0)</f>
        <v/>
      </c>
    </row>
    <row r="1205" spans="1:30" hidden="1" x14ac:dyDescent="0.25">
      <c r="A1205" s="1">
        <v>46146</v>
      </c>
      <c r="B1205" s="1">
        <v>46146</v>
      </c>
      <c r="C1205" s="80" t="s">
        <v>169</v>
      </c>
      <c r="D1205" s="38">
        <v>5</v>
      </c>
      <c r="E1205" s="80" t="s">
        <v>169</v>
      </c>
      <c r="F1205">
        <v>1802175</v>
      </c>
      <c r="G1205" s="80" t="s">
        <v>269</v>
      </c>
      <c r="H1205" s="80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"/>
      <c r="V1205">
        <v>6116</v>
      </c>
      <c r="W1205" s="2">
        <v>6579000000</v>
      </c>
      <c r="X1205" s="6">
        <v>3237</v>
      </c>
      <c r="Y1205" s="38">
        <v>10010</v>
      </c>
      <c r="Z1205" s="81">
        <f>+((DETALLE_GD_1[[#This Row],[VALOR X UN (GD)]]-DETALLE_GD_1[[#This Row],[VALOR PPTO]])/DETALLE_GD_1[[#This Row],[VALOR PPTO]])</f>
        <v>0</v>
      </c>
      <c r="AA1205" s="2">
        <f>+DETALLE_GD_1[[#This Row],[VALOR PPTO]]*DETALLE_GD_1[[#This Row],[CANTIDAD RECIBIDA]]</f>
        <v>3237</v>
      </c>
      <c r="AB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5" s="3">
        <f>+DETALLE_GD_1[[#This Row],[CANTIDAD SOLICITADA]]-DETALLE_GD_1[[#This Row],[DEVOLUCIÓN]]</f>
        <v>3</v>
      </c>
      <c r="AD1205" s="38" t="str">
        <f>+_xlfn.XLOOKUP(DETALLE_GD_1[[#This Row],[CODIGO]],PRODUCTOS[CODIGO],PRODUCTOS[DESC CORTA],"",0)</f>
        <v>UÑETAS INSTLACION LAVAMANOS</v>
      </c>
    </row>
    <row r="1206" spans="1:30" hidden="1" x14ac:dyDescent="0.25">
      <c r="A1206" s="1">
        <v>46146</v>
      </c>
      <c r="B1206" s="1">
        <v>46146</v>
      </c>
      <c r="C1206" s="80" t="s">
        <v>169</v>
      </c>
      <c r="D1206" s="38">
        <v>5</v>
      </c>
      <c r="E1206" s="80" t="s">
        <v>169</v>
      </c>
      <c r="F1206">
        <v>1802174</v>
      </c>
      <c r="G1206" s="80" t="s">
        <v>268</v>
      </c>
      <c r="H1206" s="80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"/>
      <c r="V1206">
        <v>6116</v>
      </c>
      <c r="W1206" s="2">
        <v>6579000000</v>
      </c>
      <c r="X1206" s="6">
        <v>23127</v>
      </c>
      <c r="Y1206" s="38">
        <v>10010</v>
      </c>
      <c r="Z1206" s="81">
        <f>+((DETALLE_GD_1[[#This Row],[VALOR X UN (GD)]]-DETALLE_GD_1[[#This Row],[VALOR PPTO]])/DETALLE_GD_1[[#This Row],[VALOR PPTO]])</f>
        <v>-9.5126475548063763E-4</v>
      </c>
      <c r="AA1206" s="2">
        <f>+DETALLE_GD_1[[#This Row],[VALOR PPTO]]*DETALLE_GD_1[[#This Row],[CANTIDAD RECIBIDA]]</f>
        <v>23127</v>
      </c>
      <c r="AB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6" s="3">
        <f>+DETALLE_GD_1[[#This Row],[CANTIDAD SOLICITADA]]-DETALLE_GD_1[[#This Row],[DEVOLUCIÓN]]</f>
        <v>3</v>
      </c>
      <c r="AD1206" s="38" t="str">
        <f>+_xlfn.XLOOKUP(DETALLE_GD_1[[#This Row],[CODIGO]],PRODUCTOS[CODIGO],PRODUCTOS[DESC CORTA],"",0)</f>
        <v>PEDESTAL DS THEOS</v>
      </c>
    </row>
    <row r="1207" spans="1:30" hidden="1" x14ac:dyDescent="0.25">
      <c r="A1207" s="1">
        <v>46146</v>
      </c>
      <c r="B1207" s="1">
        <v>46146</v>
      </c>
      <c r="C1207" s="80" t="s">
        <v>169</v>
      </c>
      <c r="D1207" s="38">
        <v>5</v>
      </c>
      <c r="E1207" s="80" t="s">
        <v>169</v>
      </c>
      <c r="F1207">
        <v>1802173</v>
      </c>
      <c r="G1207" s="80" t="s">
        <v>267</v>
      </c>
      <c r="H1207" s="80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"/>
      <c r="V1207">
        <v>6116</v>
      </c>
      <c r="W1207" s="2">
        <v>6579000000</v>
      </c>
      <c r="X1207" s="6">
        <v>35988</v>
      </c>
      <c r="Y1207" s="38">
        <v>10010</v>
      </c>
      <c r="Z1207" s="81">
        <f>+((DETALLE_GD_1[[#This Row],[VALOR X UN (GD)]]-DETALLE_GD_1[[#This Row],[VALOR PPTO]])/DETALLE_GD_1[[#This Row],[VALOR PPTO]])</f>
        <v>-9.4475658552852914E-4</v>
      </c>
      <c r="AA1207" s="2">
        <f>+DETALLE_GD_1[[#This Row],[VALOR PPTO]]*DETALLE_GD_1[[#This Row],[CANTIDAD RECIBIDA]]</f>
        <v>35988</v>
      </c>
      <c r="AB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7" s="3">
        <f>+DETALLE_GD_1[[#This Row],[CANTIDAD SOLICITADA]]-DETALLE_GD_1[[#This Row],[DEVOLUCIÓN]]</f>
        <v>3</v>
      </c>
      <c r="AD1207" s="38" t="str">
        <f>+_xlfn.XLOOKUP(DETALLE_GD_1[[#This Row],[CODIGO]],PRODUCTOS[CODIGO],PRODUCTOS[DESC CORTA],"",0)</f>
        <v>LAVAMANOS DS THEOS</v>
      </c>
    </row>
    <row r="1208" spans="1:30" hidden="1" x14ac:dyDescent="0.25">
      <c r="A1208" s="1">
        <v>46146</v>
      </c>
      <c r="B1208" s="1">
        <v>46146</v>
      </c>
      <c r="C1208" s="80" t="s">
        <v>169</v>
      </c>
      <c r="D1208" s="38">
        <v>5</v>
      </c>
      <c r="E1208" s="80" t="s">
        <v>169</v>
      </c>
      <c r="F1208">
        <v>5316484</v>
      </c>
      <c r="G1208" s="80" t="s">
        <v>96</v>
      </c>
      <c r="H1208" s="80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"/>
      <c r="V1208">
        <v>6116</v>
      </c>
      <c r="W1208" s="2">
        <v>6579000000</v>
      </c>
      <c r="X1208" s="6">
        <v>26236.363638000003</v>
      </c>
      <c r="Y1208" s="38">
        <v>10010</v>
      </c>
      <c r="Z1208" s="81">
        <f>+((DETALLE_GD_1[[#This Row],[VALOR X UN (GD)]]-DETALLE_GD_1[[#This Row],[VALOR PPTO]])/DETALLE_GD_1[[#This Row],[VALOR PPTO]])</f>
        <v>-2.0405411515142864E-2</v>
      </c>
      <c r="AA1208" s="2">
        <f>+DETALLE_GD_1[[#This Row],[VALOR PPTO]]*DETALLE_GD_1[[#This Row],[CANTIDAD RECIBIDA]]</f>
        <v>26236.363799999999</v>
      </c>
      <c r="AB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8" s="3">
        <f>+DETALLE_GD_1[[#This Row],[CANTIDAD SOLICITADA]]-DETALLE_GD_1[[#This Row],[DEVOLUCIÓN]]</f>
        <v>6</v>
      </c>
      <c r="AD1208" s="38" t="str">
        <f>+_xlfn.XLOOKUP(DETALLE_GD_1[[#This Row],[CODIGO]],PRODUCTOS[CODIGO],PRODUCTOS[DESC CORTA],"",0)</f>
        <v>LLAVE DE BOLA AC</v>
      </c>
    </row>
    <row r="1209" spans="1:30" hidden="1" x14ac:dyDescent="0.25">
      <c r="A1209" s="1">
        <v>46146</v>
      </c>
      <c r="B1209" s="1">
        <v>46146</v>
      </c>
      <c r="C1209" s="80" t="s">
        <v>169</v>
      </c>
      <c r="D1209" s="38">
        <v>5</v>
      </c>
      <c r="E1209" s="80" t="s">
        <v>169</v>
      </c>
      <c r="F1209">
        <v>5316483</v>
      </c>
      <c r="G1209" s="80" t="s">
        <v>97</v>
      </c>
      <c r="H1209" s="80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"/>
      <c r="V1209">
        <v>6116</v>
      </c>
      <c r="W1209" s="2">
        <v>6579000000</v>
      </c>
      <c r="X1209" s="6">
        <v>19425.642857999999</v>
      </c>
      <c r="Y1209" s="38">
        <v>10010</v>
      </c>
      <c r="Z1209" s="81">
        <f>+((DETALLE_GD_1[[#This Row],[VALOR X UN (GD)]]-DETALLE_GD_1[[#This Row],[VALOR PPTO]])/DETALLE_GD_1[[#This Row],[VALOR PPTO]])</f>
        <v>-7.8280159442447456E-2</v>
      </c>
      <c r="AA1209" s="2">
        <f>+DETALLE_GD_1[[#This Row],[VALOR PPTO]]*DETALLE_GD_1[[#This Row],[CANTIDAD RECIBIDA]]</f>
        <v>19425.642599999999</v>
      </c>
      <c r="AB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9" s="3">
        <f>+DETALLE_GD_1[[#This Row],[CANTIDAD SOLICITADA]]-DETALLE_GD_1[[#This Row],[DEVOLUCIÓN]]</f>
        <v>6</v>
      </c>
      <c r="AD1209" s="38" t="str">
        <f>+_xlfn.XLOOKUP(DETALLE_GD_1[[#This Row],[CODIGO]],PRODUCTOS[CODIGO],PRODUCTOS[DESC CORTA],"",0)</f>
        <v>LLAVE DE BOLA AF</v>
      </c>
    </row>
    <row r="1210" spans="1:30" hidden="1" x14ac:dyDescent="0.25">
      <c r="A1210" s="1">
        <v>46146</v>
      </c>
      <c r="B1210" s="1">
        <v>46146</v>
      </c>
      <c r="C1210" s="80" t="s">
        <v>169</v>
      </c>
      <c r="D1210" s="38">
        <v>5</v>
      </c>
      <c r="E1210" s="80" t="s">
        <v>169</v>
      </c>
      <c r="F1210">
        <v>1802170</v>
      </c>
      <c r="G1210" s="80" t="s">
        <v>264</v>
      </c>
      <c r="H1210" s="8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"/>
      <c r="V1210">
        <v>6116</v>
      </c>
      <c r="W1210" s="2">
        <v>6579000000</v>
      </c>
      <c r="X1210" s="6">
        <v>6129</v>
      </c>
      <c r="Y1210" s="38">
        <v>10010</v>
      </c>
      <c r="Z1210" s="81">
        <f>+((DETALLE_GD_1[[#This Row],[VALOR X UN (GD)]]-DETALLE_GD_1[[#This Row],[VALOR PPTO]])/DETALLE_GD_1[[#This Row],[VALOR PPTO]])</f>
        <v>0</v>
      </c>
      <c r="AA1210" s="2">
        <f>+DETALLE_GD_1[[#This Row],[VALOR PPTO]]*DETALLE_GD_1[[#This Row],[CANTIDAD RECIBIDA]]</f>
        <v>6129</v>
      </c>
      <c r="AB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0" s="3">
        <f>+DETALLE_GD_1[[#This Row],[CANTIDAD SOLICITADA]]-DETALLE_GD_1[[#This Row],[DEVOLUCIÓN]]</f>
        <v>3</v>
      </c>
      <c r="AD1210" s="38">
        <f>+_xlfn.XLOOKUP(DETALLE_GD_1[[#This Row],[CODIGO]],PRODUCTOS[CODIGO],PRODUCTOS[DESC CORTA],"",0)</f>
        <v>0</v>
      </c>
    </row>
    <row r="1211" spans="1:30" hidden="1" x14ac:dyDescent="0.25">
      <c r="A1211" s="1">
        <v>46146</v>
      </c>
      <c r="B1211" s="1">
        <v>46146</v>
      </c>
      <c r="C1211" s="80" t="s">
        <v>169</v>
      </c>
      <c r="D1211" s="38">
        <v>5</v>
      </c>
      <c r="E1211" s="80" t="s">
        <v>169</v>
      </c>
      <c r="F1211">
        <v>1802169</v>
      </c>
      <c r="G1211" s="80" t="s">
        <v>263</v>
      </c>
      <c r="H1211" s="80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"/>
      <c r="V1211">
        <v>6116</v>
      </c>
      <c r="W1211" s="2">
        <v>6579000000</v>
      </c>
      <c r="X1211" s="6">
        <v>32223</v>
      </c>
      <c r="Y1211" s="38">
        <v>10010</v>
      </c>
      <c r="Z1211" s="81">
        <f>+((DETALLE_GD_1[[#This Row],[VALOR X UN (GD)]]-DETALLE_GD_1[[#This Row],[VALOR PPTO]])/DETALLE_GD_1[[#This Row],[VALOR PPTO]])</f>
        <v>-1.0241132110604227E-3</v>
      </c>
      <c r="AA1211" s="2">
        <f>+DETALLE_GD_1[[#This Row],[VALOR PPTO]]*DETALLE_GD_1[[#This Row],[CANTIDAD RECIBIDA]]</f>
        <v>32223</v>
      </c>
      <c r="AB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1" s="3">
        <f>+DETALLE_GD_1[[#This Row],[CANTIDAD SOLICITADA]]-DETALLE_GD_1[[#This Row],[DEVOLUCIÓN]]</f>
        <v>3</v>
      </c>
      <c r="AD1211" s="38" t="str">
        <f>+_xlfn.XLOOKUP(DETALLE_GD_1[[#This Row],[CODIGO]],PRODUCTOS[CODIGO],PRODUCTOS[DESC CORTA],"",0)</f>
        <v>LAVARROPA PLATICO DS</v>
      </c>
    </row>
    <row r="1212" spans="1:30" hidden="1" x14ac:dyDescent="0.25">
      <c r="A1212" s="1">
        <v>46146</v>
      </c>
      <c r="B1212" s="1">
        <v>46146</v>
      </c>
      <c r="C1212" s="80" t="s">
        <v>169</v>
      </c>
      <c r="D1212" s="38">
        <v>5</v>
      </c>
      <c r="E1212" s="80" t="s">
        <v>169</v>
      </c>
      <c r="F1212">
        <v>1801229</v>
      </c>
      <c r="G1212" s="80" t="s">
        <v>259</v>
      </c>
      <c r="H1212" s="80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"/>
      <c r="V1212">
        <v>6116</v>
      </c>
      <c r="W1212" s="2">
        <v>6579000000</v>
      </c>
      <c r="X1212" s="6">
        <v>14026.555557</v>
      </c>
      <c r="Y1212" s="38">
        <v>10010</v>
      </c>
      <c r="Z1212" s="81">
        <f>+((DETALLE_GD_1[[#This Row],[VALOR X UN (GD)]]-DETALLE_GD_1[[#This Row],[VALOR PPTO]])/DETALLE_GD_1[[#This Row],[VALOR PPTO]])</f>
        <v>0.10739946810177302</v>
      </c>
      <c r="AA1212" s="2">
        <f>+DETALLE_GD_1[[#This Row],[VALOR PPTO]]*DETALLE_GD_1[[#This Row],[CANTIDAD RECIBIDA]]</f>
        <v>14026.5555</v>
      </c>
      <c r="AB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2" s="3">
        <f>+DETALLE_GD_1[[#This Row],[CANTIDAD SOLICITADA]]-DETALLE_GD_1[[#This Row],[DEVOLUCIÓN]]</f>
        <v>3</v>
      </c>
      <c r="AD1212" s="38" t="str">
        <f>+_xlfn.XLOOKUP(DETALLE_GD_1[[#This Row],[CODIGO]],PRODUCTOS[CODIGO],PRODUCTOS[DESC CORTA],"",0)</f>
        <v>KIT DESAGUE TINA</v>
      </c>
    </row>
    <row r="1213" spans="1:30" hidden="1" x14ac:dyDescent="0.25">
      <c r="A1213" s="1">
        <v>46146</v>
      </c>
      <c r="B1213" s="1">
        <v>46146</v>
      </c>
      <c r="C1213" s="80" t="s">
        <v>169</v>
      </c>
      <c r="D1213" s="38">
        <v>5</v>
      </c>
      <c r="E1213" s="80" t="s">
        <v>169</v>
      </c>
      <c r="F1213">
        <v>1802167</v>
      </c>
      <c r="G1213" s="80" t="s">
        <v>262</v>
      </c>
      <c r="H1213" s="80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"/>
      <c r="V1213">
        <v>6116</v>
      </c>
      <c r="W1213" s="2">
        <v>6579000000</v>
      </c>
      <c r="X1213" s="6">
        <v>44916</v>
      </c>
      <c r="Y1213" s="38">
        <v>10010</v>
      </c>
      <c r="Z1213" s="81">
        <f>+((DETALLE_GD_1[[#This Row],[VALOR X UN (GD)]]-DETALLE_GD_1[[#This Row],[VALOR PPTO]])/DETALLE_GD_1[[#This Row],[VALOR PPTO]])</f>
        <v>0</v>
      </c>
      <c r="AA1213" s="2">
        <f>+DETALLE_GD_1[[#This Row],[VALOR PPTO]]*DETALLE_GD_1[[#This Row],[CANTIDAD RECIBIDA]]</f>
        <v>44916</v>
      </c>
      <c r="AB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3" s="3">
        <f>+DETALLE_GD_1[[#This Row],[CANTIDAD SOLICITADA]]-DETALLE_GD_1[[#This Row],[DEVOLUCIÓN]]</f>
        <v>3</v>
      </c>
      <c r="AD1213" s="38" t="str">
        <f>+_xlfn.XLOOKUP(DETALLE_GD_1[[#This Row],[CODIGO]],PRODUCTOS[CODIGO],PRODUCTOS[DESC CORTA],"",0)</f>
        <v>NEW DUCHA SIMPLE, SOPORTE Y FLEXIBLE 1.5M 8LPM, ESTIU (TS2024020)</v>
      </c>
    </row>
    <row r="1214" spans="1:30" hidden="1" x14ac:dyDescent="0.25">
      <c r="A1214" s="1">
        <v>46146</v>
      </c>
      <c r="B1214" s="1">
        <v>46146</v>
      </c>
      <c r="C1214" s="80" t="s">
        <v>169</v>
      </c>
      <c r="D1214" s="38">
        <v>5</v>
      </c>
      <c r="E1214" s="80" t="s">
        <v>169</v>
      </c>
      <c r="F1214">
        <v>304101</v>
      </c>
      <c r="G1214" s="80" t="s">
        <v>17</v>
      </c>
      <c r="H1214" s="80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">
        <v>2994427</v>
      </c>
      <c r="V1214">
        <v>6116</v>
      </c>
      <c r="W1214" s="2">
        <v>6579000000</v>
      </c>
      <c r="X1214" s="6">
        <v>1622474.7756000008</v>
      </c>
      <c r="Y1214" s="38">
        <v>10010</v>
      </c>
      <c r="Z1214" s="81">
        <f>+((DETALLE_GD_1[[#This Row],[VALOR X UN (GD)]]-DETALLE_GD_1[[#This Row],[VALOR PPTO]])/DETALLE_GD_1[[#This Row],[VALOR PPTO]])</f>
        <v>-3.7891448672276291E-3</v>
      </c>
      <c r="AA1214" s="2">
        <f>+DETALLE_GD_1[[#This Row],[VALOR PPTO]]*DETALLE_GD_1[[#This Row],[CANTIDAD RECIBIDA]]</f>
        <v>1622474.784</v>
      </c>
      <c r="AB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4" s="3">
        <f>+DETALLE_GD_1[[#This Row],[CANTIDAD SOLICITADA]]-DETALLE_GD_1[[#This Row],[DEVOLUCIÓN]]</f>
        <v>168</v>
      </c>
      <c r="AD1214" s="38" t="str">
        <f>+_xlfn.XLOOKUP(DETALLE_GD_1[[#This Row],[CODIGO]],PRODUCTOS[CODIGO],PRODUCTOS[DESC CORTA],"",0)</f>
        <v>OSB 9.5</v>
      </c>
    </row>
    <row r="1215" spans="1:30" hidden="1" x14ac:dyDescent="0.25">
      <c r="A1215" s="1">
        <v>46146</v>
      </c>
      <c r="B1215" s="1">
        <v>46146</v>
      </c>
      <c r="C1215" s="80" t="s">
        <v>169</v>
      </c>
      <c r="D1215" s="38">
        <v>5</v>
      </c>
      <c r="E1215" s="80" t="s">
        <v>169</v>
      </c>
      <c r="F1215">
        <v>302010</v>
      </c>
      <c r="G1215" s="80" t="s">
        <v>323</v>
      </c>
      <c r="H1215" s="80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"/>
      <c r="V1215">
        <v>6116</v>
      </c>
      <c r="W1215" s="2">
        <v>6579000000</v>
      </c>
      <c r="X1215" s="6">
        <v>1106302.4691599987</v>
      </c>
      <c r="Y1215" s="38">
        <v>10010</v>
      </c>
      <c r="Z1215" s="81">
        <f>+((DETALLE_GD_1[[#This Row],[VALOR X UN (GD)]]-DETALLE_GD_1[[#This Row],[VALOR PPTO]])/DETALLE_GD_1[[#This Row],[VALOR PPTO]])</f>
        <v>1.413404863746349E-2</v>
      </c>
      <c r="AA1215" s="2">
        <f>+DETALLE_GD_1[[#This Row],[VALOR PPTO]]*DETALLE_GD_1[[#This Row],[CANTIDAD RECIBIDA]]</f>
        <v>1106302.4616</v>
      </c>
      <c r="AB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5" s="3">
        <f>+DETALLE_GD_1[[#This Row],[CANTIDAD SOLICITADA]]-DETALLE_GD_1[[#This Row],[DEVOLUCIÓN]]</f>
        <v>168</v>
      </c>
      <c r="AD1215" s="38" t="str">
        <f>+_xlfn.XLOOKUP(DETALLE_GD_1[[#This Row],[CODIGO]],PRODUCTOS[CODIGO],PRODUCTOS[DESC CORTA],"",0)</f>
        <v>PINO 2X6X320</v>
      </c>
    </row>
    <row r="1216" spans="1:30" hidden="1" x14ac:dyDescent="0.25">
      <c r="A1216" s="1">
        <v>46146</v>
      </c>
      <c r="B1216" s="1">
        <v>46146</v>
      </c>
      <c r="C1216" s="80" t="s">
        <v>169</v>
      </c>
      <c r="D1216" s="38">
        <v>5</v>
      </c>
      <c r="E1216" s="80" t="s">
        <v>169</v>
      </c>
      <c r="F1216">
        <v>1801230</v>
      </c>
      <c r="G1216" s="80" t="s">
        <v>51</v>
      </c>
      <c r="H1216" s="80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"/>
      <c r="V1216">
        <v>6116</v>
      </c>
      <c r="W1216" s="2">
        <v>6579000000</v>
      </c>
      <c r="X1216" s="6">
        <v>186196.92308000001</v>
      </c>
      <c r="Y1216" s="38">
        <v>10010</v>
      </c>
      <c r="Z1216" s="81">
        <f>+((DETALLE_GD_1[[#This Row],[VALOR X UN (GD)]]-DETALLE_GD_1[[#This Row],[VALOR PPTO]])/DETALLE_GD_1[[#This Row],[VALOR PPTO]])</f>
        <v>-0.57227542598931436</v>
      </c>
      <c r="AA1216" s="2">
        <f>+DETALLE_GD_1[[#This Row],[VALOR PPTO]]*DETALLE_GD_1[[#This Row],[CANTIDAD RECIBIDA]]</f>
        <v>186196.924</v>
      </c>
      <c r="AB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6" s="3">
        <f>+DETALLE_GD_1[[#This Row],[CANTIDAD SOLICITADA]]-DETALLE_GD_1[[#This Row],[DEVOLUCIÓN]]</f>
        <v>20</v>
      </c>
      <c r="AD1216" s="38" t="str">
        <f>+_xlfn.XLOOKUP(DETALLE_GD_1[[#This Row],[CODIGO]],PRODUCTOS[CODIGO],PRODUCTOS[DESC CORTA],"",0)</f>
        <v>SOPORTE TINA</v>
      </c>
    </row>
    <row r="1217" spans="1:30" hidden="1" x14ac:dyDescent="0.25">
      <c r="A1217" s="1">
        <v>46146</v>
      </c>
      <c r="B1217" s="1">
        <v>46146</v>
      </c>
      <c r="C1217" s="80" t="s">
        <v>169</v>
      </c>
      <c r="D1217" s="38">
        <v>5</v>
      </c>
      <c r="E1217" s="80" t="s">
        <v>169</v>
      </c>
      <c r="F1217">
        <v>404745</v>
      </c>
      <c r="G1217" s="80" t="s">
        <v>444</v>
      </c>
      <c r="H1217" s="80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"/>
      <c r="V1217">
        <v>6116</v>
      </c>
      <c r="W1217" s="2">
        <v>6579000000</v>
      </c>
      <c r="X1217" s="6" t="s">
        <v>355</v>
      </c>
      <c r="Y1217" s="38">
        <v>10010</v>
      </c>
      <c r="Z1217" s="81" t="e">
        <f>+((DETALLE_GD_1[[#This Row],[VALOR X UN (GD)]]-DETALLE_GD_1[[#This Row],[VALOR PPTO]])/DETALLE_GD_1[[#This Row],[VALOR PPTO]])</f>
        <v>#DIV/0!</v>
      </c>
      <c r="AA1217" s="2">
        <f>+DETALLE_GD_1[[#This Row],[VALOR PPTO]]*DETALLE_GD_1[[#This Row],[CANTIDAD RECIBIDA]]</f>
        <v>0</v>
      </c>
      <c r="AB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7" s="3">
        <f>+DETALLE_GD_1[[#This Row],[CANTIDAD SOLICITADA]]-DETALLE_GD_1[[#This Row],[DEVOLUCIÓN]]</f>
        <v>20</v>
      </c>
      <c r="AD1217" s="38" t="str">
        <f>+_xlfn.XLOOKUP(DETALLE_GD_1[[#This Row],[CODIGO]],PRODUCTOS[CODIGO],PRODUCTOS[DESC CORTA],"",0)</f>
        <v/>
      </c>
    </row>
    <row r="1218" spans="1:30" hidden="1" x14ac:dyDescent="0.25">
      <c r="A1218" s="1">
        <v>46146</v>
      </c>
      <c r="B1218" s="1">
        <v>46146</v>
      </c>
      <c r="C1218" s="80" t="s">
        <v>169</v>
      </c>
      <c r="D1218" s="38">
        <v>5</v>
      </c>
      <c r="E1218" s="80" t="s">
        <v>169</v>
      </c>
      <c r="F1218">
        <v>1808156</v>
      </c>
      <c r="G1218" s="80" t="s">
        <v>277</v>
      </c>
      <c r="H1218" s="80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">
        <v>1860603</v>
      </c>
      <c r="V1218">
        <v>6116</v>
      </c>
      <c r="W1218" s="2">
        <v>6579000000</v>
      </c>
      <c r="X1218" s="6">
        <v>5748</v>
      </c>
      <c r="Y1218" s="38">
        <v>10010</v>
      </c>
      <c r="Z1218" s="81">
        <f>+((DETALLE_GD_1[[#This Row],[VALOR X UN (GD)]]-DETALLE_GD_1[[#This Row],[VALOR PPTO]])/DETALLE_GD_1[[#This Row],[VALOR PPTO]])</f>
        <v>8.176774530271394E-3</v>
      </c>
      <c r="AA1218" s="2">
        <f>+DETALLE_GD_1[[#This Row],[VALOR PPTO]]*DETALLE_GD_1[[#This Row],[CANTIDAD RECIBIDA]]</f>
        <v>5748</v>
      </c>
      <c r="AB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8" s="3">
        <f>+DETALLE_GD_1[[#This Row],[CANTIDAD SOLICITADA]]-DETALLE_GD_1[[#This Row],[DEVOLUCIÓN]]</f>
        <v>3</v>
      </c>
      <c r="AD1218" s="38" t="str">
        <f>+_xlfn.XLOOKUP(DETALLE_GD_1[[#This Row],[CODIGO]],PRODUCTOS[CODIGO],PRODUCTOS[DESC CORTA],"",0)</f>
        <v>PERCHA SIMPLE YORK</v>
      </c>
    </row>
    <row r="1219" spans="1:30" hidden="1" x14ac:dyDescent="0.25">
      <c r="A1219" s="1">
        <v>46146</v>
      </c>
      <c r="B1219" s="1">
        <v>46146</v>
      </c>
      <c r="C1219" s="80" t="s">
        <v>169</v>
      </c>
      <c r="D1219" s="38">
        <v>5</v>
      </c>
      <c r="E1219" s="80" t="s">
        <v>169</v>
      </c>
      <c r="F1219">
        <v>1808006</v>
      </c>
      <c r="G1219" s="80" t="s">
        <v>194</v>
      </c>
      <c r="H1219" s="80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"/>
      <c r="V1219">
        <v>6116</v>
      </c>
      <c r="W1219" s="2">
        <v>6579000000</v>
      </c>
      <c r="X1219" s="6">
        <v>8720.0132880000001</v>
      </c>
      <c r="Y1219" s="38">
        <v>10010</v>
      </c>
      <c r="Z1219" s="81">
        <f>+((DETALLE_GD_1[[#This Row],[VALOR X UN (GD)]]-DETALLE_GD_1[[#This Row],[VALOR PPTO]])/DETALLE_GD_1[[#This Row],[VALOR PPTO]])</f>
        <v>-1.5137591589929127E-6</v>
      </c>
      <c r="AA1219" s="2">
        <f>+DETALLE_GD_1[[#This Row],[VALOR PPTO]]*DETALLE_GD_1[[#This Row],[CANTIDAD RECIBIDA]]</f>
        <v>8720.0133000000005</v>
      </c>
      <c r="AB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9" s="3">
        <f>+DETALLE_GD_1[[#This Row],[CANTIDAD SOLICITADA]]-DETALLE_GD_1[[#This Row],[DEVOLUCIÓN]]</f>
        <v>3</v>
      </c>
      <c r="AD1219" s="38">
        <f>+_xlfn.XLOOKUP(DETALLE_GD_1[[#This Row],[CODIGO]],PRODUCTOS[CODIGO],PRODUCTOS[DESC CORTA],"",0)</f>
        <v>0</v>
      </c>
    </row>
    <row r="1220" spans="1:30" hidden="1" x14ac:dyDescent="0.25">
      <c r="A1220" s="1">
        <v>46146</v>
      </c>
      <c r="B1220" s="1">
        <v>46146</v>
      </c>
      <c r="C1220" s="80" t="s">
        <v>169</v>
      </c>
      <c r="D1220" s="38">
        <v>5</v>
      </c>
      <c r="E1220" s="80" t="s">
        <v>169</v>
      </c>
      <c r="F1220">
        <v>1808003</v>
      </c>
      <c r="G1220" s="80" t="s">
        <v>195</v>
      </c>
      <c r="H1220" s="8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"/>
      <c r="V1220">
        <v>6116</v>
      </c>
      <c r="W1220" s="2">
        <v>6579000000</v>
      </c>
      <c r="X1220" s="6">
        <v>1006.469148</v>
      </c>
      <c r="Y1220" s="38">
        <v>10010</v>
      </c>
      <c r="Z1220" s="81">
        <f>+((DETALLE_GD_1[[#This Row],[VALOR X UN (GD)]]-DETALLE_GD_1[[#This Row],[VALOR PPTO]])/DETALLE_GD_1[[#This Row],[VALOR PPTO]])</f>
        <v>-4.6618406878545695E-4</v>
      </c>
      <c r="AA1220" s="2">
        <f>+DETALLE_GD_1[[#This Row],[VALOR PPTO]]*DETALLE_GD_1[[#This Row],[CANTIDAD RECIBIDA]]</f>
        <v>1006.4694</v>
      </c>
      <c r="AB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0" s="3">
        <f>+DETALLE_GD_1[[#This Row],[CANTIDAD SOLICITADA]]-DETALLE_GD_1[[#This Row],[DEVOLUCIÓN]]</f>
        <v>6</v>
      </c>
      <c r="AD1220" s="38">
        <f>+_xlfn.XLOOKUP(DETALLE_GD_1[[#This Row],[CODIGO]],PRODUCTOS[CODIGO],PRODUCTOS[DESC CORTA],"",0)</f>
        <v>0</v>
      </c>
    </row>
    <row r="1221" spans="1:30" hidden="1" x14ac:dyDescent="0.25">
      <c r="A1221" s="1">
        <v>46146</v>
      </c>
      <c r="B1221" s="1">
        <v>46146</v>
      </c>
      <c r="C1221" s="80" t="s">
        <v>169</v>
      </c>
      <c r="D1221" s="38">
        <v>5</v>
      </c>
      <c r="E1221" s="80" t="s">
        <v>169</v>
      </c>
      <c r="F1221">
        <v>1802172</v>
      </c>
      <c r="G1221" s="80" t="s">
        <v>266</v>
      </c>
      <c r="H1221" s="80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"/>
      <c r="V1221">
        <v>6116</v>
      </c>
      <c r="W1221" s="2">
        <v>6579000000</v>
      </c>
      <c r="X1221" s="6">
        <v>9105</v>
      </c>
      <c r="Y1221" s="38">
        <v>10010</v>
      </c>
      <c r="Z1221" s="81">
        <f>+((DETALLE_GD_1[[#This Row],[VALOR X UN (GD)]]-DETALLE_GD_1[[#This Row],[VALOR PPTO]])/DETALLE_GD_1[[#This Row],[VALOR PPTO]])</f>
        <v>-8.7864909390452024E-4</v>
      </c>
      <c r="AA1221" s="2">
        <f>+DETALLE_GD_1[[#This Row],[VALOR PPTO]]*DETALLE_GD_1[[#This Row],[CANTIDAD RECIBIDA]]</f>
        <v>9105</v>
      </c>
      <c r="AB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1" s="3">
        <f>+DETALLE_GD_1[[#This Row],[CANTIDAD SOLICITADA]]-DETALLE_GD_1[[#This Row],[DEVOLUCIÓN]]</f>
        <v>3</v>
      </c>
      <c r="AD1221" s="38" t="str">
        <f>+_xlfn.XLOOKUP(DETALLE_GD_1[[#This Row],[CODIGO]],PRODUCTOS[CODIGO],PRODUCTOS[DESC CORTA],"",0)</f>
        <v>ARGOLLA TOALLA BENTON</v>
      </c>
    </row>
    <row r="1222" spans="1:30" hidden="1" x14ac:dyDescent="0.25">
      <c r="A1222" s="1">
        <v>46146</v>
      </c>
      <c r="B1222" s="1">
        <v>46146</v>
      </c>
      <c r="C1222" s="80" t="s">
        <v>169</v>
      </c>
      <c r="D1222" s="38">
        <v>5</v>
      </c>
      <c r="E1222" s="80" t="s">
        <v>169</v>
      </c>
      <c r="F1222">
        <v>1802171</v>
      </c>
      <c r="G1222" s="80" t="s">
        <v>265</v>
      </c>
      <c r="H1222" s="80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"/>
      <c r="V1222">
        <v>6116</v>
      </c>
      <c r="W1222" s="2">
        <v>6579000000</v>
      </c>
      <c r="X1222" s="6">
        <v>10896</v>
      </c>
      <c r="Y1222" s="38">
        <v>10010</v>
      </c>
      <c r="Z1222" s="81">
        <f>+((DETALLE_GD_1[[#This Row],[VALOR X UN (GD)]]-DETALLE_GD_1[[#This Row],[VALOR PPTO]])/DETALLE_GD_1[[#This Row],[VALOR PPTO]])</f>
        <v>-0.11104991740088099</v>
      </c>
      <c r="AA1222" s="2">
        <f>+DETALLE_GD_1[[#This Row],[VALOR PPTO]]*DETALLE_GD_1[[#This Row],[CANTIDAD RECIBIDA]]</f>
        <v>10896</v>
      </c>
      <c r="AB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2" s="3">
        <f>+DETALLE_GD_1[[#This Row],[CANTIDAD SOLICITADA]]-DETALLE_GD_1[[#This Row],[DEVOLUCIÓN]]</f>
        <v>3</v>
      </c>
      <c r="AD1222" s="38" t="str">
        <f>+_xlfn.XLOOKUP(DETALLE_GD_1[[#This Row],[CODIGO]],PRODUCTOS[CODIGO],PRODUCTOS[DESC CORTA],"",0)</f>
        <v>PORTA ROLLO BENTON</v>
      </c>
    </row>
    <row r="1223" spans="1:30" hidden="1" x14ac:dyDescent="0.25">
      <c r="A1223" s="1">
        <v>46146</v>
      </c>
      <c r="B1223" s="1">
        <v>46146</v>
      </c>
      <c r="C1223" s="80" t="s">
        <v>169</v>
      </c>
      <c r="D1223" s="38">
        <v>5</v>
      </c>
      <c r="E1223" s="80" t="s">
        <v>169</v>
      </c>
      <c r="F1223">
        <v>1206002</v>
      </c>
      <c r="G1223" s="80" t="s">
        <v>192</v>
      </c>
      <c r="H1223" s="80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"/>
      <c r="V1223">
        <v>6116</v>
      </c>
      <c r="W1223" s="2">
        <v>6579000000</v>
      </c>
      <c r="X1223" s="6">
        <v>47350.451612999997</v>
      </c>
      <c r="Y1223" s="38">
        <v>10010</v>
      </c>
      <c r="Z1223" s="81">
        <f>+((DETALLE_GD_1[[#This Row],[VALOR X UN (GD)]]-DETALLE_GD_1[[#This Row],[VALOR PPTO]])/DETALLE_GD_1[[#This Row],[VALOR PPTO]])</f>
        <v>0.28816089203220857</v>
      </c>
      <c r="AA1223" s="2">
        <f>+DETALLE_GD_1[[#This Row],[VALOR PPTO]]*DETALLE_GD_1[[#This Row],[CANTIDAD RECIBIDA]]</f>
        <v>47350.451699999998</v>
      </c>
      <c r="AB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3" s="3">
        <f>+DETALLE_GD_1[[#This Row],[CANTIDAD SOLICITADA]]-DETALLE_GD_1[[#This Row],[DEVOLUCIÓN]]</f>
        <v>3</v>
      </c>
      <c r="AD1223" s="38">
        <f>+_xlfn.XLOOKUP(DETALLE_GD_1[[#This Row],[CODIGO]],PRODUCTOS[CODIGO],PRODUCTOS[DESC CORTA],"",0)</f>
        <v>0</v>
      </c>
    </row>
    <row r="1224" spans="1:30" hidden="1" x14ac:dyDescent="0.25">
      <c r="A1224" s="1">
        <v>46146</v>
      </c>
      <c r="B1224" s="1">
        <v>46146</v>
      </c>
      <c r="C1224" s="80" t="s">
        <v>169</v>
      </c>
      <c r="D1224" s="38">
        <v>5</v>
      </c>
      <c r="E1224" s="80" t="s">
        <v>169</v>
      </c>
      <c r="F1224">
        <v>304002</v>
      </c>
      <c r="G1224" s="80" t="s">
        <v>37</v>
      </c>
      <c r="H1224" s="80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"/>
      <c r="V1224">
        <v>6116</v>
      </c>
      <c r="W1224" s="2">
        <v>6579000000</v>
      </c>
      <c r="X1224" s="6">
        <v>1529748.5150160005</v>
      </c>
      <c r="Y1224" s="38">
        <v>10010</v>
      </c>
      <c r="Z1224" s="81">
        <f>+((DETALLE_GD_1[[#This Row],[VALOR X UN (GD)]]-DETALLE_GD_1[[#This Row],[VALOR PPTO]])/DETALLE_GD_1[[#This Row],[VALOR PPTO]])</f>
        <v>1.7173072099116601E-2</v>
      </c>
      <c r="AA1224" s="2">
        <f>+DETALLE_GD_1[[#This Row],[VALOR PPTO]]*DETALLE_GD_1[[#This Row],[CANTIDAD RECIBIDA]]</f>
        <v>1529748.5183999999</v>
      </c>
      <c r="AB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24" s="3">
        <f>+DETALLE_GD_1[[#This Row],[CANTIDAD SOLICITADA]]-DETALLE_GD_1[[#This Row],[DEVOLUCIÓN]]</f>
        <v>72</v>
      </c>
      <c r="AD1224" s="38" t="str">
        <f>+_xlfn.XLOOKUP(DETALLE_GD_1[[#This Row],[CODIGO]],PRODUCTOS[CODIGO],PRODUCTOS[DESC CORTA],"",0)</f>
        <v>SMARTPANEL</v>
      </c>
    </row>
    <row r="1225" spans="1:30" hidden="1" x14ac:dyDescent="0.25">
      <c r="A1225" s="1">
        <v>46146</v>
      </c>
      <c r="B1225" s="1">
        <v>46146</v>
      </c>
      <c r="C1225" s="80" t="s">
        <v>169</v>
      </c>
      <c r="D1225" s="38">
        <v>5</v>
      </c>
      <c r="E1225" s="80" t="s">
        <v>169</v>
      </c>
      <c r="F1225">
        <v>704079</v>
      </c>
      <c r="G1225" s="80" t="s">
        <v>209</v>
      </c>
      <c r="H1225" s="80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"/>
      <c r="V1225">
        <v>6116</v>
      </c>
      <c r="W1225" s="2">
        <v>6579000000</v>
      </c>
      <c r="X1225" s="6">
        <v>3778.52441</v>
      </c>
      <c r="Y1225" s="38">
        <v>10010</v>
      </c>
      <c r="Z1225" s="81">
        <f>+((DETALLE_GD_1[[#This Row],[VALOR X UN (GD)]]-DETALLE_GD_1[[#This Row],[VALOR PPTO]])/DETALLE_GD_1[[#This Row],[VALOR PPTO]])</f>
        <v>-4.4335957064721834E-2</v>
      </c>
      <c r="AA1225" s="2">
        <f>+DETALLE_GD_1[[#This Row],[VALOR PPTO]]*DETALLE_GD_1[[#This Row],[CANTIDAD RECIBIDA]]</f>
        <v>3778.5244999999995</v>
      </c>
      <c r="AB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5" s="3">
        <f>+DETALLE_GD_1[[#This Row],[CANTIDAD SOLICITADA]]-DETALLE_GD_1[[#This Row],[DEVOLUCIÓN]]</f>
        <v>5</v>
      </c>
      <c r="AD1225" s="38">
        <f>+_xlfn.XLOOKUP(DETALLE_GD_1[[#This Row],[CODIGO]],PRODUCTOS[CODIGO],PRODUCTOS[DESC CORTA],"",0)</f>
        <v>0</v>
      </c>
    </row>
    <row r="1226" spans="1:30" hidden="1" x14ac:dyDescent="0.25">
      <c r="A1226" s="1">
        <v>46146</v>
      </c>
      <c r="B1226" s="1">
        <v>46146</v>
      </c>
      <c r="C1226" s="80" t="s">
        <v>169</v>
      </c>
      <c r="D1226" s="38">
        <v>5</v>
      </c>
      <c r="E1226" s="80" t="s">
        <v>169</v>
      </c>
      <c r="F1226">
        <v>617019</v>
      </c>
      <c r="G1226" s="80" t="s">
        <v>757</v>
      </c>
      <c r="H1226" s="80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"/>
      <c r="V1226">
        <v>6116</v>
      </c>
      <c r="W1226" s="2">
        <v>6579000000</v>
      </c>
      <c r="X1226" s="6" t="s">
        <v>355</v>
      </c>
      <c r="Y1226" s="38">
        <v>10010</v>
      </c>
      <c r="Z1226" s="81" t="e">
        <f>+((DETALLE_GD_1[[#This Row],[VALOR X UN (GD)]]-DETALLE_GD_1[[#This Row],[VALOR PPTO]])/DETALLE_GD_1[[#This Row],[VALOR PPTO]])</f>
        <v>#DIV/0!</v>
      </c>
      <c r="AA1226" s="2">
        <f>+DETALLE_GD_1[[#This Row],[VALOR PPTO]]*DETALLE_GD_1[[#This Row],[CANTIDAD RECIBIDA]]</f>
        <v>0</v>
      </c>
      <c r="AB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6" s="3">
        <f>+DETALLE_GD_1[[#This Row],[CANTIDAD SOLICITADA]]-DETALLE_GD_1[[#This Row],[DEVOLUCIÓN]]</f>
        <v>5</v>
      </c>
      <c r="AD1226" s="38" t="str">
        <f>+_xlfn.XLOOKUP(DETALLE_GD_1[[#This Row],[CODIGO]],PRODUCTOS[CODIGO],PRODUCTOS[DESC CORTA],"",0)</f>
        <v/>
      </c>
    </row>
    <row r="1227" spans="1:30" hidden="1" x14ac:dyDescent="0.25">
      <c r="A1227" s="1">
        <v>46146</v>
      </c>
      <c r="B1227" s="1">
        <v>46146</v>
      </c>
      <c r="C1227" s="80" t="s">
        <v>169</v>
      </c>
      <c r="D1227" s="38">
        <v>5</v>
      </c>
      <c r="E1227" s="80" t="s">
        <v>169</v>
      </c>
      <c r="F1227">
        <v>1103076</v>
      </c>
      <c r="G1227" s="80" t="s">
        <v>311</v>
      </c>
      <c r="H1227" s="80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"/>
      <c r="V1227">
        <v>6116</v>
      </c>
      <c r="W1227" s="2">
        <v>6579000000</v>
      </c>
      <c r="X1227" s="6">
        <v>63820</v>
      </c>
      <c r="Y1227" s="38">
        <v>10010</v>
      </c>
      <c r="Z1227" s="81">
        <f>+((DETALLE_GD_1[[#This Row],[VALOR X UN (GD)]]-DETALLE_GD_1[[#This Row],[VALOR PPTO]])/DETALLE_GD_1[[#This Row],[VALOR PPTO]])</f>
        <v>-7.8345346286430584E-5</v>
      </c>
      <c r="AA1227" s="2">
        <f>+DETALLE_GD_1[[#This Row],[VALOR PPTO]]*DETALLE_GD_1[[#This Row],[CANTIDAD RECIBIDA]]</f>
        <v>63820</v>
      </c>
      <c r="AB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7" s="3">
        <f>+DETALLE_GD_1[[#This Row],[CANTIDAD SOLICITADA]]-DETALLE_GD_1[[#This Row],[DEVOLUCIÓN]]</f>
        <v>20</v>
      </c>
      <c r="AD1227" s="38" t="str">
        <f>+_xlfn.XLOOKUP(DETALLE_GD_1[[#This Row],[CODIGO]],PRODUCTOS[CODIGO],PRODUCTOS[DESC CORTA],"",0)</f>
        <v>PERFIL ESQUINERO INTERIOR</v>
      </c>
    </row>
    <row r="1228" spans="1:30" hidden="1" x14ac:dyDescent="0.25">
      <c r="A1228" s="1">
        <v>46146</v>
      </c>
      <c r="B1228" s="1">
        <v>46146</v>
      </c>
      <c r="C1228" s="80" t="s">
        <v>169</v>
      </c>
      <c r="D1228" s="38">
        <v>5</v>
      </c>
      <c r="E1228" s="80" t="s">
        <v>169</v>
      </c>
      <c r="F1228">
        <v>1103074</v>
      </c>
      <c r="G1228" s="80" t="s">
        <v>310</v>
      </c>
      <c r="H1228" s="80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"/>
      <c r="V1228">
        <v>6116</v>
      </c>
      <c r="W1228" s="2">
        <v>6579000000</v>
      </c>
      <c r="X1228" s="6">
        <v>9708</v>
      </c>
      <c r="Y1228" s="38">
        <v>10010</v>
      </c>
      <c r="Z1228" s="81">
        <f>+((DETALLE_GD_1[[#This Row],[VALOR X UN (GD)]]-DETALLE_GD_1[[#This Row],[VALOR PPTO]])/DETALLE_GD_1[[#This Row],[VALOR PPTO]])</f>
        <v>0</v>
      </c>
      <c r="AA1228" s="2">
        <f>+DETALLE_GD_1[[#This Row],[VALOR PPTO]]*DETALLE_GD_1[[#This Row],[CANTIDAD RECIBIDA]]</f>
        <v>9708</v>
      </c>
      <c r="AB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8" s="3">
        <f>+DETALLE_GD_1[[#This Row],[CANTIDAD SOLICITADA]]-DETALLE_GD_1[[#This Row],[DEVOLUCIÓN]]</f>
        <v>4</v>
      </c>
      <c r="AD1228" s="38" t="str">
        <f>+_xlfn.XLOOKUP(DETALLE_GD_1[[#This Row],[CODIGO]],PRODUCTOS[CODIGO],PRODUCTOS[DESC CORTA],"",0)</f>
        <v>PERFIL ESQUINERO ENCUENTRO</v>
      </c>
    </row>
    <row r="1229" spans="1:30" hidden="1" x14ac:dyDescent="0.25">
      <c r="A1229" s="1">
        <v>46146</v>
      </c>
      <c r="B1229" s="1">
        <v>46146</v>
      </c>
      <c r="C1229" s="80" t="s">
        <v>169</v>
      </c>
      <c r="D1229" s="38">
        <v>5</v>
      </c>
      <c r="E1229" s="80" t="s">
        <v>169</v>
      </c>
      <c r="F1229">
        <v>609008</v>
      </c>
      <c r="G1229" s="80" t="s">
        <v>57</v>
      </c>
      <c r="H1229" s="80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"/>
      <c r="V1229">
        <v>6116</v>
      </c>
      <c r="W1229" s="2">
        <v>6579000000</v>
      </c>
      <c r="X1229" s="6">
        <v>8523.0292399999998</v>
      </c>
      <c r="Y1229" s="38">
        <v>10010</v>
      </c>
      <c r="Z1229" s="81">
        <f>+((DETALLE_GD_1[[#This Row],[VALOR X UN (GD)]]-DETALLE_GD_1[[#This Row],[VALOR PPTO]])/DETALLE_GD_1[[#This Row],[VALOR PPTO]])</f>
        <v>2.1350484168234356E-2</v>
      </c>
      <c r="AA1229" s="2">
        <f>+DETALLE_GD_1[[#This Row],[VALOR PPTO]]*DETALLE_GD_1[[#This Row],[CANTIDAD RECIBIDA]]</f>
        <v>8523.0292000000009</v>
      </c>
      <c r="AB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9" s="3">
        <f>+DETALLE_GD_1[[#This Row],[CANTIDAD SOLICITADA]]-DETALLE_GD_1[[#This Row],[DEVOLUCIÓN]]</f>
        <v>4</v>
      </c>
      <c r="AD1229" s="38" t="str">
        <f>+_xlfn.XLOOKUP(DETALLE_GD_1[[#This Row],[CODIGO]],PRODUCTOS[CODIGO],PRODUCTOS[DESC CORTA],"",0)</f>
        <v>DUCO</v>
      </c>
    </row>
    <row r="1230" spans="1:30" hidden="1" x14ac:dyDescent="0.25">
      <c r="A1230" s="1">
        <v>46146</v>
      </c>
      <c r="B1230" s="1">
        <v>46146</v>
      </c>
      <c r="C1230" s="80" t="s">
        <v>169</v>
      </c>
      <c r="D1230" s="38">
        <v>5</v>
      </c>
      <c r="E1230" s="80" t="s">
        <v>169</v>
      </c>
      <c r="F1230">
        <v>601047</v>
      </c>
      <c r="G1230" s="80" t="s">
        <v>129</v>
      </c>
      <c r="H1230" s="8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"/>
      <c r="V1230">
        <v>6116</v>
      </c>
      <c r="W1230" s="2">
        <v>6579000000</v>
      </c>
      <c r="X1230" s="6">
        <v>100573.72</v>
      </c>
      <c r="Y1230" s="38">
        <v>10010</v>
      </c>
      <c r="Z1230" s="81">
        <f>+((DETALLE_GD_1[[#This Row],[VALOR X UN (GD)]]-DETALLE_GD_1[[#This Row],[VALOR PPTO]])/DETALLE_GD_1[[#This Row],[VALOR PPTO]])</f>
        <v>-1.5617598712665706E-2</v>
      </c>
      <c r="AA1230" s="2">
        <f>+DETALLE_GD_1[[#This Row],[VALOR PPTO]]*DETALLE_GD_1[[#This Row],[CANTIDAD RECIBIDA]]</f>
        <v>100573.72</v>
      </c>
      <c r="AB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0" s="3">
        <f>+DETALLE_GD_1[[#This Row],[CANTIDAD SOLICITADA]]-DETALLE_GD_1[[#This Row],[DEVOLUCIÓN]]</f>
        <v>2</v>
      </c>
      <c r="AD1230" s="38" t="str">
        <f>+_xlfn.XLOOKUP(DETALLE_GD_1[[#This Row],[CODIGO]],PRODUCTOS[CODIGO],PRODUCTOS[DESC CORTA],"",0)</f>
        <v>ESMALTE AL AGUA</v>
      </c>
    </row>
    <row r="1231" spans="1:30" hidden="1" x14ac:dyDescent="0.25">
      <c r="A1231" s="1">
        <v>46146</v>
      </c>
      <c r="B1231" s="1">
        <v>46146</v>
      </c>
      <c r="C1231" s="80" t="s">
        <v>169</v>
      </c>
      <c r="D1231" s="38">
        <v>5</v>
      </c>
      <c r="E1231" s="80" t="s">
        <v>169</v>
      </c>
      <c r="F1231">
        <v>617016</v>
      </c>
      <c r="G1231" s="80" t="s">
        <v>133</v>
      </c>
      <c r="H1231" s="80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"/>
      <c r="V1231">
        <v>6116</v>
      </c>
      <c r="W1231" s="2">
        <v>6579000000</v>
      </c>
      <c r="X1231" s="6">
        <v>17145.079643999998</v>
      </c>
      <c r="Y1231" s="38">
        <v>10010</v>
      </c>
      <c r="Z1231" s="81">
        <f>+((DETALLE_GD_1[[#This Row],[VALOR X UN (GD)]]-DETALLE_GD_1[[#This Row],[VALOR PPTO]])/DETALLE_GD_1[[#This Row],[VALOR PPTO]])</f>
        <v>2.3283881128392811E-3</v>
      </c>
      <c r="AA1231" s="2">
        <f>+DETALLE_GD_1[[#This Row],[VALOR PPTO]]*DETALLE_GD_1[[#This Row],[CANTIDAD RECIBIDA]]</f>
        <v>17145.0798</v>
      </c>
      <c r="AB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1" s="3">
        <f>+DETALLE_GD_1[[#This Row],[CANTIDAD SOLICITADA]]-DETALLE_GD_1[[#This Row],[DEVOLUCIÓN]]</f>
        <v>6</v>
      </c>
      <c r="AD1231" s="38" t="str">
        <f>+_xlfn.XLOOKUP(DETALLE_GD_1[[#This Row],[CODIGO]],PRODUCTOS[CODIGO],PRODUCTOS[DESC CORTA],"",0)</f>
        <v>RODILLO CHIPORRO</v>
      </c>
    </row>
    <row r="1232" spans="1:30" hidden="1" x14ac:dyDescent="0.25">
      <c r="A1232" s="1">
        <v>46146</v>
      </c>
      <c r="B1232" s="1">
        <v>46146</v>
      </c>
      <c r="C1232" s="80" t="s">
        <v>169</v>
      </c>
      <c r="D1232" s="38">
        <v>5</v>
      </c>
      <c r="E1232" s="80" t="s">
        <v>169</v>
      </c>
      <c r="F1232">
        <v>617057</v>
      </c>
      <c r="G1232" s="80" t="s">
        <v>134</v>
      </c>
      <c r="H1232" s="80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"/>
      <c r="V1232">
        <v>6116</v>
      </c>
      <c r="W1232" s="2">
        <v>6579000000</v>
      </c>
      <c r="X1232" s="6">
        <v>8168.4788239999998</v>
      </c>
      <c r="Y1232" s="38">
        <v>10010</v>
      </c>
      <c r="Z1232" s="81">
        <f>+((DETALLE_GD_1[[#This Row],[VALOR X UN (GD)]]-DETALLE_GD_1[[#This Row],[VALOR PPTO]])/DETALLE_GD_1[[#This Row],[VALOR PPTO]])</f>
        <v>-0.16838861110834979</v>
      </c>
      <c r="AA1232" s="2">
        <f>+DETALLE_GD_1[[#This Row],[VALOR PPTO]]*DETALLE_GD_1[[#This Row],[CANTIDAD RECIBIDA]]</f>
        <v>8168.4787999999999</v>
      </c>
      <c r="AB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2" s="3">
        <f>+DETALLE_GD_1[[#This Row],[CANTIDAD SOLICITADA]]-DETALLE_GD_1[[#This Row],[DEVOLUCIÓN]]</f>
        <v>4</v>
      </c>
      <c r="AD1232" s="38" t="str">
        <f>+_xlfn.XLOOKUP(DETALLE_GD_1[[#This Row],[CODIGO]],PRODUCTOS[CODIGO],PRODUCTOS[DESC CORTA],"",0)</f>
        <v>BROCHA 5/8 X4</v>
      </c>
    </row>
    <row r="1233" spans="1:30" hidden="1" x14ac:dyDescent="0.25">
      <c r="A1233" s="1">
        <v>46147</v>
      </c>
      <c r="B1233" s="1">
        <v>46147</v>
      </c>
      <c r="C1233" s="80" t="s">
        <v>169</v>
      </c>
      <c r="D1233" s="38">
        <v>5</v>
      </c>
      <c r="E1233" s="80" t="s">
        <v>169</v>
      </c>
      <c r="F1233">
        <v>1803045</v>
      </c>
      <c r="G1233" s="80" t="s">
        <v>337</v>
      </c>
      <c r="H1233" s="80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">
        <v>5432201</v>
      </c>
      <c r="V1233">
        <v>6116</v>
      </c>
      <c r="W1233" s="2">
        <v>6579000000</v>
      </c>
      <c r="X1233" s="6">
        <v>466856.99999999994</v>
      </c>
      <c r="Y1233" s="38">
        <v>10010</v>
      </c>
      <c r="Z1233" s="81">
        <f>+((DETALLE_GD_1[[#This Row],[VALOR X UN (GD)]]-DETALLE_GD_1[[#This Row],[VALOR PPTO]])/DETALLE_GD_1[[#This Row],[VALOR PPTO]])</f>
        <v>1.6493358780096941E-4</v>
      </c>
      <c r="AA1233" s="2">
        <f>+DETALLE_GD_1[[#This Row],[VALOR PPTO]]*DETALLE_GD_1[[#This Row],[CANTIDAD RECIBIDA]]</f>
        <v>466857</v>
      </c>
      <c r="AB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33" s="3">
        <f>+DETALLE_GD_1[[#This Row],[CANTIDAD SOLICITADA]]-DETALLE_GD_1[[#This Row],[DEVOLUCIÓN]]</f>
        <v>9</v>
      </c>
      <c r="AD1233" s="38" t="str">
        <f>+_xlfn.XLOOKUP(DETALLE_GD_1[[#This Row],[CODIGO]],PRODUCTOS[CODIGO],PRODUCTOS[DESC CORTA],"",0)</f>
        <v>PUERTA INTERIOR</v>
      </c>
    </row>
    <row r="1234" spans="1:30" hidden="1" x14ac:dyDescent="0.25">
      <c r="A1234" s="1">
        <v>46147</v>
      </c>
      <c r="B1234" s="1">
        <v>46147</v>
      </c>
      <c r="C1234" s="80" t="s">
        <v>169</v>
      </c>
      <c r="D1234" s="38">
        <v>5</v>
      </c>
      <c r="E1234" s="80" t="s">
        <v>169</v>
      </c>
      <c r="F1234">
        <v>1803044</v>
      </c>
      <c r="G1234" s="80" t="s">
        <v>336</v>
      </c>
      <c r="H1234" s="80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"/>
      <c r="V1234">
        <v>6116</v>
      </c>
      <c r="W1234" s="2">
        <v>6579000000</v>
      </c>
      <c r="X1234" s="6">
        <v>476280</v>
      </c>
      <c r="Y1234" s="38">
        <v>10010</v>
      </c>
      <c r="Z1234" s="81">
        <f>+((DETALLE_GD_1[[#This Row],[VALOR X UN (GD)]]-DETALLE_GD_1[[#This Row],[VALOR PPTO]])/DETALLE_GD_1[[#This Row],[VALOR PPTO]])</f>
        <v>-1.9729990551776301E-2</v>
      </c>
      <c r="AA1234" s="2">
        <f>+DETALLE_GD_1[[#This Row],[VALOR PPTO]]*DETALLE_GD_1[[#This Row],[CANTIDAD RECIBIDA]]</f>
        <v>476280</v>
      </c>
      <c r="AB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4" s="3">
        <f>+DETALLE_GD_1[[#This Row],[CANTIDAD SOLICITADA]]-DETALLE_GD_1[[#This Row],[DEVOLUCIÓN]]</f>
        <v>9</v>
      </c>
      <c r="AD1234" s="38" t="str">
        <f>+_xlfn.XLOOKUP(DETALLE_GD_1[[#This Row],[CODIGO]],PRODUCTOS[CODIGO],PRODUCTOS[DESC CORTA],"",0)</f>
        <v/>
      </c>
    </row>
    <row r="1235" spans="1:30" hidden="1" x14ac:dyDescent="0.25">
      <c r="A1235" s="1">
        <v>46147</v>
      </c>
      <c r="B1235" s="1">
        <v>46147</v>
      </c>
      <c r="C1235" s="80" t="s">
        <v>169</v>
      </c>
      <c r="D1235" s="38">
        <v>5</v>
      </c>
      <c r="E1235" s="80" t="s">
        <v>169</v>
      </c>
      <c r="F1235">
        <v>1610023</v>
      </c>
      <c r="G1235" s="80" t="s">
        <v>351</v>
      </c>
      <c r="H1235" s="80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"/>
      <c r="V1235">
        <v>6116</v>
      </c>
      <c r="W1235" s="2">
        <v>6579000000</v>
      </c>
      <c r="X1235" s="6">
        <v>10545.292710000002</v>
      </c>
      <c r="Y1235" s="38">
        <v>10010</v>
      </c>
      <c r="Z1235" s="81">
        <f>+((DETALLE_GD_1[[#This Row],[VALOR X UN (GD)]]-DETALLE_GD_1[[#This Row],[VALOR PPTO]])/DETALLE_GD_1[[#This Row],[VALOR PPTO]])</f>
        <v>8.0197633209320524E-2</v>
      </c>
      <c r="AA1235" s="2">
        <f>+DETALLE_GD_1[[#This Row],[VALOR PPTO]]*DETALLE_GD_1[[#This Row],[CANTIDAD RECIBIDA]]</f>
        <v>10545.2925</v>
      </c>
      <c r="AB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5" s="3">
        <f>+DETALLE_GD_1[[#This Row],[CANTIDAD SOLICITADA]]-DETALLE_GD_1[[#This Row],[DEVOLUCIÓN]]</f>
        <v>5</v>
      </c>
      <c r="AD1235" s="38" t="str">
        <f>+_xlfn.XLOOKUP(DETALLE_GD_1[[#This Row],[CODIGO]],PRODUCTOS[CODIGO],PRODUCTOS[DESC CORTA],"",0)</f>
        <v>TRAPOS DE ASEO</v>
      </c>
    </row>
    <row r="1236" spans="1:30" hidden="1" x14ac:dyDescent="0.25">
      <c r="A1236" s="1">
        <v>46147</v>
      </c>
      <c r="B1236" s="1">
        <v>46147</v>
      </c>
      <c r="C1236" s="80" t="s">
        <v>169</v>
      </c>
      <c r="D1236" s="38">
        <v>5</v>
      </c>
      <c r="E1236" s="80" t="s">
        <v>169</v>
      </c>
      <c r="F1236">
        <v>2508988</v>
      </c>
      <c r="G1236" s="80" t="s">
        <v>469</v>
      </c>
      <c r="H1236" s="80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"/>
      <c r="V1236">
        <v>6116</v>
      </c>
      <c r="W1236" s="2">
        <v>6579000000</v>
      </c>
      <c r="X1236" s="6" t="s">
        <v>355</v>
      </c>
      <c r="Y1236" s="38">
        <v>10010</v>
      </c>
      <c r="Z1236" s="81" t="e">
        <f>+((DETALLE_GD_1[[#This Row],[VALOR X UN (GD)]]-DETALLE_GD_1[[#This Row],[VALOR PPTO]])/DETALLE_GD_1[[#This Row],[VALOR PPTO]])</f>
        <v>#DIV/0!</v>
      </c>
      <c r="AA1236" s="2">
        <f>+DETALLE_GD_1[[#This Row],[VALOR PPTO]]*DETALLE_GD_1[[#This Row],[CANTIDAD RECIBIDA]]</f>
        <v>0</v>
      </c>
      <c r="AB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6" s="3">
        <f>+DETALLE_GD_1[[#This Row],[CANTIDAD SOLICITADA]]-DETALLE_GD_1[[#This Row],[DEVOLUCIÓN]]</f>
        <v>5</v>
      </c>
      <c r="AD1236" s="38" t="str">
        <f>+_xlfn.XLOOKUP(DETALLE_GD_1[[#This Row],[CODIGO]],PRODUCTOS[CODIGO],PRODUCTOS[DESC CORTA],"",0)</f>
        <v/>
      </c>
    </row>
    <row r="1237" spans="1:30" hidden="1" x14ac:dyDescent="0.25">
      <c r="A1237" s="1">
        <v>46147</v>
      </c>
      <c r="B1237" s="1">
        <v>46147</v>
      </c>
      <c r="C1237" s="80" t="s">
        <v>169</v>
      </c>
      <c r="D1237" s="38">
        <v>5</v>
      </c>
      <c r="E1237" s="80" t="s">
        <v>169</v>
      </c>
      <c r="F1237">
        <v>2508987</v>
      </c>
      <c r="G1237" s="80" t="s">
        <v>305</v>
      </c>
      <c r="H1237" s="80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"/>
      <c r="V1237">
        <v>6116</v>
      </c>
      <c r="W1237" s="2">
        <v>6579000000</v>
      </c>
      <c r="X1237" s="6">
        <v>729235</v>
      </c>
      <c r="Y1237" s="38">
        <v>10010</v>
      </c>
      <c r="Z1237" s="81">
        <f>+((DETALLE_GD_1[[#This Row],[VALOR X UN (GD)]]-DETALLE_GD_1[[#This Row],[VALOR PPTO]])/DETALLE_GD_1[[#This Row],[VALOR PPTO]])</f>
        <v>-2.2733412411636893E-2</v>
      </c>
      <c r="AA1237" s="2">
        <f>+DETALLE_GD_1[[#This Row],[VALOR PPTO]]*DETALLE_GD_1[[#This Row],[CANTIDAD RECIBIDA]]</f>
        <v>729235</v>
      </c>
      <c r="AB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7" s="3">
        <f>+DETALLE_GD_1[[#This Row],[CANTIDAD SOLICITADA]]-DETALLE_GD_1[[#This Row],[DEVOLUCIÓN]]</f>
        <v>5</v>
      </c>
      <c r="AD1237" s="38" t="str">
        <f>+_xlfn.XLOOKUP(DETALLE_GD_1[[#This Row],[CODIGO]],PRODUCTOS[CODIGO],PRODUCTOS[DESC CORTA],"",0)</f>
        <v>KIT PREC</v>
      </c>
    </row>
    <row r="1238" spans="1:30" hidden="1" x14ac:dyDescent="0.25">
      <c r="A1238" s="1">
        <v>46147</v>
      </c>
      <c r="B1238" s="1">
        <v>46147</v>
      </c>
      <c r="C1238" s="80" t="s">
        <v>169</v>
      </c>
      <c r="D1238" s="38">
        <v>5</v>
      </c>
      <c r="E1238" s="80" t="s">
        <v>169</v>
      </c>
      <c r="F1238">
        <v>1902003</v>
      </c>
      <c r="G1238" s="80" t="s">
        <v>155</v>
      </c>
      <c r="H1238" s="80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"/>
      <c r="V1238">
        <v>6116</v>
      </c>
      <c r="W1238" s="2">
        <v>6579000000</v>
      </c>
      <c r="X1238" s="6">
        <v>1507039.7545999996</v>
      </c>
      <c r="Y1238" s="38">
        <v>10010</v>
      </c>
      <c r="Z1238" s="81">
        <f>+((DETALLE_GD_1[[#This Row],[VALOR X UN (GD)]]-DETALLE_GD_1[[#This Row],[VALOR PPTO]])/DETALLE_GD_1[[#This Row],[VALOR PPTO]])</f>
        <v>3.2065842881489145E-4</v>
      </c>
      <c r="AA1238" s="2">
        <f>+DETALLE_GD_1[[#This Row],[VALOR PPTO]]*DETALLE_GD_1[[#This Row],[CANTIDAD RECIBIDA]]</f>
        <v>1507039.7549999999</v>
      </c>
      <c r="AB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8" s="3">
        <f>+DETALLE_GD_1[[#This Row],[CANTIDAD SOLICITADA]]-DETALLE_GD_1[[#This Row],[DEVOLUCIÓN]]</f>
        <v>10</v>
      </c>
      <c r="AD1238" s="38">
        <f>+_xlfn.XLOOKUP(DETALLE_GD_1[[#This Row],[CODIGO]],PRODUCTOS[CODIGO],PRODUCTOS[DESC CORTA],"",0)</f>
        <v>0</v>
      </c>
    </row>
    <row r="1239" spans="1:30" hidden="1" x14ac:dyDescent="0.25">
      <c r="A1239" s="1">
        <v>46147</v>
      </c>
      <c r="B1239" s="1">
        <v>46147</v>
      </c>
      <c r="C1239" s="80" t="s">
        <v>169</v>
      </c>
      <c r="D1239" s="38">
        <v>5</v>
      </c>
      <c r="E1239" s="80" t="s">
        <v>169</v>
      </c>
      <c r="F1239">
        <v>907034</v>
      </c>
      <c r="G1239" s="80" t="s">
        <v>256</v>
      </c>
      <c r="H1239" s="80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"/>
      <c r="V1239">
        <v>6116</v>
      </c>
      <c r="W1239" s="2">
        <v>6579000000</v>
      </c>
      <c r="X1239" s="6">
        <v>1562691.6666700002</v>
      </c>
      <c r="Y1239" s="38">
        <v>10010</v>
      </c>
      <c r="Z1239" s="81">
        <f>+((DETALLE_GD_1[[#This Row],[VALOR X UN (GD)]]-DETALLE_GD_1[[#This Row],[VALOR PPTO]])/DETALLE_GD_1[[#This Row],[VALOR PPTO]])</f>
        <v>-0.26495224601463241</v>
      </c>
      <c r="AA1239" s="2">
        <f>+DETALLE_GD_1[[#This Row],[VALOR PPTO]]*DETALLE_GD_1[[#This Row],[CANTIDAD RECIBIDA]]</f>
        <v>1562691.6669999999</v>
      </c>
      <c r="AB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9" s="3">
        <f>+DETALLE_GD_1[[#This Row],[CANTIDAD SOLICITADA]]-DETALLE_GD_1[[#This Row],[DEVOLUCIÓN]]</f>
        <v>10</v>
      </c>
      <c r="AD1239" s="38" t="str">
        <f>+_xlfn.XLOOKUP(DETALLE_GD_1[[#This Row],[CODIGO]],PRODUCTOS[CODIGO],PRODUCTOS[DESC CORTA],"",0)</f>
        <v/>
      </c>
    </row>
    <row r="1240" spans="1:30" hidden="1" x14ac:dyDescent="0.25">
      <c r="A1240" s="1">
        <v>46147</v>
      </c>
      <c r="B1240" s="1">
        <v>46147</v>
      </c>
      <c r="C1240" s="80" t="s">
        <v>169</v>
      </c>
      <c r="D1240" s="38">
        <v>5</v>
      </c>
      <c r="E1240" s="80" t="s">
        <v>169</v>
      </c>
      <c r="F1240">
        <v>2302119</v>
      </c>
      <c r="G1240" s="80" t="s">
        <v>74</v>
      </c>
      <c r="H1240" s="8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"/>
      <c r="V1240">
        <v>6116</v>
      </c>
      <c r="W1240" s="2">
        <v>6579000000</v>
      </c>
      <c r="X1240" s="6">
        <v>176208</v>
      </c>
      <c r="Y1240" s="38">
        <v>10010</v>
      </c>
      <c r="Z1240" s="81">
        <f>+((DETALLE_GD_1[[#This Row],[VALOR X UN (GD)]]-DETALLE_GD_1[[#This Row],[VALOR PPTO]])/DETALLE_GD_1[[#This Row],[VALOR PPTO]])</f>
        <v>2.4175973849087443E-3</v>
      </c>
      <c r="AA1240" s="2">
        <f>+DETALLE_GD_1[[#This Row],[VALOR PPTO]]*DETALLE_GD_1[[#This Row],[CANTIDAD RECIBIDA]]</f>
        <v>176208</v>
      </c>
      <c r="AB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0" s="3">
        <f>+DETALLE_GD_1[[#This Row],[CANTIDAD SOLICITADA]]-DETALLE_GD_1[[#This Row],[DEVOLUCIÓN]]</f>
        <v>48</v>
      </c>
      <c r="AD1240" s="38" t="str">
        <f>+_xlfn.XLOOKUP(DETALLE_GD_1[[#This Row],[CODIGO]],PRODUCTOS[CODIGO],PRODUCTOS[DESC CORTA],"",0)</f>
        <v>SELLO</v>
      </c>
    </row>
    <row r="1241" spans="1:30" hidden="1" x14ac:dyDescent="0.25">
      <c r="A1241" s="1">
        <v>46147</v>
      </c>
      <c r="B1241" s="1">
        <v>46147</v>
      </c>
      <c r="C1241" s="80" t="s">
        <v>169</v>
      </c>
      <c r="D1241" s="38">
        <v>5</v>
      </c>
      <c r="E1241" s="80" t="s">
        <v>169</v>
      </c>
      <c r="F1241">
        <v>1405039</v>
      </c>
      <c r="G1241" s="80" t="s">
        <v>314</v>
      </c>
      <c r="H1241" s="80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"/>
      <c r="V1241">
        <v>6116</v>
      </c>
      <c r="W1241" s="2">
        <v>6579000000</v>
      </c>
      <c r="X1241" s="6">
        <v>75960</v>
      </c>
      <c r="Y1241" s="38">
        <v>10010</v>
      </c>
      <c r="Z1241" s="81">
        <f>+((DETALLE_GD_1[[#This Row],[VALOR X UN (GD)]]-DETALLE_GD_1[[#This Row],[VALOR PPTO]])/DETALLE_GD_1[[#This Row],[VALOR PPTO]])</f>
        <v>8.4386519220642914E-3</v>
      </c>
      <c r="AA1241" s="2">
        <f>+DETALLE_GD_1[[#This Row],[VALOR PPTO]]*DETALLE_GD_1[[#This Row],[CANTIDAD RECIBIDA]]</f>
        <v>75960</v>
      </c>
      <c r="AB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1" s="3">
        <f>+DETALLE_GD_1[[#This Row],[CANTIDAD SOLICITADA]]-DETALLE_GD_1[[#This Row],[DEVOLUCIÓN]]</f>
        <v>10</v>
      </c>
      <c r="AD1241" s="38" t="str">
        <f>+_xlfn.XLOOKUP(DETALLE_GD_1[[#This Row],[CODIGO]],PRODUCTOS[CODIGO],PRODUCTOS[DESC CORTA],"",0)</f>
        <v>CERRADURA INOX 304</v>
      </c>
    </row>
    <row r="1242" spans="1:30" hidden="1" x14ac:dyDescent="0.25">
      <c r="A1242" s="1">
        <v>46147</v>
      </c>
      <c r="B1242" s="1">
        <v>46147</v>
      </c>
      <c r="C1242" s="80" t="s">
        <v>169</v>
      </c>
      <c r="D1242" s="38">
        <v>5</v>
      </c>
      <c r="E1242" s="80" t="s">
        <v>169</v>
      </c>
      <c r="F1242">
        <v>1405040</v>
      </c>
      <c r="G1242" s="80" t="s">
        <v>451</v>
      </c>
      <c r="H1242" s="80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"/>
      <c r="V1242">
        <v>6116</v>
      </c>
      <c r="W1242" s="2">
        <v>6579000000</v>
      </c>
      <c r="X1242" s="6">
        <v>151360</v>
      </c>
      <c r="Y1242" s="38">
        <v>10010</v>
      </c>
      <c r="Z1242" s="81">
        <f>+((DETALLE_GD_1[[#This Row],[VALOR X UN (GD)]]-DETALLE_GD_1[[#This Row],[VALOR PPTO]])/DETALLE_GD_1[[#This Row],[VALOR PPTO]])</f>
        <v>1.2354651162791179E-3</v>
      </c>
      <c r="AA1242" s="2">
        <f>+DETALLE_GD_1[[#This Row],[VALOR PPTO]]*DETALLE_GD_1[[#This Row],[CANTIDAD RECIBIDA]]</f>
        <v>151360</v>
      </c>
      <c r="AB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2" s="3">
        <f>+DETALLE_GD_1[[#This Row],[CANTIDAD SOLICITADA]]-DETALLE_GD_1[[#This Row],[DEVOLUCIÓN]]</f>
        <v>20</v>
      </c>
      <c r="AD1242" s="38" t="str">
        <f>+_xlfn.XLOOKUP(DETALLE_GD_1[[#This Row],[CODIGO]],PRODUCTOS[CODIGO],PRODUCTOS[DESC CORTA],"",0)</f>
        <v>CEERRADURA BAÑO 815 TUBULAR</v>
      </c>
    </row>
    <row r="1243" spans="1:30" hidden="1" x14ac:dyDescent="0.25">
      <c r="A1243" s="1">
        <v>46147</v>
      </c>
      <c r="B1243" s="1">
        <v>46147</v>
      </c>
      <c r="C1243" s="80" t="s">
        <v>169</v>
      </c>
      <c r="D1243" s="38">
        <v>5</v>
      </c>
      <c r="E1243" s="80" t="s">
        <v>169</v>
      </c>
      <c r="F1243">
        <v>407115</v>
      </c>
      <c r="G1243" s="80" t="s">
        <v>282</v>
      </c>
      <c r="H1243" s="80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">
        <v>10485464</v>
      </c>
      <c r="V1243">
        <v>6116</v>
      </c>
      <c r="W1243" s="2">
        <v>6579000000</v>
      </c>
      <c r="X1243" s="6">
        <v>56700</v>
      </c>
      <c r="Y1243" s="38">
        <v>10010</v>
      </c>
      <c r="Z1243" s="81">
        <f>+((DETALLE_GD_1[[#This Row],[VALOR X UN (GD)]]-DETALLE_GD_1[[#This Row],[VALOR PPTO]])/DETALLE_GD_1[[#This Row],[VALOR PPTO]])</f>
        <v>-3.354497354497351E-2</v>
      </c>
      <c r="AA1243" s="2">
        <f>+DETALLE_GD_1[[#This Row],[VALOR PPTO]]*DETALLE_GD_1[[#This Row],[CANTIDAD RECIBIDA]]</f>
        <v>56700</v>
      </c>
      <c r="AB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3" s="3">
        <f>+DETALLE_GD_1[[#This Row],[CANTIDAD SOLICITADA]]-DETALLE_GD_1[[#This Row],[DEVOLUCIÓN]]</f>
        <v>100</v>
      </c>
      <c r="AD1243" s="38">
        <f>+_xlfn.XLOOKUP(DETALLE_GD_1[[#This Row],[CODIGO]],PRODUCTOS[CODIGO],PRODUCTOS[DESC CORTA],"",0)</f>
        <v>0</v>
      </c>
    </row>
    <row r="1244" spans="1:30" hidden="1" x14ac:dyDescent="0.25">
      <c r="A1244" s="1">
        <v>46147</v>
      </c>
      <c r="B1244" s="1">
        <v>46147</v>
      </c>
      <c r="C1244" s="80" t="s">
        <v>169</v>
      </c>
      <c r="D1244" s="38">
        <v>5</v>
      </c>
      <c r="E1244" s="80" t="s">
        <v>169</v>
      </c>
      <c r="F1244">
        <v>304049</v>
      </c>
      <c r="G1244" s="80" t="s">
        <v>318</v>
      </c>
      <c r="H1244" s="80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"/>
      <c r="V1244">
        <v>6116</v>
      </c>
      <c r="W1244" s="2">
        <v>6579000000</v>
      </c>
      <c r="X1244" s="6">
        <v>1947659.9999999993</v>
      </c>
      <c r="Y1244" s="38">
        <v>10010</v>
      </c>
      <c r="Z1244" s="81">
        <f>+((DETALLE_GD_1[[#This Row],[VALOR X UN (GD)]]-DETALLE_GD_1[[#This Row],[VALOR PPTO]])/DETALLE_GD_1[[#This Row],[VALOR PPTO]])</f>
        <v>-5.1855560005389863E-5</v>
      </c>
      <c r="AA1244" s="2">
        <f>+DETALLE_GD_1[[#This Row],[VALOR PPTO]]*DETALLE_GD_1[[#This Row],[CANTIDAD RECIBIDA]]</f>
        <v>1947660</v>
      </c>
      <c r="AB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4" s="3">
        <f>+DETALLE_GD_1[[#This Row],[CANTIDAD SOLICITADA]]-DETALLE_GD_1[[#This Row],[DEVOLUCIÓN]]</f>
        <v>130</v>
      </c>
      <c r="AD1244" s="38" t="str">
        <f>+_xlfn.XLOOKUP(DETALLE_GD_1[[#This Row],[CODIGO]],PRODUCTOS[CODIGO],PRODUCTOS[DESC CORTA],"",0)</f>
        <v>TERCIADO FENOLICO</v>
      </c>
    </row>
    <row r="1245" spans="1:30" hidden="1" x14ac:dyDescent="0.25">
      <c r="A1245" s="1">
        <v>46147</v>
      </c>
      <c r="B1245" s="1">
        <v>46147</v>
      </c>
      <c r="C1245" s="80" t="s">
        <v>169</v>
      </c>
      <c r="D1245" s="38">
        <v>5</v>
      </c>
      <c r="E1245" s="80" t="s">
        <v>169</v>
      </c>
      <c r="F1245">
        <v>407011</v>
      </c>
      <c r="G1245" s="80" t="s">
        <v>30</v>
      </c>
      <c r="H1245" s="80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"/>
      <c r="V1245">
        <v>6116</v>
      </c>
      <c r="W1245" s="2">
        <v>6579000000</v>
      </c>
      <c r="X1245" s="6">
        <v>1182938.1000000001</v>
      </c>
      <c r="Y1245" s="38">
        <v>10010</v>
      </c>
      <c r="Z1245" s="81">
        <f>+((DETALLE_GD_1[[#This Row],[VALOR X UN (GD)]]-DETALLE_GD_1[[#This Row],[VALOR PPTO]])/DETALLE_GD_1[[#This Row],[VALOR PPTO]])</f>
        <v>0</v>
      </c>
      <c r="AA1245" s="2">
        <f>+DETALLE_GD_1[[#This Row],[VALOR PPTO]]*DETALLE_GD_1[[#This Row],[CANTIDAD RECIBIDA]]</f>
        <v>1182938</v>
      </c>
      <c r="AB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5" s="3">
        <f>+DETALLE_GD_1[[#This Row],[CANTIDAD SOLICITADA]]-DETALLE_GD_1[[#This Row],[DEVOLUCIÓN]]</f>
        <v>2500</v>
      </c>
      <c r="AD1245" s="38" t="str">
        <f>+_xlfn.XLOOKUP(DETALLE_GD_1[[#This Row],[CODIGO]],PRODUCTOS[CODIGO],PRODUCTOS[DESC CORTA],"",0)</f>
        <v>TORNILLO SIMPSON 6"</v>
      </c>
    </row>
    <row r="1246" spans="1:30" hidden="1" x14ac:dyDescent="0.25">
      <c r="A1246" s="1">
        <v>46147</v>
      </c>
      <c r="B1246" s="1">
        <v>46147</v>
      </c>
      <c r="C1246" s="80" t="s">
        <v>169</v>
      </c>
      <c r="D1246" s="38">
        <v>5</v>
      </c>
      <c r="E1246" s="80" t="s">
        <v>169</v>
      </c>
      <c r="F1246" t="s">
        <v>179</v>
      </c>
      <c r="G1246" s="80" t="s">
        <v>180</v>
      </c>
      <c r="H1246" s="80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"/>
      <c r="V1246">
        <v>6116</v>
      </c>
      <c r="W1246" s="2">
        <v>6579000000</v>
      </c>
      <c r="X1246" s="6">
        <v>335149.81132199999</v>
      </c>
      <c r="Y1246" s="38">
        <v>10010</v>
      </c>
      <c r="Z1246" s="81">
        <f>+((DETALLE_GD_1[[#This Row],[VALOR X UN (GD)]]-DETALLE_GD_1[[#This Row],[VALOR PPTO]])/DETALLE_GD_1[[#This Row],[VALOR PPTO]])</f>
        <v>0.10268001720259956</v>
      </c>
      <c r="AA1246" s="2">
        <f>+DETALLE_GD_1[[#This Row],[VALOR PPTO]]*DETALLE_GD_1[[#This Row],[CANTIDAD RECIBIDA]]</f>
        <v>335149.81140000001</v>
      </c>
      <c r="AB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6" s="3">
        <f>+DETALLE_GD_1[[#This Row],[CANTIDAD SOLICITADA]]-DETALLE_GD_1[[#This Row],[DEVOLUCIÓN]]</f>
        <v>6</v>
      </c>
      <c r="AD1246" s="38">
        <f>+_xlfn.XLOOKUP(DETALLE_GD_1[[#This Row],[CODIGO]],PRODUCTOS[CODIGO],PRODUCTOS[DESC CORTA],"",0)</f>
        <v>0</v>
      </c>
    </row>
    <row r="1247" spans="1:30" hidden="1" x14ac:dyDescent="0.25">
      <c r="A1247" s="1">
        <v>46147</v>
      </c>
      <c r="B1247" s="1">
        <v>46147</v>
      </c>
      <c r="C1247" s="80" t="s">
        <v>169</v>
      </c>
      <c r="D1247" s="38">
        <v>5</v>
      </c>
      <c r="E1247" s="80" t="s">
        <v>169</v>
      </c>
      <c r="F1247">
        <v>1901466</v>
      </c>
      <c r="G1247" s="80" t="s">
        <v>398</v>
      </c>
      <c r="H1247" s="80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"/>
      <c r="V1247">
        <v>6116</v>
      </c>
      <c r="W1247" s="2">
        <v>6579000000</v>
      </c>
      <c r="X1247" s="6">
        <v>426784.74735800002</v>
      </c>
      <c r="Y1247" s="38">
        <v>10010</v>
      </c>
      <c r="Z1247" s="81">
        <f>+((DETALLE_GD_1[[#This Row],[VALOR X UN (GD)]]-DETALLE_GD_1[[#This Row],[VALOR PPTO]])/DETALLE_GD_1[[#This Row],[VALOR PPTO]])</f>
        <v>-6.5278244116161135E-2</v>
      </c>
      <c r="AA1247" s="2">
        <f>+DETALLE_GD_1[[#This Row],[VALOR PPTO]]*DETALLE_GD_1[[#This Row],[CANTIDAD RECIBIDA]]</f>
        <v>426784.75159999996</v>
      </c>
      <c r="AB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7" s="3">
        <f>+DETALLE_GD_1[[#This Row],[CANTIDAD SOLICITADA]]-DETALLE_GD_1[[#This Row],[DEVOLUCIÓN]]</f>
        <v>202</v>
      </c>
      <c r="AD1247" s="38" t="str">
        <f>+_xlfn.XLOOKUP(DETALLE_GD_1[[#This Row],[CODIGO]],PRODUCTOS[CODIGO],PRODUCTOS[DESC CORTA],"",0)</f>
        <v>AISLAN DENSIDAD 14 KG/M3 (13.5 M2 X BOLSA) SKU 4000147</v>
      </c>
    </row>
    <row r="1248" spans="1:30" hidden="1" x14ac:dyDescent="0.25">
      <c r="A1248" s="1">
        <v>46147</v>
      </c>
      <c r="B1248" s="1">
        <v>46147</v>
      </c>
      <c r="C1248" s="80" t="s">
        <v>169</v>
      </c>
      <c r="D1248" s="38">
        <v>5</v>
      </c>
      <c r="E1248" s="80" t="s">
        <v>169</v>
      </c>
      <c r="F1248">
        <v>1901086</v>
      </c>
      <c r="G1248" s="80" t="s">
        <v>279</v>
      </c>
      <c r="H1248" s="80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"/>
      <c r="V1248">
        <v>6116</v>
      </c>
      <c r="W1248" s="2">
        <v>6579000000</v>
      </c>
      <c r="X1248" s="6">
        <v>449102.031961</v>
      </c>
      <c r="Y1248" s="38">
        <v>10010</v>
      </c>
      <c r="Z1248" s="81">
        <f>+((DETALLE_GD_1[[#This Row],[VALOR X UN (GD)]]-DETALLE_GD_1[[#This Row],[VALOR PPTO]])/DETALLE_GD_1[[#This Row],[VALOR PPTO]])</f>
        <v>-2.6920452086937413E-2</v>
      </c>
      <c r="AA1248" s="2">
        <f>+DETALLE_GD_1[[#This Row],[VALOR PPTO]]*DETALLE_GD_1[[#This Row],[CANTIDAD RECIBIDA]]</f>
        <v>449102.027</v>
      </c>
      <c r="AB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8" s="3">
        <f>+DETALLE_GD_1[[#This Row],[CANTIDAD SOLICITADA]]-DETALLE_GD_1[[#This Row],[DEVOLUCIÓN]]</f>
        <v>121</v>
      </c>
      <c r="AD1248" s="38" t="str">
        <f>+_xlfn.XLOOKUP(DETALLE_GD_1[[#This Row],[CODIGO]],PRODUCTOS[CODIGO],PRODUCTOS[DESC CORTA],"",0)</f>
        <v>AISLAN GLASS 140MM</v>
      </c>
    </row>
    <row r="1249" spans="1:30" hidden="1" x14ac:dyDescent="0.25">
      <c r="A1249" s="1">
        <v>46147</v>
      </c>
      <c r="B1249" s="1">
        <v>46147</v>
      </c>
      <c r="C1249" s="80" t="s">
        <v>169</v>
      </c>
      <c r="D1249" s="38">
        <v>5</v>
      </c>
      <c r="E1249" s="80" t="s">
        <v>169</v>
      </c>
      <c r="F1249">
        <v>1901038</v>
      </c>
      <c r="G1249" s="80" t="s">
        <v>39</v>
      </c>
      <c r="H1249" s="80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"/>
      <c r="V1249">
        <v>6116</v>
      </c>
      <c r="W1249" s="2">
        <v>6579000000</v>
      </c>
      <c r="X1249" s="6">
        <v>314806.34062500007</v>
      </c>
      <c r="Y1249" s="38">
        <v>10010</v>
      </c>
      <c r="Z1249" s="81">
        <f>+((DETALLE_GD_1[[#This Row],[VALOR X UN (GD)]]-DETALLE_GD_1[[#This Row],[VALOR PPTO]])/DETALLE_GD_1[[#This Row],[VALOR PPTO]])</f>
        <v>2.7171180644176403E-2</v>
      </c>
      <c r="AA1249" s="2">
        <f>+DETALLE_GD_1[[#This Row],[VALOR PPTO]]*DETALLE_GD_1[[#This Row],[CANTIDAD RECIBIDA]]</f>
        <v>314806.34250000003</v>
      </c>
      <c r="AB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9" s="3">
        <f>+DETALLE_GD_1[[#This Row],[CANTIDAD SOLICITADA]]-DETALLE_GD_1[[#This Row],[DEVOLUCIÓN]]</f>
        <v>75</v>
      </c>
      <c r="AD1249" s="38" t="str">
        <f>+_xlfn.XLOOKUP(DETALLE_GD_1[[#This Row],[CODIGO]],PRODUCTOS[CODIGO],PRODUCTOS[DESC CORTA],"",0)</f>
        <v>AISLAN ROCA 90MM</v>
      </c>
    </row>
    <row r="1250" spans="1:30" hidden="1" x14ac:dyDescent="0.25">
      <c r="A1250" s="1">
        <v>46147</v>
      </c>
      <c r="B1250" s="1">
        <v>46147</v>
      </c>
      <c r="C1250" s="80" t="s">
        <v>169</v>
      </c>
      <c r="D1250" s="38">
        <v>5</v>
      </c>
      <c r="E1250" s="80" t="s">
        <v>169</v>
      </c>
      <c r="F1250">
        <v>1901008</v>
      </c>
      <c r="G1250" s="80" t="s">
        <v>278</v>
      </c>
      <c r="H1250" s="8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"/>
      <c r="V1250">
        <v>6116</v>
      </c>
      <c r="W1250" s="2">
        <v>6579000000</v>
      </c>
      <c r="X1250" s="6">
        <v>285227.43016500003</v>
      </c>
      <c r="Y1250" s="38">
        <v>10010</v>
      </c>
      <c r="Z1250" s="81">
        <f>+((DETALLE_GD_1[[#This Row],[VALOR X UN (GD)]]-DETALLE_GD_1[[#This Row],[VALOR PPTO]])/DETALLE_GD_1[[#This Row],[VALOR PPTO]])</f>
        <v>-3.9005473221785054E-2</v>
      </c>
      <c r="AA1250" s="2">
        <f>+DETALLE_GD_1[[#This Row],[VALOR PPTO]]*DETALLE_GD_1[[#This Row],[CANTIDAD RECIBIDA]]</f>
        <v>285227.43299999996</v>
      </c>
      <c r="AB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0" s="3">
        <f>+DETALLE_GD_1[[#This Row],[CANTIDAD SOLICITADA]]-DETALLE_GD_1[[#This Row],[DEVOLUCIÓN]]</f>
        <v>135</v>
      </c>
      <c r="AD1250" s="38" t="str">
        <f>+_xlfn.XLOOKUP(DETALLE_GD_1[[#This Row],[CODIGO]],PRODUCTOS[CODIGO],PRODUCTOS[DESC CORTA],"",0)</f>
        <v>AISLAN GLASS 90MM</v>
      </c>
    </row>
    <row r="1251" spans="1:30" hidden="1" x14ac:dyDescent="0.25">
      <c r="A1251" s="1">
        <v>46147</v>
      </c>
      <c r="B1251" s="1">
        <v>46147</v>
      </c>
      <c r="C1251" s="80" t="s">
        <v>169</v>
      </c>
      <c r="D1251" s="38">
        <v>5</v>
      </c>
      <c r="E1251" s="80" t="s">
        <v>169</v>
      </c>
      <c r="F1251">
        <v>1902013</v>
      </c>
      <c r="G1251" s="80" t="s">
        <v>338</v>
      </c>
      <c r="H1251" s="80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"/>
      <c r="V1251">
        <v>6116</v>
      </c>
      <c r="W1251" s="2">
        <v>6579000000</v>
      </c>
      <c r="X1251" s="6">
        <v>297790</v>
      </c>
      <c r="Y1251" s="38">
        <v>10010</v>
      </c>
      <c r="Z1251" s="81">
        <f>+((DETALLE_GD_1[[#This Row],[VALOR X UN (GD)]]-DETALLE_GD_1[[#This Row],[VALOR PPTO]])/DETALLE_GD_1[[#This Row],[VALOR PPTO]])</f>
        <v>0.31116894455824584</v>
      </c>
      <c r="AA1251" s="2">
        <f>+DETALLE_GD_1[[#This Row],[VALOR PPTO]]*DETALLE_GD_1[[#This Row],[CANTIDAD RECIBIDA]]</f>
        <v>297790</v>
      </c>
      <c r="AB1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1" s="3">
        <f>+DETALLE_GD_1[[#This Row],[CANTIDAD SOLICITADA]]-DETALLE_GD_1[[#This Row],[DEVOLUCIÓN]]</f>
        <v>10</v>
      </c>
      <c r="AD1251" s="38">
        <f>+_xlfn.XLOOKUP(DETALLE_GD_1[[#This Row],[CODIGO]],PRODUCTOS[CODIGO],PRODUCTOS[DESC CORTA],"",0)</f>
        <v>0</v>
      </c>
    </row>
    <row r="1252" spans="1:30" hidden="1" x14ac:dyDescent="0.25">
      <c r="A1252" s="1">
        <v>46147</v>
      </c>
      <c r="B1252" s="1">
        <v>46147</v>
      </c>
      <c r="C1252" s="80" t="s">
        <v>169</v>
      </c>
      <c r="D1252" s="38">
        <v>5</v>
      </c>
      <c r="E1252" s="80" t="s">
        <v>169</v>
      </c>
      <c r="F1252">
        <v>302046</v>
      </c>
      <c r="G1252" s="80" t="s">
        <v>115</v>
      </c>
      <c r="H1252" s="80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"/>
      <c r="V1252">
        <v>6116</v>
      </c>
      <c r="W1252" s="2">
        <v>6579000000</v>
      </c>
      <c r="X1252" s="6">
        <v>3412617.0849120007</v>
      </c>
      <c r="Y1252" s="38">
        <v>10010</v>
      </c>
      <c r="Z1252" s="81">
        <f>+((DETALLE_GD_1[[#This Row],[VALOR X UN (GD)]]-DETALLE_GD_1[[#This Row],[VALOR PPTO]])/DETALLE_GD_1[[#This Row],[VALOR PPTO]])</f>
        <v>-3.3789560550217482E-3</v>
      </c>
      <c r="AA1252" s="2">
        <f>+DETALLE_GD_1[[#This Row],[VALOR PPTO]]*DETALLE_GD_1[[#This Row],[CANTIDAD RECIBIDA]]</f>
        <v>3412617.0959999999</v>
      </c>
      <c r="AB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2" s="3">
        <f>+DETALLE_GD_1[[#This Row],[CANTIDAD SOLICITADA]]-DETALLE_GD_1[[#This Row],[DEVOLUCIÓN]]</f>
        <v>336</v>
      </c>
      <c r="AD1252" s="38" t="str">
        <f>+_xlfn.XLOOKUP(DETALLE_GD_1[[#This Row],[CODIGO]],PRODUCTOS[CODIGO],PRODUCTOS[DESC CORTA],"",0)</f>
        <v>PINO 2X6X400</v>
      </c>
    </row>
    <row r="1253" spans="1:30" hidden="1" x14ac:dyDescent="0.25">
      <c r="A1253" s="1">
        <v>46147</v>
      </c>
      <c r="B1253" s="1">
        <v>46147</v>
      </c>
      <c r="C1253" s="80" t="s">
        <v>169</v>
      </c>
      <c r="D1253" s="38">
        <v>5</v>
      </c>
      <c r="E1253" s="80" t="s">
        <v>169</v>
      </c>
      <c r="F1253">
        <v>302010</v>
      </c>
      <c r="G1253" s="80" t="s">
        <v>323</v>
      </c>
      <c r="H1253" s="80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"/>
      <c r="V1253">
        <v>6116</v>
      </c>
      <c r="W1253" s="2">
        <v>6579000000</v>
      </c>
      <c r="X1253" s="6">
        <v>553151.23457999935</v>
      </c>
      <c r="Y1253" s="38">
        <v>10010</v>
      </c>
      <c r="Z1253" s="81">
        <f>+((DETALLE_GD_1[[#This Row],[VALOR X UN (GD)]]-DETALLE_GD_1[[#This Row],[VALOR PPTO]])/DETALLE_GD_1[[#This Row],[VALOR PPTO]])</f>
        <v>1.4134959780695009E-2</v>
      </c>
      <c r="AA1253" s="2">
        <f>+DETALLE_GD_1[[#This Row],[VALOR PPTO]]*DETALLE_GD_1[[#This Row],[CANTIDAD RECIBIDA]]</f>
        <v>553151.23080000002</v>
      </c>
      <c r="AB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3" s="3">
        <f>+DETALLE_GD_1[[#This Row],[CANTIDAD SOLICITADA]]-DETALLE_GD_1[[#This Row],[DEVOLUCIÓN]]</f>
        <v>84</v>
      </c>
      <c r="AD1253" s="38" t="str">
        <f>+_xlfn.XLOOKUP(DETALLE_GD_1[[#This Row],[CODIGO]],PRODUCTOS[CODIGO],PRODUCTOS[DESC CORTA],"",0)</f>
        <v>PINO 2X6X320</v>
      </c>
    </row>
    <row r="1254" spans="1:30" hidden="1" x14ac:dyDescent="0.25">
      <c r="A1254" s="1">
        <v>46147</v>
      </c>
      <c r="B1254" s="1">
        <v>46147</v>
      </c>
      <c r="C1254" s="80" t="s">
        <v>169</v>
      </c>
      <c r="D1254" s="38">
        <v>5</v>
      </c>
      <c r="E1254" s="80" t="s">
        <v>169</v>
      </c>
      <c r="F1254">
        <v>701096</v>
      </c>
      <c r="G1254" s="80" t="s">
        <v>204</v>
      </c>
      <c r="H1254" s="80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"/>
      <c r="V1254">
        <v>6116</v>
      </c>
      <c r="W1254" s="2">
        <v>6579000000</v>
      </c>
      <c r="X1254" s="6">
        <v>1121391.9979500002</v>
      </c>
      <c r="Y1254" s="38">
        <v>10010</v>
      </c>
      <c r="Z1254" s="81">
        <f>+((DETALLE_GD_1[[#This Row],[VALOR X UN (GD)]]-DETALLE_GD_1[[#This Row],[VALOR PPTO]])/DETALLE_GD_1[[#This Row],[VALOR PPTO]])</f>
        <v>2.0783100843222619E-2</v>
      </c>
      <c r="AA1254" s="2">
        <f>+DETALLE_GD_1[[#This Row],[VALOR PPTO]]*DETALLE_GD_1[[#This Row],[CANTIDAD RECIBIDA]]</f>
        <v>1121391.9990000001</v>
      </c>
      <c r="AB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4" s="3">
        <f>+DETALLE_GD_1[[#This Row],[CANTIDAD SOLICITADA]]-DETALLE_GD_1[[#This Row],[DEVOLUCIÓN]]</f>
        <v>70</v>
      </c>
      <c r="AD1254" s="38" t="str">
        <f>+_xlfn.XLOOKUP(DETALLE_GD_1[[#This Row],[CODIGO]],PRODUCTOS[CODIGO],PRODUCTOS[DESC CORTA],"",0)</f>
        <v>VOCANITA EMPAPELADA MURO</v>
      </c>
    </row>
    <row r="1255" spans="1:30" hidden="1" x14ac:dyDescent="0.25">
      <c r="A1255" s="1">
        <v>46148</v>
      </c>
      <c r="B1255" s="1">
        <v>46148</v>
      </c>
      <c r="C1255" s="80" t="s">
        <v>169</v>
      </c>
      <c r="D1255" s="38">
        <v>5</v>
      </c>
      <c r="E1255" s="80" t="s">
        <v>169</v>
      </c>
      <c r="F1255">
        <v>1805340</v>
      </c>
      <c r="G1255" s="80" t="s">
        <v>298</v>
      </c>
      <c r="H1255" s="80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">
        <v>388000</v>
      </c>
      <c r="V1255">
        <v>6116</v>
      </c>
      <c r="W1255" s="2">
        <v>6579000000</v>
      </c>
      <c r="X1255" s="6">
        <v>388000</v>
      </c>
      <c r="Y1255" s="38">
        <v>10010</v>
      </c>
      <c r="Z1255" s="81">
        <f>+((DETALLE_GD_1[[#This Row],[VALOR X UN (GD)]]-DETALLE_GD_1[[#This Row],[VALOR PPTO]])/DETALLE_GD_1[[#This Row],[VALOR PPTO]])</f>
        <v>0</v>
      </c>
      <c r="AA1255" s="2">
        <f>+DETALLE_GD_1[[#This Row],[VALOR PPTO]]*DETALLE_GD_1[[#This Row],[CANTIDAD RECIBIDA]]</f>
        <v>388000</v>
      </c>
      <c r="AB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5" s="3">
        <f>+DETALLE_GD_1[[#This Row],[CANTIDAD SOLICITADA]]-DETALLE_GD_1[[#This Row],[DEVOLUCIÓN]]</f>
        <v>20</v>
      </c>
      <c r="AD1255" s="38" t="str">
        <f>+_xlfn.XLOOKUP(DETALLE_GD_1[[#This Row],[CODIGO]],PRODUCTOS[CODIGO],PRODUCTOS[DESC CORTA],"",0)</f>
        <v>EXTRT</v>
      </c>
    </row>
    <row r="1256" spans="1:30" hidden="1" x14ac:dyDescent="0.25">
      <c r="A1256" s="1">
        <v>46148</v>
      </c>
      <c r="B1256" s="1">
        <v>46148</v>
      </c>
      <c r="C1256" s="80" t="s">
        <v>169</v>
      </c>
      <c r="D1256" s="38">
        <v>5</v>
      </c>
      <c r="E1256" s="80" t="s">
        <v>169</v>
      </c>
      <c r="F1256">
        <v>2302119</v>
      </c>
      <c r="G1256" s="80" t="s">
        <v>74</v>
      </c>
      <c r="H1256" s="80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">
        <v>323466</v>
      </c>
      <c r="V1256">
        <v>6116</v>
      </c>
      <c r="W1256" s="2">
        <v>6579000000</v>
      </c>
      <c r="X1256" s="6">
        <v>88104</v>
      </c>
      <c r="Y1256" s="38">
        <v>10010</v>
      </c>
      <c r="Z1256" s="81">
        <f>+((DETALLE_GD_1[[#This Row],[VALOR X UN (GD)]]-DETALLE_GD_1[[#This Row],[VALOR PPTO]])/DETALLE_GD_1[[#This Row],[VALOR PPTO]])</f>
        <v>2.4175973849087443E-3</v>
      </c>
      <c r="AA1256" s="2">
        <f>+DETALLE_GD_1[[#This Row],[VALOR PPTO]]*DETALLE_GD_1[[#This Row],[CANTIDAD RECIBIDA]]</f>
        <v>88104</v>
      </c>
      <c r="AB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6" s="3">
        <f>+DETALLE_GD_1[[#This Row],[CANTIDAD SOLICITADA]]-DETALLE_GD_1[[#This Row],[DEVOLUCIÓN]]</f>
        <v>24</v>
      </c>
      <c r="AD1256" s="38" t="str">
        <f>+_xlfn.XLOOKUP(DETALLE_GD_1[[#This Row],[CODIGO]],PRODUCTOS[CODIGO],PRODUCTOS[DESC CORTA],"",0)</f>
        <v>SELLO</v>
      </c>
    </row>
    <row r="1257" spans="1:30" hidden="1" x14ac:dyDescent="0.25">
      <c r="A1257" s="1">
        <v>46148</v>
      </c>
      <c r="B1257" s="1">
        <v>46148</v>
      </c>
      <c r="C1257" s="80" t="s">
        <v>169</v>
      </c>
      <c r="D1257" s="38">
        <v>5</v>
      </c>
      <c r="E1257" s="80" t="s">
        <v>169</v>
      </c>
      <c r="F1257">
        <v>2505058</v>
      </c>
      <c r="G1257" s="80" t="s">
        <v>142</v>
      </c>
      <c r="H1257" s="80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"/>
      <c r="V1257">
        <v>6116</v>
      </c>
      <c r="W1257" s="2">
        <v>6579000000</v>
      </c>
      <c r="X1257" s="6">
        <v>214441.72881599999</v>
      </c>
      <c r="Y1257" s="38">
        <v>10010</v>
      </c>
      <c r="Z1257" s="81">
        <f>+((DETALLE_GD_1[[#This Row],[VALOR X UN (GD)]]-DETALLE_GD_1[[#This Row],[VALOR PPTO]])/DETALLE_GD_1[[#This Row],[VALOR PPTO]])</f>
        <v>-7.444786637170997E-2</v>
      </c>
      <c r="AA1257" s="2">
        <f>+DETALLE_GD_1[[#This Row],[VALOR PPTO]]*DETALLE_GD_1[[#This Row],[CANTIDAD RECIBIDA]]</f>
        <v>214441.7292</v>
      </c>
      <c r="AB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7" s="3">
        <f>+DETALLE_GD_1[[#This Row],[CANTIDAD SOLICITADA]]-DETALLE_GD_1[[#This Row],[DEVOLUCIÓN]]</f>
        <v>12</v>
      </c>
      <c r="AD1257" s="38" t="str">
        <f>+_xlfn.XLOOKUP(DETALLE_GD_1[[#This Row],[CODIGO]],PRODUCTOS[CODIGO],PRODUCTOS[DESC CORTA],"",0)</f>
        <v>VENTILACIÓN PASIVA</v>
      </c>
    </row>
    <row r="1258" spans="1:30" hidden="1" x14ac:dyDescent="0.25">
      <c r="A1258" s="1">
        <v>46148</v>
      </c>
      <c r="B1258" s="1">
        <v>46148</v>
      </c>
      <c r="C1258" s="80" t="s">
        <v>169</v>
      </c>
      <c r="D1258" s="38">
        <v>5</v>
      </c>
      <c r="E1258" s="80" t="s">
        <v>169</v>
      </c>
      <c r="F1258">
        <v>412132</v>
      </c>
      <c r="G1258" s="80" t="s">
        <v>741</v>
      </c>
      <c r="H1258" s="80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"/>
      <c r="V1258">
        <v>6116</v>
      </c>
      <c r="W1258" s="2">
        <v>6579000000</v>
      </c>
      <c r="X1258" s="6" t="s">
        <v>355</v>
      </c>
      <c r="Y1258" s="38">
        <v>10010</v>
      </c>
      <c r="Z1258" s="81" t="e">
        <f>+((DETALLE_GD_1[[#This Row],[VALOR X UN (GD)]]-DETALLE_GD_1[[#This Row],[VALOR PPTO]])/DETALLE_GD_1[[#This Row],[VALOR PPTO]])</f>
        <v>#DIV/0!</v>
      </c>
      <c r="AA1258" s="2">
        <f>+DETALLE_GD_1[[#This Row],[VALOR PPTO]]*DETALLE_GD_1[[#This Row],[CANTIDAD RECIBIDA]]</f>
        <v>0</v>
      </c>
      <c r="AB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8" s="3">
        <f>+DETALLE_GD_1[[#This Row],[CANTIDAD SOLICITADA]]-DETALLE_GD_1[[#This Row],[DEVOLUCIÓN]]</f>
        <v>4</v>
      </c>
      <c r="AD1258" s="38" t="str">
        <f>+_xlfn.XLOOKUP(DETALLE_GD_1[[#This Row],[CODIGO]],PRODUCTOS[CODIGO],PRODUCTOS[DESC CORTA],"",0)</f>
        <v/>
      </c>
    </row>
    <row r="1259" spans="1:30" hidden="1" x14ac:dyDescent="0.25">
      <c r="A1259" s="1">
        <v>46148</v>
      </c>
      <c r="B1259" s="1">
        <v>46148</v>
      </c>
      <c r="C1259" s="80" t="s">
        <v>169</v>
      </c>
      <c r="D1259" s="38">
        <v>5</v>
      </c>
      <c r="E1259" s="80" t="s">
        <v>169</v>
      </c>
      <c r="F1259">
        <v>407185</v>
      </c>
      <c r="G1259" s="80" t="s">
        <v>43</v>
      </c>
      <c r="H1259" s="80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"/>
      <c r="V1259">
        <v>6116</v>
      </c>
      <c r="W1259" s="2">
        <v>6579000000</v>
      </c>
      <c r="X1259" s="6">
        <v>20634.960000000003</v>
      </c>
      <c r="Y1259" s="38">
        <v>10010</v>
      </c>
      <c r="Z1259" s="81">
        <f>+((DETALLE_GD_1[[#This Row],[VALOR X UN (GD)]]-DETALLE_GD_1[[#This Row],[VALOR PPTO]])/DETALLE_GD_1[[#This Row],[VALOR PPTO]])</f>
        <v>-8.9062704447319896E-2</v>
      </c>
      <c r="AA1259" s="2">
        <f>+DETALLE_GD_1[[#This Row],[VALOR PPTO]]*DETALLE_GD_1[[#This Row],[CANTIDAD RECIBIDA]]</f>
        <v>20634.900000000001</v>
      </c>
      <c r="AB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9" s="3">
        <f>+DETALLE_GD_1[[#This Row],[CANTIDAD SOLICITADA]]-DETALLE_GD_1[[#This Row],[DEVOLUCIÓN]]</f>
        <v>3000</v>
      </c>
      <c r="AD1259" s="38">
        <f>+_xlfn.XLOOKUP(DETALLE_GD_1[[#This Row],[CODIGO]],PRODUCTOS[CODIGO],PRODUCTOS[DESC CORTA],"",0)</f>
        <v>0</v>
      </c>
    </row>
    <row r="1260" spans="1:30" hidden="1" x14ac:dyDescent="0.25">
      <c r="A1260" s="1">
        <v>46148</v>
      </c>
      <c r="B1260" s="1">
        <v>46148</v>
      </c>
      <c r="C1260" s="80" t="s">
        <v>169</v>
      </c>
      <c r="D1260" s="38">
        <v>5</v>
      </c>
      <c r="E1260" s="80" t="s">
        <v>169</v>
      </c>
      <c r="F1260">
        <v>407423</v>
      </c>
      <c r="G1260" s="80" t="s">
        <v>106</v>
      </c>
      <c r="H1260" s="8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"/>
      <c r="V1260">
        <v>6116</v>
      </c>
      <c r="W1260" s="2">
        <v>6579000000</v>
      </c>
      <c r="X1260" s="6">
        <v>213281.00396756755</v>
      </c>
      <c r="Y1260" s="38">
        <v>10010</v>
      </c>
      <c r="Z1260" s="81">
        <f>+((DETALLE_GD_1[[#This Row],[VALOR X UN (GD)]]-DETALLE_GD_1[[#This Row],[VALOR PPTO]])/DETALLE_GD_1[[#This Row],[VALOR PPTO]])</f>
        <v>-0.96749827692105728</v>
      </c>
      <c r="AA1260" s="2">
        <f>+DETALLE_GD_1[[#This Row],[VALOR PPTO]]*DETALLE_GD_1[[#This Row],[CANTIDAD RECIBIDA]]</f>
        <v>213281</v>
      </c>
      <c r="AB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0" s="3">
        <f>+DETALLE_GD_1[[#This Row],[CANTIDAD SOLICITADA]]-DETALLE_GD_1[[#This Row],[DEVOLUCIÓN]]</f>
        <v>2000</v>
      </c>
      <c r="AD1260" s="38" t="str">
        <f>+_xlfn.XLOOKUP(DETALLE_GD_1[[#This Row],[CODIGO]],PRODUCTOS[CODIGO],PRODUCTOS[DESC CORTA],"",0)</f>
        <v>TORNILLO CRS 6X1 5/8</v>
      </c>
    </row>
    <row r="1261" spans="1:30" hidden="1" x14ac:dyDescent="0.25">
      <c r="A1261" s="1">
        <v>46148</v>
      </c>
      <c r="B1261" s="1">
        <v>46148</v>
      </c>
      <c r="C1261" s="80" t="s">
        <v>169</v>
      </c>
      <c r="D1261" s="38">
        <v>5</v>
      </c>
      <c r="E1261" s="80" t="s">
        <v>169</v>
      </c>
      <c r="F1261">
        <v>617057</v>
      </c>
      <c r="G1261" s="80" t="s">
        <v>134</v>
      </c>
      <c r="H1261" s="80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"/>
      <c r="V1261">
        <v>6116</v>
      </c>
      <c r="W1261" s="2">
        <v>6579000000</v>
      </c>
      <c r="X1261" s="6">
        <v>8168.4788239999998</v>
      </c>
      <c r="Y1261" s="38">
        <v>10010</v>
      </c>
      <c r="Z1261" s="81">
        <f>+((DETALLE_GD_1[[#This Row],[VALOR X UN (GD)]]-DETALLE_GD_1[[#This Row],[VALOR PPTO]])/DETALLE_GD_1[[#This Row],[VALOR PPTO]])</f>
        <v>-0.16838861110834979</v>
      </c>
      <c r="AA1261" s="2">
        <f>+DETALLE_GD_1[[#This Row],[VALOR PPTO]]*DETALLE_GD_1[[#This Row],[CANTIDAD RECIBIDA]]</f>
        <v>8168.4787999999999</v>
      </c>
      <c r="AB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1" s="3">
        <f>+DETALLE_GD_1[[#This Row],[CANTIDAD SOLICITADA]]-DETALLE_GD_1[[#This Row],[DEVOLUCIÓN]]</f>
        <v>4</v>
      </c>
      <c r="AD1261" s="38" t="str">
        <f>+_xlfn.XLOOKUP(DETALLE_GD_1[[#This Row],[CODIGO]],PRODUCTOS[CODIGO],PRODUCTOS[DESC CORTA],"",0)</f>
        <v>BROCHA 5/8 X4</v>
      </c>
    </row>
    <row r="1262" spans="1:30" hidden="1" x14ac:dyDescent="0.25">
      <c r="A1262" s="1">
        <v>46148</v>
      </c>
      <c r="B1262" s="1">
        <v>46148</v>
      </c>
      <c r="C1262" s="80" t="s">
        <v>169</v>
      </c>
      <c r="D1262" s="38">
        <v>5</v>
      </c>
      <c r="E1262" s="80" t="s">
        <v>169</v>
      </c>
      <c r="F1262">
        <v>407166</v>
      </c>
      <c r="G1262" s="80" t="s">
        <v>783</v>
      </c>
      <c r="H1262" s="80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">
        <v>4104761</v>
      </c>
      <c r="V1262">
        <v>6116</v>
      </c>
      <c r="W1262" s="2">
        <v>6579000000</v>
      </c>
      <c r="X1262" s="6">
        <v>16050</v>
      </c>
      <c r="Y1262" s="38">
        <v>10010</v>
      </c>
      <c r="Z1262" s="81">
        <f>+((DETALLE_GD_1[[#This Row],[VALOR X UN (GD)]]-DETALLE_GD_1[[#This Row],[VALOR PPTO]])/DETALLE_GD_1[[#This Row],[VALOR PPTO]])</f>
        <v>-0.96280373831775701</v>
      </c>
      <c r="AA1262" s="2">
        <f>+DETALLE_GD_1[[#This Row],[VALOR PPTO]]*DETALLE_GD_1[[#This Row],[CANTIDAD RECIBIDA]]</f>
        <v>16050</v>
      </c>
      <c r="AB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2" s="3">
        <f>+DETALLE_GD_1[[#This Row],[CANTIDAD SOLICITADA]]-DETALLE_GD_1[[#This Row],[DEVOLUCIÓN]]</f>
        <v>150</v>
      </c>
      <c r="AD1262" s="38" t="str">
        <f>+_xlfn.XLOOKUP(DETALLE_GD_1[[#This Row],[CODIGO]],PRODUCTOS[CODIGO],PRODUCTOS[DESC CORTA],"",0)</f>
        <v/>
      </c>
    </row>
    <row r="1263" spans="1:30" hidden="1" x14ac:dyDescent="0.25">
      <c r="A1263" s="1">
        <v>46148</v>
      </c>
      <c r="B1263" s="1">
        <v>46148</v>
      </c>
      <c r="C1263" s="80" t="s">
        <v>169</v>
      </c>
      <c r="D1263" s="38">
        <v>5</v>
      </c>
      <c r="E1263" s="80" t="s">
        <v>169</v>
      </c>
      <c r="F1263" t="s">
        <v>463</v>
      </c>
      <c r="G1263" s="80" t="s">
        <v>453</v>
      </c>
      <c r="H1263" s="80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"/>
      <c r="V1263">
        <v>6116</v>
      </c>
      <c r="W1263" s="2">
        <v>6579000000</v>
      </c>
      <c r="X1263" s="6" t="s">
        <v>355</v>
      </c>
      <c r="Y1263" s="38">
        <v>10010</v>
      </c>
      <c r="Z1263" s="81" t="e">
        <f>+((DETALLE_GD_1[[#This Row],[VALOR X UN (GD)]]-DETALLE_GD_1[[#This Row],[VALOR PPTO]])/DETALLE_GD_1[[#This Row],[VALOR PPTO]])</f>
        <v>#DIV/0!</v>
      </c>
      <c r="AA1263" s="2">
        <f>+DETALLE_GD_1[[#This Row],[VALOR PPTO]]*DETALLE_GD_1[[#This Row],[CANTIDAD RECIBIDA]]</f>
        <v>0</v>
      </c>
      <c r="AB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3" s="3">
        <f>+DETALLE_GD_1[[#This Row],[CANTIDAD SOLICITADA]]-DETALLE_GD_1[[#This Row],[DEVOLUCIÓN]]</f>
        <v>2</v>
      </c>
      <c r="AD1263" s="38" t="str">
        <f>+_xlfn.XLOOKUP(DETALLE_GD_1[[#This Row],[CODIGO]],PRODUCTOS[CODIGO],PRODUCTOS[DESC CORTA],"",0)</f>
        <v/>
      </c>
    </row>
    <row r="1264" spans="1:30" hidden="1" x14ac:dyDescent="0.25">
      <c r="A1264" s="1">
        <v>46148</v>
      </c>
      <c r="B1264" s="1">
        <v>46148</v>
      </c>
      <c r="C1264" s="80" t="s">
        <v>169</v>
      </c>
      <c r="D1264" s="38">
        <v>5</v>
      </c>
      <c r="E1264" s="80" t="s">
        <v>169</v>
      </c>
      <c r="F1264">
        <v>302028</v>
      </c>
      <c r="G1264" s="80" t="s">
        <v>246</v>
      </c>
      <c r="H1264" s="80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"/>
      <c r="V1264">
        <v>6116</v>
      </c>
      <c r="W1264" s="2">
        <v>6579000000</v>
      </c>
      <c r="X1264" s="6">
        <v>1229712.6064800003</v>
      </c>
      <c r="Y1264" s="38">
        <v>10010</v>
      </c>
      <c r="Z1264" s="81">
        <f>+((DETALLE_GD_1[[#This Row],[VALOR X UN (GD)]]-DETALLE_GD_1[[#This Row],[VALOR PPTO]])/DETALLE_GD_1[[#This Row],[VALOR PPTO]])</f>
        <v>-3.5754364068482349E-2</v>
      </c>
      <c r="AA1264" s="2">
        <f>+DETALLE_GD_1[[#This Row],[VALOR PPTO]]*DETALLE_GD_1[[#This Row],[CANTIDAD RECIBIDA]]</f>
        <v>1229712.5999999999</v>
      </c>
      <c r="AB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4" s="3">
        <f>+DETALLE_GD_1[[#This Row],[CANTIDAD SOLICITADA]]-DETALLE_GD_1[[#This Row],[DEVOLUCIÓN]]</f>
        <v>240</v>
      </c>
      <c r="AD1264" s="38" t="str">
        <f>+_xlfn.XLOOKUP(DETALLE_GD_1[[#This Row],[CODIGO]],PRODUCTOS[CODIGO],PRODUCTOS[DESC CORTA],"",0)</f>
        <v>PINO 2X4X320</v>
      </c>
    </row>
    <row r="1265" spans="1:30" hidden="1" x14ac:dyDescent="0.25">
      <c r="A1265" s="1">
        <v>46148</v>
      </c>
      <c r="B1265" s="1">
        <v>46148</v>
      </c>
      <c r="C1265" s="80" t="s">
        <v>169</v>
      </c>
      <c r="D1265" s="38">
        <v>5</v>
      </c>
      <c r="E1265" s="80" t="s">
        <v>169</v>
      </c>
      <c r="F1265">
        <v>302054</v>
      </c>
      <c r="G1265" s="80" t="s">
        <v>356</v>
      </c>
      <c r="H1265" s="80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"/>
      <c r="V1265">
        <v>6116</v>
      </c>
      <c r="W1265" s="2">
        <v>6579000000</v>
      </c>
      <c r="X1265" s="6">
        <v>3564912</v>
      </c>
      <c r="Y1265" s="38">
        <v>10010</v>
      </c>
      <c r="Z1265" s="81">
        <f>+((DETALLE_GD_1[[#This Row],[VALOR X UN (GD)]]-DETALLE_GD_1[[#This Row],[VALOR PPTO]])/DETALLE_GD_1[[#This Row],[VALOR PPTO]])</f>
        <v>-0.19905091895676522</v>
      </c>
      <c r="AA1265" s="2">
        <f>+DETALLE_GD_1[[#This Row],[VALOR PPTO]]*DETALLE_GD_1[[#This Row],[CANTIDAD RECIBIDA]]</f>
        <v>3564912</v>
      </c>
      <c r="AB1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5" s="3">
        <f>+DETALLE_GD_1[[#This Row],[CANTIDAD SOLICITADA]]-DETALLE_GD_1[[#This Row],[DEVOLUCIÓN]]</f>
        <v>624</v>
      </c>
      <c r="AD1265" s="38">
        <f>+_xlfn.XLOOKUP(DETALLE_GD_1[[#This Row],[CODIGO]],PRODUCTOS[CODIGO],PRODUCTOS[DESC CORTA],"",0)</f>
        <v>0</v>
      </c>
    </row>
    <row r="1266" spans="1:30" hidden="1" x14ac:dyDescent="0.25">
      <c r="A1266" s="1">
        <v>46148</v>
      </c>
      <c r="B1266" s="1">
        <v>46148</v>
      </c>
      <c r="C1266" s="80" t="s">
        <v>169</v>
      </c>
      <c r="D1266" s="38">
        <v>5</v>
      </c>
      <c r="E1266" s="80" t="s">
        <v>169</v>
      </c>
      <c r="F1266">
        <v>304007</v>
      </c>
      <c r="G1266" s="80" t="s">
        <v>80</v>
      </c>
      <c r="H1266" s="80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">
        <v>809141</v>
      </c>
      <c r="V1266">
        <v>6116</v>
      </c>
      <c r="W1266" s="2">
        <v>6579000000</v>
      </c>
      <c r="X1266" s="6">
        <v>823993.41758399969</v>
      </c>
      <c r="Y1266" s="38">
        <v>10010</v>
      </c>
      <c r="Z1266" s="81">
        <f>+((DETALLE_GD_1[[#This Row],[VALOR X UN (GD)]]-DETALLE_GD_1[[#This Row],[VALOR PPTO]])/DETALLE_GD_1[[#This Row],[VALOR PPTO]])</f>
        <v>-1.8024924606921761E-2</v>
      </c>
      <c r="AA1266" s="2">
        <f>+DETALLE_GD_1[[#This Row],[VALOR PPTO]]*DETALLE_GD_1[[#This Row],[CANTIDAD RECIBIDA]]</f>
        <v>823993.41599999997</v>
      </c>
      <c r="AB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6" s="3">
        <f>+DETALLE_GD_1[[#This Row],[CANTIDAD SOLICITADA]]-DETALLE_GD_1[[#This Row],[DEVOLUCIÓN]]</f>
        <v>72</v>
      </c>
      <c r="AD1266" s="38" t="str">
        <f>+_xlfn.XLOOKUP(DETALLE_GD_1[[#This Row],[CODIGO]],PRODUCTOS[CODIGO],PRODUCTOS[DESC CORTA],"",0)</f>
        <v>OSB 11MM</v>
      </c>
    </row>
    <row r="1267" spans="1:30" hidden="1" x14ac:dyDescent="0.25">
      <c r="A1267" s="1">
        <v>46149</v>
      </c>
      <c r="B1267" s="1">
        <v>46149</v>
      </c>
      <c r="C1267" s="80" t="s">
        <v>169</v>
      </c>
      <c r="D1267" s="38">
        <v>5</v>
      </c>
      <c r="E1267" s="80" t="s">
        <v>169</v>
      </c>
      <c r="F1267">
        <v>2304056</v>
      </c>
      <c r="G1267" s="80" t="s">
        <v>417</v>
      </c>
      <c r="H1267" s="80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">
        <v>1421435</v>
      </c>
      <c r="V1267">
        <v>6116</v>
      </c>
      <c r="W1267" s="2">
        <v>6579000000</v>
      </c>
      <c r="X1267" s="6">
        <v>71496</v>
      </c>
      <c r="Y1267" s="38">
        <v>10010</v>
      </c>
      <c r="Z1267" s="81">
        <f>+((DETALLE_GD_1[[#This Row],[VALOR X UN (GD)]]-DETALLE_GD_1[[#This Row],[VALOR PPTO]])/DETALLE_GD_1[[#This Row],[VALOR PPTO]])</f>
        <v>6.1807653575025177E-2</v>
      </c>
      <c r="AA1267" s="2">
        <f>+DETALLE_GD_1[[#This Row],[VALOR PPTO]]*DETALLE_GD_1[[#This Row],[CANTIDAD RECIBIDA]]</f>
        <v>71496</v>
      </c>
      <c r="AB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7" s="3">
        <f>+DETALLE_GD_1[[#This Row],[CANTIDAD SOLICITADA]]-DETALLE_GD_1[[#This Row],[DEVOLUCIÓN]]</f>
        <v>24</v>
      </c>
      <c r="AD1267" s="38" t="str">
        <f>+_xlfn.XLOOKUP(DETALLE_GD_1[[#This Row],[CODIGO]],PRODUCTOS[CODIGO],PRODUCTOS[DESC CORTA],"",0)</f>
        <v/>
      </c>
    </row>
    <row r="1268" spans="1:30" hidden="1" x14ac:dyDescent="0.25">
      <c r="A1268" s="1">
        <v>46149</v>
      </c>
      <c r="B1268" s="1">
        <v>46149</v>
      </c>
      <c r="C1268" s="80" t="s">
        <v>169</v>
      </c>
      <c r="D1268" s="38">
        <v>5</v>
      </c>
      <c r="E1268" s="80" t="s">
        <v>169</v>
      </c>
      <c r="F1268">
        <v>2304003</v>
      </c>
      <c r="G1268" s="80" t="s">
        <v>132</v>
      </c>
      <c r="H1268" s="80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"/>
      <c r="V1268">
        <v>6116</v>
      </c>
      <c r="W1268" s="2">
        <v>6579000000</v>
      </c>
      <c r="X1268" s="6">
        <v>15565.623143999999</v>
      </c>
      <c r="Y1268" s="38">
        <v>10010</v>
      </c>
      <c r="Z1268" s="81">
        <f>+((DETALLE_GD_1[[#This Row],[VALOR X UN (GD)]]-DETALLE_GD_1[[#This Row],[VALOR PPTO]])/DETALLE_GD_1[[#This Row],[VALOR PPTO]])</f>
        <v>2.4207189489081083E-5</v>
      </c>
      <c r="AA1268" s="2">
        <f>+DETALLE_GD_1[[#This Row],[VALOR PPTO]]*DETALLE_GD_1[[#This Row],[CANTIDAD RECIBIDA]]</f>
        <v>15565.623599999999</v>
      </c>
      <c r="AB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8" s="3">
        <f>+DETALLE_GD_1[[#This Row],[CANTIDAD SOLICITADA]]-DETALLE_GD_1[[#This Row],[DEVOLUCIÓN]]</f>
        <v>12</v>
      </c>
      <c r="AD1268" s="38" t="str">
        <f>+_xlfn.XLOOKUP(DETALLE_GD_1[[#This Row],[CODIGO]],PRODUCTOS[CODIGO],PRODUCTOS[DESC CORTA],"",0)</f>
        <v>SELLO FUNGICIDA</v>
      </c>
    </row>
    <row r="1269" spans="1:30" hidden="1" x14ac:dyDescent="0.25">
      <c r="A1269" s="1">
        <v>46149</v>
      </c>
      <c r="B1269" s="1">
        <v>46149</v>
      </c>
      <c r="C1269" s="80" t="s">
        <v>169</v>
      </c>
      <c r="D1269" s="38">
        <v>5</v>
      </c>
      <c r="E1269" s="80" t="s">
        <v>169</v>
      </c>
      <c r="F1269">
        <v>1808156</v>
      </c>
      <c r="G1269" s="80" t="s">
        <v>277</v>
      </c>
      <c r="H1269" s="80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"/>
      <c r="V1269">
        <v>6116</v>
      </c>
      <c r="W1269" s="2">
        <v>6579000000</v>
      </c>
      <c r="X1269" s="6">
        <v>9580</v>
      </c>
      <c r="Y1269" s="38">
        <v>10010</v>
      </c>
      <c r="Z1269" s="81">
        <f>+((DETALLE_GD_1[[#This Row],[VALOR X UN (GD)]]-DETALLE_GD_1[[#This Row],[VALOR PPTO]])/DETALLE_GD_1[[#This Row],[VALOR PPTO]])</f>
        <v>8.1419624217118521E-3</v>
      </c>
      <c r="AA1269" s="2">
        <f>+DETALLE_GD_1[[#This Row],[VALOR PPTO]]*DETALLE_GD_1[[#This Row],[CANTIDAD RECIBIDA]]</f>
        <v>9580</v>
      </c>
      <c r="AB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9" s="3">
        <f>+DETALLE_GD_1[[#This Row],[CANTIDAD SOLICITADA]]-DETALLE_GD_1[[#This Row],[DEVOLUCIÓN]]</f>
        <v>5</v>
      </c>
      <c r="AD1269" s="38" t="str">
        <f>+_xlfn.XLOOKUP(DETALLE_GD_1[[#This Row],[CODIGO]],PRODUCTOS[CODIGO],PRODUCTOS[DESC CORTA],"",0)</f>
        <v>PERCHA SIMPLE YORK</v>
      </c>
    </row>
    <row r="1270" spans="1:30" hidden="1" x14ac:dyDescent="0.25">
      <c r="A1270" s="1">
        <v>46149</v>
      </c>
      <c r="B1270" s="1">
        <v>46149</v>
      </c>
      <c r="C1270" s="80" t="s">
        <v>169</v>
      </c>
      <c r="D1270" s="38">
        <v>5</v>
      </c>
      <c r="E1270" s="80" t="s">
        <v>169</v>
      </c>
      <c r="F1270">
        <v>1808006</v>
      </c>
      <c r="G1270" s="80" t="s">
        <v>194</v>
      </c>
      <c r="H1270" s="8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"/>
      <c r="V1270">
        <v>6116</v>
      </c>
      <c r="W1270" s="2">
        <v>6579000000</v>
      </c>
      <c r="X1270" s="6">
        <v>14533.35548</v>
      </c>
      <c r="Y1270" s="38">
        <v>10010</v>
      </c>
      <c r="Z1270" s="81">
        <f>+((DETALLE_GD_1[[#This Row],[VALOR X UN (GD)]]-DETALLE_GD_1[[#This Row],[VALOR PPTO]])/DETALLE_GD_1[[#This Row],[VALOR PPTO]])</f>
        <v>-2.4460971865759066E-5</v>
      </c>
      <c r="AA1270" s="2">
        <f>+DETALLE_GD_1[[#This Row],[VALOR PPTO]]*DETALLE_GD_1[[#This Row],[CANTIDAD RECIBIDA]]</f>
        <v>14533.3555</v>
      </c>
      <c r="AB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0" s="3">
        <f>+DETALLE_GD_1[[#This Row],[CANTIDAD SOLICITADA]]-DETALLE_GD_1[[#This Row],[DEVOLUCIÓN]]</f>
        <v>5</v>
      </c>
      <c r="AD1270" s="38">
        <f>+_xlfn.XLOOKUP(DETALLE_GD_1[[#This Row],[CODIGO]],PRODUCTOS[CODIGO],PRODUCTOS[DESC CORTA],"",0)</f>
        <v>0</v>
      </c>
    </row>
    <row r="1271" spans="1:30" hidden="1" x14ac:dyDescent="0.25">
      <c r="A1271" s="1">
        <v>46149</v>
      </c>
      <c r="B1271" s="1">
        <v>46149</v>
      </c>
      <c r="C1271" s="80" t="s">
        <v>169</v>
      </c>
      <c r="D1271" s="38">
        <v>5</v>
      </c>
      <c r="E1271" s="80" t="s">
        <v>169</v>
      </c>
      <c r="F1271">
        <v>1808003</v>
      </c>
      <c r="G1271" s="80" t="s">
        <v>195</v>
      </c>
      <c r="H1271" s="80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"/>
      <c r="V1271">
        <v>6116</v>
      </c>
      <c r="W1271" s="2">
        <v>6579000000</v>
      </c>
      <c r="X1271" s="6">
        <v>1677.4485800000002</v>
      </c>
      <c r="Y1271" s="38">
        <v>10010</v>
      </c>
      <c r="Z1271" s="81">
        <f>+((DETALLE_GD_1[[#This Row],[VALOR X UN (GD)]]-DETALLE_GD_1[[#This Row],[VALOR PPTO]])/DETALLE_GD_1[[#This Row],[VALOR PPTO]])</f>
        <v>-2.6766834639987622E-4</v>
      </c>
      <c r="AA1271" s="2">
        <f>+DETALLE_GD_1[[#This Row],[VALOR PPTO]]*DETALLE_GD_1[[#This Row],[CANTIDAD RECIBIDA]]</f>
        <v>1677.4490000000001</v>
      </c>
      <c r="AB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1" s="3">
        <f>+DETALLE_GD_1[[#This Row],[CANTIDAD SOLICITADA]]-DETALLE_GD_1[[#This Row],[DEVOLUCIÓN]]</f>
        <v>10</v>
      </c>
      <c r="AD1271" s="38">
        <f>+_xlfn.XLOOKUP(DETALLE_GD_1[[#This Row],[CODIGO]],PRODUCTOS[CODIGO],PRODUCTOS[DESC CORTA],"",0)</f>
        <v>0</v>
      </c>
    </row>
    <row r="1272" spans="1:30" hidden="1" x14ac:dyDescent="0.25">
      <c r="A1272" s="1">
        <v>46149</v>
      </c>
      <c r="B1272" s="1">
        <v>46149</v>
      </c>
      <c r="C1272" s="80" t="s">
        <v>169</v>
      </c>
      <c r="D1272" s="38">
        <v>5</v>
      </c>
      <c r="E1272" s="80" t="s">
        <v>169</v>
      </c>
      <c r="F1272">
        <v>1802172</v>
      </c>
      <c r="G1272" s="80" t="s">
        <v>266</v>
      </c>
      <c r="H1272" s="80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"/>
      <c r="V1272">
        <v>6116</v>
      </c>
      <c r="W1272" s="2">
        <v>6579000000</v>
      </c>
      <c r="X1272" s="6">
        <v>15175</v>
      </c>
      <c r="Y1272" s="38">
        <v>10010</v>
      </c>
      <c r="Z1272" s="81">
        <f>+((DETALLE_GD_1[[#This Row],[VALOR X UN (GD)]]-DETALLE_GD_1[[#This Row],[VALOR PPTO]])/DETALLE_GD_1[[#This Row],[VALOR PPTO]])</f>
        <v>-8.5667215815483E-4</v>
      </c>
      <c r="AA1272" s="2">
        <f>+DETALLE_GD_1[[#This Row],[VALOR PPTO]]*DETALLE_GD_1[[#This Row],[CANTIDAD RECIBIDA]]</f>
        <v>15175</v>
      </c>
      <c r="AB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2" s="3">
        <f>+DETALLE_GD_1[[#This Row],[CANTIDAD SOLICITADA]]-DETALLE_GD_1[[#This Row],[DEVOLUCIÓN]]</f>
        <v>5</v>
      </c>
      <c r="AD1272" s="38" t="str">
        <f>+_xlfn.XLOOKUP(DETALLE_GD_1[[#This Row],[CODIGO]],PRODUCTOS[CODIGO],PRODUCTOS[DESC CORTA],"",0)</f>
        <v>ARGOLLA TOALLA BENTON</v>
      </c>
    </row>
    <row r="1273" spans="1:30" hidden="1" x14ac:dyDescent="0.25">
      <c r="A1273" s="1">
        <v>46149</v>
      </c>
      <c r="B1273" s="1">
        <v>46149</v>
      </c>
      <c r="C1273" s="80" t="s">
        <v>169</v>
      </c>
      <c r="D1273" s="38">
        <v>5</v>
      </c>
      <c r="E1273" s="80" t="s">
        <v>169</v>
      </c>
      <c r="F1273">
        <v>1802171</v>
      </c>
      <c r="G1273" s="80" t="s">
        <v>265</v>
      </c>
      <c r="H1273" s="80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"/>
      <c r="V1273">
        <v>6116</v>
      </c>
      <c r="W1273" s="2">
        <v>6579000000</v>
      </c>
      <c r="X1273" s="6">
        <v>18160</v>
      </c>
      <c r="Y1273" s="38">
        <v>10010</v>
      </c>
      <c r="Z1273" s="81">
        <f>+((DETALLE_GD_1[[#This Row],[VALOR X UN (GD)]]-DETALLE_GD_1[[#This Row],[VALOR PPTO]])/DETALLE_GD_1[[#This Row],[VALOR PPTO]])</f>
        <v>-0.11106828193832602</v>
      </c>
      <c r="AA1273" s="2">
        <f>+DETALLE_GD_1[[#This Row],[VALOR PPTO]]*DETALLE_GD_1[[#This Row],[CANTIDAD RECIBIDA]]</f>
        <v>18160</v>
      </c>
      <c r="AB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3" s="3">
        <f>+DETALLE_GD_1[[#This Row],[CANTIDAD SOLICITADA]]-DETALLE_GD_1[[#This Row],[DEVOLUCIÓN]]</f>
        <v>5</v>
      </c>
      <c r="AD1273" s="38" t="str">
        <f>+_xlfn.XLOOKUP(DETALLE_GD_1[[#This Row],[CODIGO]],PRODUCTOS[CODIGO],PRODUCTOS[DESC CORTA],"",0)</f>
        <v>PORTA ROLLO BENTON</v>
      </c>
    </row>
    <row r="1274" spans="1:30" hidden="1" x14ac:dyDescent="0.25">
      <c r="A1274" s="1">
        <v>46149</v>
      </c>
      <c r="B1274" s="1">
        <v>46149</v>
      </c>
      <c r="C1274" s="80" t="s">
        <v>169</v>
      </c>
      <c r="D1274" s="38">
        <v>5</v>
      </c>
      <c r="E1274" s="80" t="s">
        <v>169</v>
      </c>
      <c r="F1274">
        <v>1206002</v>
      </c>
      <c r="G1274" s="80" t="s">
        <v>192</v>
      </c>
      <c r="H1274" s="80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"/>
      <c r="V1274">
        <v>6116</v>
      </c>
      <c r="W1274" s="2">
        <v>6579000000</v>
      </c>
      <c r="X1274" s="6">
        <v>78917.419354999991</v>
      </c>
      <c r="Y1274" s="38">
        <v>10010</v>
      </c>
      <c r="Z1274" s="81">
        <f>+((DETALLE_GD_1[[#This Row],[VALOR X UN (GD)]]-DETALLE_GD_1[[#This Row],[VALOR PPTO]])/DETALLE_GD_1[[#This Row],[VALOR PPTO]])</f>
        <v>0.28816933756938162</v>
      </c>
      <c r="AA1274" s="2">
        <f>+DETALLE_GD_1[[#This Row],[VALOR PPTO]]*DETALLE_GD_1[[#This Row],[CANTIDAD RECIBIDA]]</f>
        <v>78917.419499999989</v>
      </c>
      <c r="AB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4" s="3">
        <f>+DETALLE_GD_1[[#This Row],[CANTIDAD SOLICITADA]]-DETALLE_GD_1[[#This Row],[DEVOLUCIÓN]]</f>
        <v>5</v>
      </c>
      <c r="AD1274" s="38">
        <f>+_xlfn.XLOOKUP(DETALLE_GD_1[[#This Row],[CODIGO]],PRODUCTOS[CODIGO],PRODUCTOS[DESC CORTA],"",0)</f>
        <v>0</v>
      </c>
    </row>
    <row r="1275" spans="1:30" hidden="1" x14ac:dyDescent="0.25">
      <c r="A1275" s="1">
        <v>46149</v>
      </c>
      <c r="B1275" s="1">
        <v>46149</v>
      </c>
      <c r="C1275" s="80" t="s">
        <v>169</v>
      </c>
      <c r="D1275" s="38">
        <v>5</v>
      </c>
      <c r="E1275" s="80" t="s">
        <v>169</v>
      </c>
      <c r="F1275">
        <v>704079</v>
      </c>
      <c r="G1275" s="80" t="s">
        <v>209</v>
      </c>
      <c r="H1275" s="80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"/>
      <c r="V1275">
        <v>6116</v>
      </c>
      <c r="W1275" s="2">
        <v>6579000000</v>
      </c>
      <c r="X1275" s="6">
        <v>3778.52441</v>
      </c>
      <c r="Y1275" s="38">
        <v>10010</v>
      </c>
      <c r="Z1275" s="81">
        <f>+((DETALLE_GD_1[[#This Row],[VALOR X UN (GD)]]-DETALLE_GD_1[[#This Row],[VALOR PPTO]])/DETALLE_GD_1[[#This Row],[VALOR PPTO]])</f>
        <v>-4.4335957064721834E-2</v>
      </c>
      <c r="AA1275" s="2">
        <f>+DETALLE_GD_1[[#This Row],[VALOR PPTO]]*DETALLE_GD_1[[#This Row],[CANTIDAD RECIBIDA]]</f>
        <v>3778.5244999999995</v>
      </c>
      <c r="AB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5" s="3">
        <f>+DETALLE_GD_1[[#This Row],[CANTIDAD SOLICITADA]]-DETALLE_GD_1[[#This Row],[DEVOLUCIÓN]]</f>
        <v>5</v>
      </c>
      <c r="AD1275" s="38">
        <f>+_xlfn.XLOOKUP(DETALLE_GD_1[[#This Row],[CODIGO]],PRODUCTOS[CODIGO],PRODUCTOS[DESC CORTA],"",0)</f>
        <v>0</v>
      </c>
    </row>
    <row r="1276" spans="1:30" hidden="1" x14ac:dyDescent="0.25">
      <c r="A1276" s="1">
        <v>46149</v>
      </c>
      <c r="B1276" s="1">
        <v>46149</v>
      </c>
      <c r="C1276" s="80" t="s">
        <v>169</v>
      </c>
      <c r="D1276" s="38">
        <v>5</v>
      </c>
      <c r="E1276" s="80" t="s">
        <v>169</v>
      </c>
      <c r="F1276">
        <v>2304008</v>
      </c>
      <c r="G1276" s="80" t="s">
        <v>707</v>
      </c>
      <c r="H1276" s="80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"/>
      <c r="V1276">
        <v>6116</v>
      </c>
      <c r="W1276" s="2">
        <v>6579000000</v>
      </c>
      <c r="X1276" s="6" t="s">
        <v>355</v>
      </c>
      <c r="Y1276" s="38">
        <v>10010</v>
      </c>
      <c r="Z1276" s="81" t="e">
        <f>+((DETALLE_GD_1[[#This Row],[VALOR X UN (GD)]]-DETALLE_GD_1[[#This Row],[VALOR PPTO]])/DETALLE_GD_1[[#This Row],[VALOR PPTO]])</f>
        <v>#DIV/0!</v>
      </c>
      <c r="AA1276" s="2">
        <f>+DETALLE_GD_1[[#This Row],[VALOR PPTO]]*DETALLE_GD_1[[#This Row],[CANTIDAD RECIBIDA]]</f>
        <v>0</v>
      </c>
      <c r="AB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6" s="3">
        <f>+DETALLE_GD_1[[#This Row],[CANTIDAD SOLICITADA]]-DETALLE_GD_1[[#This Row],[DEVOLUCIÓN]]</f>
        <v>24</v>
      </c>
      <c r="AD1276" s="38" t="str">
        <f>+_xlfn.XLOOKUP(DETALLE_GD_1[[#This Row],[CODIGO]],PRODUCTOS[CODIGO],PRODUCTOS[DESC CORTA],"",0)</f>
        <v/>
      </c>
    </row>
    <row r="1277" spans="1:30" hidden="1" x14ac:dyDescent="0.25">
      <c r="A1277" s="1">
        <v>46149</v>
      </c>
      <c r="B1277" s="1">
        <v>46149</v>
      </c>
      <c r="C1277" s="80" t="s">
        <v>169</v>
      </c>
      <c r="D1277" s="38">
        <v>5</v>
      </c>
      <c r="E1277" s="80" t="s">
        <v>169</v>
      </c>
      <c r="F1277">
        <v>307033</v>
      </c>
      <c r="G1277" s="80" t="s">
        <v>248</v>
      </c>
      <c r="H1277" s="80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"/>
      <c r="V1277">
        <v>6116</v>
      </c>
      <c r="W1277" s="2">
        <v>6579000000</v>
      </c>
      <c r="X1277" s="6">
        <v>94452.677199999991</v>
      </c>
      <c r="Y1277" s="38">
        <v>10010</v>
      </c>
      <c r="Z1277" s="81">
        <f>+((DETALLE_GD_1[[#This Row],[VALOR X UN (GD)]]-DETALLE_GD_1[[#This Row],[VALOR PPTO]])/DETALLE_GD_1[[#This Row],[VALOR PPTO]])</f>
        <v>2.9988563055514597E-4</v>
      </c>
      <c r="AA1277" s="2">
        <f>+DETALLE_GD_1[[#This Row],[VALOR PPTO]]*DETALLE_GD_1[[#This Row],[CANTIDAD RECIBIDA]]</f>
        <v>94452.675000000003</v>
      </c>
      <c r="AB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7" s="3">
        <f>+DETALLE_GD_1[[#This Row],[CANTIDAD SOLICITADA]]-DETALLE_GD_1[[#This Row],[DEVOLUCIÓN]]</f>
        <v>50</v>
      </c>
      <c r="AD1277" s="38">
        <f>+_xlfn.XLOOKUP(DETALLE_GD_1[[#This Row],[CODIGO]],PRODUCTOS[CODIGO],PRODUCTOS[DESC CORTA],"",0)</f>
        <v>0</v>
      </c>
    </row>
    <row r="1278" spans="1:30" hidden="1" x14ac:dyDescent="0.25">
      <c r="A1278" s="1">
        <v>46149</v>
      </c>
      <c r="B1278" s="1">
        <v>46149</v>
      </c>
      <c r="C1278" s="80" t="s">
        <v>169</v>
      </c>
      <c r="D1278" s="38">
        <v>5</v>
      </c>
      <c r="E1278" s="80" t="s">
        <v>169</v>
      </c>
      <c r="F1278">
        <v>307096</v>
      </c>
      <c r="G1278" s="80" t="s">
        <v>249</v>
      </c>
      <c r="H1278" s="80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"/>
      <c r="V1278">
        <v>6116</v>
      </c>
      <c r="W1278" s="2">
        <v>6579000000</v>
      </c>
      <c r="X1278" s="6">
        <v>146674.5090299999</v>
      </c>
      <c r="Y1278" s="38">
        <v>10010</v>
      </c>
      <c r="Z1278" s="81">
        <f>+((DETALLE_GD_1[[#This Row],[VALOR X UN (GD)]]-DETALLE_GD_1[[#This Row],[VALOR PPTO]])/DETALLE_GD_1[[#This Row],[VALOR PPTO]])</f>
        <v>-0.14305490046746852</v>
      </c>
      <c r="AA1278" s="2">
        <f>+DETALLE_GD_1[[#This Row],[VALOR PPTO]]*DETALLE_GD_1[[#This Row],[CANTIDAD RECIBIDA]]</f>
        <v>146674.50700000001</v>
      </c>
      <c r="AB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78" s="3">
        <f>+DETALLE_GD_1[[#This Row],[CANTIDAD SOLICITADA]]-DETALLE_GD_1[[#This Row],[DEVOLUCIÓN]]</f>
        <v>70</v>
      </c>
      <c r="AD1278" s="38" t="str">
        <f>+_xlfn.XLOOKUP(DETALLE_GD_1[[#This Row],[CODIGO]],PRODUCTOS[CODIGO],PRODUCTOS[DESC CORTA],"",0)</f>
        <v>CUBREJUNTA</v>
      </c>
    </row>
    <row r="1279" spans="1:30" hidden="1" x14ac:dyDescent="0.25">
      <c r="A1279" s="1">
        <v>46149</v>
      </c>
      <c r="B1279" s="1">
        <v>46149</v>
      </c>
      <c r="C1279" s="80" t="s">
        <v>169</v>
      </c>
      <c r="D1279" s="38">
        <v>5</v>
      </c>
      <c r="E1279" s="80" t="s">
        <v>169</v>
      </c>
      <c r="F1279">
        <v>617057</v>
      </c>
      <c r="G1279" s="80" t="s">
        <v>134</v>
      </c>
      <c r="H1279" s="80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"/>
      <c r="V1279">
        <v>6116</v>
      </c>
      <c r="W1279" s="2">
        <v>6579000000</v>
      </c>
      <c r="X1279" s="6">
        <v>8168.4788239999998</v>
      </c>
      <c r="Y1279" s="38">
        <v>10010</v>
      </c>
      <c r="Z1279" s="81">
        <f>+((DETALLE_GD_1[[#This Row],[VALOR X UN (GD)]]-DETALLE_GD_1[[#This Row],[VALOR PPTO]])/DETALLE_GD_1[[#This Row],[VALOR PPTO]])</f>
        <v>-0.16838861110834979</v>
      </c>
      <c r="AA1279" s="2">
        <f>+DETALLE_GD_1[[#This Row],[VALOR PPTO]]*DETALLE_GD_1[[#This Row],[CANTIDAD RECIBIDA]]</f>
        <v>8168.4787999999999</v>
      </c>
      <c r="AB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9" s="3">
        <f>+DETALLE_GD_1[[#This Row],[CANTIDAD SOLICITADA]]-DETALLE_GD_1[[#This Row],[DEVOLUCIÓN]]</f>
        <v>4</v>
      </c>
      <c r="AD1279" s="38" t="str">
        <f>+_xlfn.XLOOKUP(DETALLE_GD_1[[#This Row],[CODIGO]],PRODUCTOS[CODIGO],PRODUCTOS[DESC CORTA],"",0)</f>
        <v>BROCHA 5/8 X4</v>
      </c>
    </row>
    <row r="1280" spans="1:30" hidden="1" x14ac:dyDescent="0.25">
      <c r="A1280" s="1">
        <v>46149</v>
      </c>
      <c r="B1280" s="1">
        <v>46149</v>
      </c>
      <c r="C1280" s="80" t="s">
        <v>169</v>
      </c>
      <c r="D1280" s="38">
        <v>5</v>
      </c>
      <c r="E1280" s="80" t="s">
        <v>169</v>
      </c>
      <c r="F1280">
        <v>617016</v>
      </c>
      <c r="G1280" s="80" t="s">
        <v>133</v>
      </c>
      <c r="H1280" s="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"/>
      <c r="V1280">
        <v>6116</v>
      </c>
      <c r="W1280" s="2">
        <v>6579000000</v>
      </c>
      <c r="X1280" s="6">
        <v>11430.053096</v>
      </c>
      <c r="Y1280" s="38">
        <v>10010</v>
      </c>
      <c r="Z1280" s="81">
        <f>+((DETALLE_GD_1[[#This Row],[VALOR X UN (GD)]]-DETALLE_GD_1[[#This Row],[VALOR PPTO]])/DETALLE_GD_1[[#This Row],[VALOR PPTO]])</f>
        <v>2.3575393332377239E-3</v>
      </c>
      <c r="AA1280" s="2">
        <f>+DETALLE_GD_1[[#This Row],[VALOR PPTO]]*DETALLE_GD_1[[#This Row],[CANTIDAD RECIBIDA]]</f>
        <v>11430.0532</v>
      </c>
      <c r="AB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0" s="3">
        <f>+DETALLE_GD_1[[#This Row],[CANTIDAD SOLICITADA]]-DETALLE_GD_1[[#This Row],[DEVOLUCIÓN]]</f>
        <v>4</v>
      </c>
      <c r="AD1280" s="38" t="str">
        <f>+_xlfn.XLOOKUP(DETALLE_GD_1[[#This Row],[CODIGO]],PRODUCTOS[CODIGO],PRODUCTOS[DESC CORTA],"",0)</f>
        <v>RODILLO CHIPORRO</v>
      </c>
    </row>
    <row r="1281" spans="1:30" hidden="1" x14ac:dyDescent="0.25">
      <c r="A1281" s="1">
        <v>46149</v>
      </c>
      <c r="B1281" s="1">
        <v>46149</v>
      </c>
      <c r="C1281" s="80" t="s">
        <v>169</v>
      </c>
      <c r="D1281" s="38">
        <v>5</v>
      </c>
      <c r="E1281" s="80" t="s">
        <v>169</v>
      </c>
      <c r="F1281">
        <v>408034</v>
      </c>
      <c r="G1281" s="80" t="s">
        <v>250</v>
      </c>
      <c r="H1281" s="80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"/>
      <c r="V1281">
        <v>6116</v>
      </c>
      <c r="W1281" s="2">
        <v>6579000000</v>
      </c>
      <c r="X1281" s="6">
        <v>1866.9503550000009</v>
      </c>
      <c r="Y1281" s="38">
        <v>10010</v>
      </c>
      <c r="Z1281" s="81">
        <f>+((DETALLE_GD_1[[#This Row],[VALOR X UN (GD)]]-DETALLE_GD_1[[#This Row],[VALOR PPTO]])/DETALLE_GD_1[[#This Row],[VALOR PPTO]])</f>
        <v>2.6567390328128124E-5</v>
      </c>
      <c r="AA1281" s="2">
        <f>+DETALLE_GD_1[[#This Row],[VALOR PPTO]]*DETALLE_GD_1[[#This Row],[CANTIDAD RECIBIDA]]</f>
        <v>1866.9503999999999</v>
      </c>
      <c r="AB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1" s="3">
        <f>+DETALLE_GD_1[[#This Row],[CANTIDAD SOLICITADA]]-DETALLE_GD_1[[#This Row],[DEVOLUCIÓN]]</f>
        <v>1</v>
      </c>
      <c r="AD1281" s="38">
        <f>+_xlfn.XLOOKUP(DETALLE_GD_1[[#This Row],[CODIGO]],PRODUCTOS[CODIGO],PRODUCTOS[DESC CORTA],"",0)</f>
        <v>0</v>
      </c>
    </row>
    <row r="1282" spans="1:30" hidden="1" x14ac:dyDescent="0.25">
      <c r="A1282" s="1">
        <v>46149</v>
      </c>
      <c r="B1282" s="1">
        <v>46149</v>
      </c>
      <c r="C1282" s="80" t="s">
        <v>169</v>
      </c>
      <c r="D1282" s="38">
        <v>5</v>
      </c>
      <c r="E1282" s="80" t="s">
        <v>169</v>
      </c>
      <c r="F1282" t="s">
        <v>345</v>
      </c>
      <c r="G1282" s="80" t="s">
        <v>167</v>
      </c>
      <c r="H1282" s="80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"/>
      <c r="V1282">
        <v>6116</v>
      </c>
      <c r="W1282" s="2">
        <v>6579000000</v>
      </c>
      <c r="X1282" s="6">
        <v>475295.51668</v>
      </c>
      <c r="Y1282" s="38">
        <v>10010</v>
      </c>
      <c r="Z1282" s="81">
        <f>+((DETALLE_GD_1[[#This Row],[VALOR X UN (GD)]]-DETALLE_GD_1[[#This Row],[VALOR PPTO]])/DETALLE_GD_1[[#This Row],[VALOR PPTO]])</f>
        <v>9.3378713886288892E-2</v>
      </c>
      <c r="AA1282" s="2">
        <f>+DETALLE_GD_1[[#This Row],[VALOR PPTO]]*DETALLE_GD_1[[#This Row],[CANTIDAD RECIBIDA]]</f>
        <v>475295.516</v>
      </c>
      <c r="AB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2" s="3">
        <f>+DETALLE_GD_1[[#This Row],[CANTIDAD SOLICITADA]]-DETALLE_GD_1[[#This Row],[DEVOLUCIÓN]]</f>
        <v>40</v>
      </c>
      <c r="AD1282" s="38" t="str">
        <f>+_xlfn.XLOOKUP(DETALLE_GD_1[[#This Row],[CODIGO]],PRODUCTOS[CODIGO],PRODUCTOS[DESC CORTA],"",0)</f>
        <v>PISO TARKET</v>
      </c>
    </row>
    <row r="1283" spans="1:30" hidden="1" x14ac:dyDescent="0.25">
      <c r="A1283" s="1">
        <v>46149</v>
      </c>
      <c r="B1283" s="1">
        <v>46149</v>
      </c>
      <c r="C1283" s="80" t="s">
        <v>169</v>
      </c>
      <c r="D1283" s="38">
        <v>5</v>
      </c>
      <c r="E1283" s="80" t="s">
        <v>169</v>
      </c>
      <c r="F1283">
        <v>408042</v>
      </c>
      <c r="G1283" s="80" t="s">
        <v>144</v>
      </c>
      <c r="H1283" s="80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"/>
      <c r="V1283">
        <v>6116</v>
      </c>
      <c r="W1283" s="2">
        <v>6579000000</v>
      </c>
      <c r="X1283" s="6">
        <v>350000.00000000029</v>
      </c>
      <c r="Y1283" s="38">
        <v>10010</v>
      </c>
      <c r="Z1283" s="81">
        <f>+((DETALLE_GD_1[[#This Row],[VALOR X UN (GD)]]-DETALLE_GD_1[[#This Row],[VALOR PPTO]])/DETALLE_GD_1[[#This Row],[VALOR PPTO]])</f>
        <v>0</v>
      </c>
      <c r="AA1283" s="2">
        <f>+DETALLE_GD_1[[#This Row],[VALOR PPTO]]*DETALLE_GD_1[[#This Row],[CANTIDAD RECIBIDA]]</f>
        <v>350000</v>
      </c>
      <c r="AB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3" s="3">
        <f>+DETALLE_GD_1[[#This Row],[CANTIDAD SOLICITADA]]-DETALLE_GD_1[[#This Row],[DEVOLUCIÓN]]</f>
        <v>10</v>
      </c>
      <c r="AD1283" s="38" t="str">
        <f>+_xlfn.XLOOKUP(DETALLE_GD_1[[#This Row],[CODIGO]],PRODUCTOS[CODIGO],PRODUCTOS[DESC CORTA],"",0)</f>
        <v>CLAVO HELICOIDAL PROFIX</v>
      </c>
    </row>
    <row r="1284" spans="1:30" hidden="1" x14ac:dyDescent="0.25">
      <c r="A1284" s="1">
        <v>46149</v>
      </c>
      <c r="B1284" s="1">
        <v>46149</v>
      </c>
      <c r="C1284" s="80" t="s">
        <v>169</v>
      </c>
      <c r="D1284" s="38">
        <v>5</v>
      </c>
      <c r="E1284" s="80" t="s">
        <v>169</v>
      </c>
      <c r="F1284">
        <v>304007</v>
      </c>
      <c r="G1284" s="80" t="s">
        <v>80</v>
      </c>
      <c r="H1284" s="80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">
        <v>19592390</v>
      </c>
      <c r="V1284">
        <v>6116</v>
      </c>
      <c r="W1284" s="2">
        <v>6579000000</v>
      </c>
      <c r="X1284" s="6">
        <v>823993.41758399969</v>
      </c>
      <c r="Y1284" s="38">
        <v>10010</v>
      </c>
      <c r="Z1284" s="81">
        <f>+((DETALLE_GD_1[[#This Row],[VALOR X UN (GD)]]-DETALLE_GD_1[[#This Row],[VALOR PPTO]])/DETALLE_GD_1[[#This Row],[VALOR PPTO]])</f>
        <v>-1.8024924606921761E-2</v>
      </c>
      <c r="AA1284" s="2">
        <f>+DETALLE_GD_1[[#This Row],[VALOR PPTO]]*DETALLE_GD_1[[#This Row],[CANTIDAD RECIBIDA]]</f>
        <v>823993.41599999997</v>
      </c>
      <c r="AB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4" s="3">
        <f>+DETALLE_GD_1[[#This Row],[CANTIDAD SOLICITADA]]-DETALLE_GD_1[[#This Row],[DEVOLUCIÓN]]</f>
        <v>72</v>
      </c>
      <c r="AD1284" s="38" t="str">
        <f>+_xlfn.XLOOKUP(DETALLE_GD_1[[#This Row],[CODIGO]],PRODUCTOS[CODIGO],PRODUCTOS[DESC CORTA],"",0)</f>
        <v>OSB 11MM</v>
      </c>
    </row>
    <row r="1285" spans="1:30" hidden="1" x14ac:dyDescent="0.25">
      <c r="A1285" s="1">
        <v>46149</v>
      </c>
      <c r="B1285" s="1">
        <v>46149</v>
      </c>
      <c r="C1285" s="80" t="s">
        <v>169</v>
      </c>
      <c r="D1285" s="38">
        <v>5</v>
      </c>
      <c r="E1285" s="80" t="s">
        <v>169</v>
      </c>
      <c r="F1285">
        <v>302046</v>
      </c>
      <c r="G1285" s="80" t="s">
        <v>115</v>
      </c>
      <c r="H1285" s="80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"/>
      <c r="V1285">
        <v>6116</v>
      </c>
      <c r="W1285" s="2">
        <v>6579000000</v>
      </c>
      <c r="X1285" s="6">
        <v>3412617.0849120007</v>
      </c>
      <c r="Y1285" s="38">
        <v>10010</v>
      </c>
      <c r="Z1285" s="81">
        <f>+((DETALLE_GD_1[[#This Row],[VALOR X UN (GD)]]-DETALLE_GD_1[[#This Row],[VALOR PPTO]])/DETALLE_GD_1[[#This Row],[VALOR PPTO]])</f>
        <v>-3.3789560550217482E-3</v>
      </c>
      <c r="AA1285" s="2">
        <f>+DETALLE_GD_1[[#This Row],[VALOR PPTO]]*DETALLE_GD_1[[#This Row],[CANTIDAD RECIBIDA]]</f>
        <v>3412617.0959999999</v>
      </c>
      <c r="AB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5" s="3">
        <f>+DETALLE_GD_1[[#This Row],[CANTIDAD SOLICITADA]]-DETALLE_GD_1[[#This Row],[DEVOLUCIÓN]]</f>
        <v>336</v>
      </c>
      <c r="AD1285" s="38" t="str">
        <f>+_xlfn.XLOOKUP(DETALLE_GD_1[[#This Row],[CODIGO]],PRODUCTOS[CODIGO],PRODUCTOS[DESC CORTA],"",0)</f>
        <v>PINO 2X6X400</v>
      </c>
    </row>
    <row r="1286" spans="1:30" hidden="1" x14ac:dyDescent="0.25">
      <c r="A1286" s="1">
        <v>46149</v>
      </c>
      <c r="B1286" s="1">
        <v>46149</v>
      </c>
      <c r="C1286" s="80" t="s">
        <v>169</v>
      </c>
      <c r="D1286" s="38">
        <v>5</v>
      </c>
      <c r="E1286" s="80" t="s">
        <v>169</v>
      </c>
      <c r="F1286">
        <v>409011</v>
      </c>
      <c r="G1286" s="80" t="s">
        <v>251</v>
      </c>
      <c r="H1286" s="80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"/>
      <c r="V1286">
        <v>6116</v>
      </c>
      <c r="W1286" s="2">
        <v>6579000000</v>
      </c>
      <c r="X1286" s="6">
        <v>82279.617024000006</v>
      </c>
      <c r="Y1286" s="38">
        <v>10010</v>
      </c>
      <c r="Z1286" s="81">
        <f>+((DETALLE_GD_1[[#This Row],[VALOR X UN (GD)]]-DETALLE_GD_1[[#This Row],[VALOR PPTO]])/DETALLE_GD_1[[#This Row],[VALOR PPTO]])</f>
        <v>8.6842689119469241E-2</v>
      </c>
      <c r="AA1286" s="2">
        <f>+DETALLE_GD_1[[#This Row],[VALOR PPTO]]*DETALLE_GD_1[[#This Row],[CANTIDAD RECIBIDA]]</f>
        <v>82279.616999999998</v>
      </c>
      <c r="AB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6" s="3">
        <f>+DETALLE_GD_1[[#This Row],[CANTIDAD SOLICITADA]]-DETALLE_GD_1[[#This Row],[DEVOLUCIÓN]]</f>
        <v>6</v>
      </c>
      <c r="AD1286" s="38">
        <f>+_xlfn.XLOOKUP(DETALLE_GD_1[[#This Row],[CODIGO]],PRODUCTOS[CODIGO],PRODUCTOS[DESC CORTA],"",0)</f>
        <v>0</v>
      </c>
    </row>
    <row r="1287" spans="1:30" hidden="1" x14ac:dyDescent="0.25">
      <c r="A1287" s="1">
        <v>46149</v>
      </c>
      <c r="B1287" s="1">
        <v>46149</v>
      </c>
      <c r="C1287" s="80" t="s">
        <v>169</v>
      </c>
      <c r="D1287" s="38">
        <v>5</v>
      </c>
      <c r="E1287" s="80" t="s">
        <v>169</v>
      </c>
      <c r="F1287" t="s">
        <v>231</v>
      </c>
      <c r="G1287" s="80" t="s">
        <v>180</v>
      </c>
      <c r="H1287" s="80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"/>
      <c r="V1287">
        <v>6116</v>
      </c>
      <c r="W1287" s="2">
        <v>6579000000</v>
      </c>
      <c r="X1287" s="6">
        <v>111716.603774</v>
      </c>
      <c r="Y1287" s="38">
        <v>10010</v>
      </c>
      <c r="Z1287" s="81">
        <f>+((DETALLE_GD_1[[#This Row],[VALOR X UN (GD)]]-DETALLE_GD_1[[#This Row],[VALOR PPTO]])/DETALLE_GD_1[[#This Row],[VALOR PPTO]])</f>
        <v>0.10268300153965119</v>
      </c>
      <c r="AA1287" s="2">
        <f>+DETALLE_GD_1[[#This Row],[VALOR PPTO]]*DETALLE_GD_1[[#This Row],[CANTIDAD RECIBIDA]]</f>
        <v>111716.6038</v>
      </c>
      <c r="AB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7" s="3">
        <f>+DETALLE_GD_1[[#This Row],[CANTIDAD SOLICITADA]]-DETALLE_GD_1[[#This Row],[DEVOLUCIÓN]]</f>
        <v>2</v>
      </c>
      <c r="AD1287" s="38">
        <f>+_xlfn.XLOOKUP(DETALLE_GD_1[[#This Row],[CODIGO]],PRODUCTOS[CODIGO],PRODUCTOS[DESC CORTA],"",0)</f>
        <v>0</v>
      </c>
    </row>
    <row r="1288" spans="1:30" hidden="1" x14ac:dyDescent="0.25">
      <c r="A1288" s="1">
        <v>46149</v>
      </c>
      <c r="B1288" s="1">
        <v>46149</v>
      </c>
      <c r="C1288" s="80" t="s">
        <v>169</v>
      </c>
      <c r="D1288" s="38">
        <v>5</v>
      </c>
      <c r="E1288" s="80" t="s">
        <v>169</v>
      </c>
      <c r="F1288">
        <v>2302098</v>
      </c>
      <c r="G1288" s="80" t="s">
        <v>24</v>
      </c>
      <c r="H1288" s="80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"/>
      <c r="V1288">
        <v>6116</v>
      </c>
      <c r="W1288" s="2">
        <v>6579000000</v>
      </c>
      <c r="X1288" s="6">
        <v>106065</v>
      </c>
      <c r="Y1288" s="38">
        <v>10010</v>
      </c>
      <c r="Z1288" s="81">
        <f>+((DETALLE_GD_1[[#This Row],[VALOR X UN (GD)]]-DETALLE_GD_1[[#This Row],[VALOR PPTO]])/DETALLE_GD_1[[#This Row],[VALOR PPTO]])</f>
        <v>0</v>
      </c>
      <c r="AA1288" s="2">
        <f>+DETALLE_GD_1[[#This Row],[VALOR PPTO]]*DETALLE_GD_1[[#This Row],[CANTIDAD RECIBIDA]]</f>
        <v>106065</v>
      </c>
      <c r="AB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8" s="3">
        <f>+DETALLE_GD_1[[#This Row],[CANTIDAD SOLICITADA]]-DETALLE_GD_1[[#This Row],[DEVOLUCIÓN]]</f>
        <v>5</v>
      </c>
      <c r="AD1288" s="38" t="str">
        <f>+_xlfn.XLOOKUP(DETALLE_GD_1[[#This Row],[CODIGO]],PRODUCTOS[CODIGO],PRODUCTOS[DESC CORTA],"",0)</f>
        <v>COLA FRIA</v>
      </c>
    </row>
    <row r="1289" spans="1:30" hidden="1" x14ac:dyDescent="0.25">
      <c r="A1289" s="1">
        <v>46149</v>
      </c>
      <c r="B1289" s="1">
        <v>46149</v>
      </c>
      <c r="C1289" s="80" t="s">
        <v>169</v>
      </c>
      <c r="D1289" s="38">
        <v>5</v>
      </c>
      <c r="E1289" s="80" t="s">
        <v>169</v>
      </c>
      <c r="F1289">
        <v>412313</v>
      </c>
      <c r="G1289" s="80" t="s">
        <v>253</v>
      </c>
      <c r="H1289" s="80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"/>
      <c r="V1289">
        <v>6116</v>
      </c>
      <c r="W1289" s="2">
        <v>6579000000</v>
      </c>
      <c r="X1289" s="6">
        <v>94896.269539999994</v>
      </c>
      <c r="Y1289" s="38">
        <v>10010</v>
      </c>
      <c r="Z1289" s="81">
        <f>+((DETALLE_GD_1[[#This Row],[VALOR X UN (GD)]]-DETALLE_GD_1[[#This Row],[VALOR PPTO]])/DETALLE_GD_1[[#This Row],[VALOR PPTO]])</f>
        <v>-2.8409968182735337E-6</v>
      </c>
      <c r="AA1289" s="2">
        <f>+DETALLE_GD_1[[#This Row],[VALOR PPTO]]*DETALLE_GD_1[[#This Row],[CANTIDAD RECIBIDA]]</f>
        <v>94896.2696</v>
      </c>
      <c r="AB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9" s="3">
        <f>+DETALLE_GD_1[[#This Row],[CANTIDAD SOLICITADA]]-DETALLE_GD_1[[#This Row],[DEVOLUCIÓN]]</f>
        <v>4</v>
      </c>
      <c r="AD1289" s="38">
        <f>+_xlfn.XLOOKUP(DETALLE_GD_1[[#This Row],[CODIGO]],PRODUCTOS[CODIGO],PRODUCTOS[DESC CORTA],"",0)</f>
        <v>0</v>
      </c>
    </row>
    <row r="1290" spans="1:30" hidden="1" x14ac:dyDescent="0.25">
      <c r="A1290" s="1">
        <v>46149</v>
      </c>
      <c r="B1290" s="1">
        <v>46149</v>
      </c>
      <c r="C1290" s="80" t="s">
        <v>169</v>
      </c>
      <c r="D1290" s="38">
        <v>5</v>
      </c>
      <c r="E1290" s="80" t="s">
        <v>169</v>
      </c>
      <c r="F1290">
        <v>407011</v>
      </c>
      <c r="G1290" s="80" t="s">
        <v>30</v>
      </c>
      <c r="H1290" s="8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"/>
      <c r="V1290">
        <v>6116</v>
      </c>
      <c r="W1290" s="2">
        <v>6579000000</v>
      </c>
      <c r="X1290" s="6">
        <v>709762.85999999987</v>
      </c>
      <c r="Y1290" s="38">
        <v>10010</v>
      </c>
      <c r="Z1290" s="81">
        <f>+((DETALLE_GD_1[[#This Row],[VALOR X UN (GD)]]-DETALLE_GD_1[[#This Row],[VALOR PPTO]])/DETALLE_GD_1[[#This Row],[VALOR PPTO]])</f>
        <v>2.1133821040261184E-7</v>
      </c>
      <c r="AA1290" s="2">
        <f>+DETALLE_GD_1[[#This Row],[VALOR PPTO]]*DETALLE_GD_1[[#This Row],[CANTIDAD RECIBIDA]]</f>
        <v>709762.8</v>
      </c>
      <c r="AB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0" s="3">
        <f>+DETALLE_GD_1[[#This Row],[CANTIDAD SOLICITADA]]-DETALLE_GD_1[[#This Row],[DEVOLUCIÓN]]</f>
        <v>1500</v>
      </c>
      <c r="AD1290" s="38" t="str">
        <f>+_xlfn.XLOOKUP(DETALLE_GD_1[[#This Row],[CODIGO]],PRODUCTOS[CODIGO],PRODUCTOS[DESC CORTA],"",0)</f>
        <v>TORNILLO SIMPSON 6"</v>
      </c>
    </row>
    <row r="1291" spans="1:30" hidden="1" x14ac:dyDescent="0.25">
      <c r="A1291" s="1">
        <v>46149</v>
      </c>
      <c r="B1291" s="1">
        <v>46149</v>
      </c>
      <c r="C1291" s="80" t="s">
        <v>169</v>
      </c>
      <c r="D1291" s="38">
        <v>5</v>
      </c>
      <c r="E1291" s="80" t="s">
        <v>169</v>
      </c>
      <c r="F1291" t="s">
        <v>21</v>
      </c>
      <c r="G1291" s="80" t="s">
        <v>22</v>
      </c>
      <c r="H1291" s="80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"/>
      <c r="V1291">
        <v>6116</v>
      </c>
      <c r="W1291" s="2">
        <v>6579000000</v>
      </c>
      <c r="X1291" s="6">
        <v>921582.1671000002</v>
      </c>
      <c r="Y1291" s="38">
        <v>10010</v>
      </c>
      <c r="Z1291" s="81">
        <f>+((DETALLE_GD_1[[#This Row],[VALOR X UN (GD)]]-DETALLE_GD_1[[#This Row],[VALOR PPTO]])/DETALLE_GD_1[[#This Row],[VALOR PPTO]])</f>
        <v>-1.8229519378380471E-7</v>
      </c>
      <c r="AA1291" s="2">
        <f>+DETALLE_GD_1[[#This Row],[VALOR PPTO]]*DETALLE_GD_1[[#This Row],[CANTIDAD RECIBIDA]]</f>
        <v>921582.16799999995</v>
      </c>
      <c r="AB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1" s="3">
        <f>+DETALLE_GD_1[[#This Row],[CANTIDAD SOLICITADA]]-DETALLE_GD_1[[#This Row],[DEVOLUCIÓN]]</f>
        <v>60</v>
      </c>
      <c r="AD1291" s="38" t="str">
        <f>+_xlfn.XLOOKUP(DETALLE_GD_1[[#This Row],[CODIGO]],PRODUCTOS[CODIGO],PRODUCTOS[DESC CORTA],"",0)</f>
        <v>PINO 3X8X320</v>
      </c>
    </row>
    <row r="1292" spans="1:30" hidden="1" x14ac:dyDescent="0.25">
      <c r="A1292" s="1">
        <v>46149</v>
      </c>
      <c r="B1292" s="1">
        <v>46149</v>
      </c>
      <c r="C1292" s="80" t="s">
        <v>169</v>
      </c>
      <c r="D1292" s="38">
        <v>5</v>
      </c>
      <c r="E1292" s="80" t="s">
        <v>169</v>
      </c>
      <c r="F1292">
        <v>407423</v>
      </c>
      <c r="G1292" s="80" t="s">
        <v>106</v>
      </c>
      <c r="H1292" s="80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"/>
      <c r="V1292">
        <v>6116</v>
      </c>
      <c r="W1292" s="2">
        <v>6579000000</v>
      </c>
      <c r="X1292" s="6">
        <v>959764.51785405388</v>
      </c>
      <c r="Y1292" s="38">
        <v>10010</v>
      </c>
      <c r="Z1292" s="81">
        <f>+((DETALLE_GD_1[[#This Row],[VALOR X UN (GD)]]-DETALLE_GD_1[[#This Row],[VALOR PPTO]])/DETALLE_GD_1[[#This Row],[VALOR PPTO]])</f>
        <v>-0.96749640146098337</v>
      </c>
      <c r="AA1292" s="2">
        <f>+DETALLE_GD_1[[#This Row],[VALOR PPTO]]*DETALLE_GD_1[[#This Row],[CANTIDAD RECIBIDA]]</f>
        <v>959764.5</v>
      </c>
      <c r="AB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2" s="3">
        <f>+DETALLE_GD_1[[#This Row],[CANTIDAD SOLICITADA]]-DETALLE_GD_1[[#This Row],[DEVOLUCIÓN]]</f>
        <v>9000</v>
      </c>
      <c r="AD1292" s="38" t="str">
        <f>+_xlfn.XLOOKUP(DETALLE_GD_1[[#This Row],[CODIGO]],PRODUCTOS[CODIGO],PRODUCTOS[DESC CORTA],"",0)</f>
        <v>TORNILLO CRS 6X1 5/8</v>
      </c>
    </row>
    <row r="1293" spans="1:30" hidden="1" x14ac:dyDescent="0.25">
      <c r="A1293" s="1">
        <v>46149</v>
      </c>
      <c r="B1293" s="1">
        <v>46149</v>
      </c>
      <c r="C1293" s="80" t="s">
        <v>169</v>
      </c>
      <c r="D1293" s="38">
        <v>5</v>
      </c>
      <c r="E1293" s="80" t="s">
        <v>169</v>
      </c>
      <c r="F1293">
        <v>1902013</v>
      </c>
      <c r="G1293" s="80" t="s">
        <v>338</v>
      </c>
      <c r="H1293" s="80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"/>
      <c r="V1293">
        <v>6116</v>
      </c>
      <c r="W1293" s="2">
        <v>6579000000</v>
      </c>
      <c r="X1293" s="6">
        <v>446685</v>
      </c>
      <c r="Y1293" s="38">
        <v>10010</v>
      </c>
      <c r="Z1293" s="81">
        <f>+((DETALLE_GD_1[[#This Row],[VALOR X UN (GD)]]-DETALLE_GD_1[[#This Row],[VALOR PPTO]])/DETALLE_GD_1[[#This Row],[VALOR PPTO]])</f>
        <v>0.31116782632056145</v>
      </c>
      <c r="AA1293" s="2">
        <f>+DETALLE_GD_1[[#This Row],[VALOR PPTO]]*DETALLE_GD_1[[#This Row],[CANTIDAD RECIBIDA]]</f>
        <v>446685</v>
      </c>
      <c r="AB1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3" s="3">
        <f>+DETALLE_GD_1[[#This Row],[CANTIDAD SOLICITADA]]-DETALLE_GD_1[[#This Row],[DEVOLUCIÓN]]</f>
        <v>15</v>
      </c>
      <c r="AD1293" s="38">
        <f>+_xlfn.XLOOKUP(DETALLE_GD_1[[#This Row],[CODIGO]],PRODUCTOS[CODIGO],PRODUCTOS[DESC CORTA],"",0)</f>
        <v>0</v>
      </c>
    </row>
    <row r="1294" spans="1:30" hidden="1" x14ac:dyDescent="0.25">
      <c r="A1294" s="1">
        <v>46149</v>
      </c>
      <c r="B1294" s="1">
        <v>46149</v>
      </c>
      <c r="C1294" s="80" t="s">
        <v>169</v>
      </c>
      <c r="D1294" s="38">
        <v>5</v>
      </c>
      <c r="E1294" s="80" t="s">
        <v>169</v>
      </c>
      <c r="F1294">
        <v>304049</v>
      </c>
      <c r="G1294" s="80" t="s">
        <v>318</v>
      </c>
      <c r="H1294" s="80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"/>
      <c r="V1294">
        <v>6116</v>
      </c>
      <c r="W1294" s="2">
        <v>6579000000</v>
      </c>
      <c r="X1294" s="6">
        <v>1947659.9999999993</v>
      </c>
      <c r="Y1294" s="38">
        <v>10010</v>
      </c>
      <c r="Z1294" s="81">
        <f>+((DETALLE_GD_1[[#This Row],[VALOR X UN (GD)]]-DETALLE_GD_1[[#This Row],[VALOR PPTO]])/DETALLE_GD_1[[#This Row],[VALOR PPTO]])</f>
        <v>-5.1855560005389863E-5</v>
      </c>
      <c r="AA1294" s="2">
        <f>+DETALLE_GD_1[[#This Row],[VALOR PPTO]]*DETALLE_GD_1[[#This Row],[CANTIDAD RECIBIDA]]</f>
        <v>1947660</v>
      </c>
      <c r="AB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4" s="3">
        <f>+DETALLE_GD_1[[#This Row],[CANTIDAD SOLICITADA]]-DETALLE_GD_1[[#This Row],[DEVOLUCIÓN]]</f>
        <v>130</v>
      </c>
      <c r="AD1294" s="38" t="str">
        <f>+_xlfn.XLOOKUP(DETALLE_GD_1[[#This Row],[CODIGO]],PRODUCTOS[CODIGO],PRODUCTOS[DESC CORTA],"",0)</f>
        <v>TERCIADO FENOLICO</v>
      </c>
    </row>
    <row r="1295" spans="1:30" hidden="1" x14ac:dyDescent="0.25">
      <c r="A1295" s="1">
        <v>46149</v>
      </c>
      <c r="B1295" s="1">
        <v>46149</v>
      </c>
      <c r="C1295" s="80" t="s">
        <v>169</v>
      </c>
      <c r="D1295" s="38">
        <v>5</v>
      </c>
      <c r="E1295" s="80" t="s">
        <v>169</v>
      </c>
      <c r="F1295">
        <v>5309018</v>
      </c>
      <c r="G1295" s="80" t="s">
        <v>112</v>
      </c>
      <c r="H1295" s="80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"/>
      <c r="V1295">
        <v>6116</v>
      </c>
      <c r="W1295" s="2">
        <v>6579000000</v>
      </c>
      <c r="X1295" s="6">
        <v>209999.76960000017</v>
      </c>
      <c r="Y1295" s="38">
        <v>10010</v>
      </c>
      <c r="Z1295" s="81">
        <f>+((DETALLE_GD_1[[#This Row],[VALOR X UN (GD)]]-DETALLE_GD_1[[#This Row],[VALOR PPTO]])/DETALLE_GD_1[[#This Row],[VALOR PPTO]])</f>
        <v>2.4467885106154486E-2</v>
      </c>
      <c r="AA1295" s="2">
        <f>+DETALLE_GD_1[[#This Row],[VALOR PPTO]]*DETALLE_GD_1[[#This Row],[CANTIDAD RECIBIDA]]</f>
        <v>209999.75999999998</v>
      </c>
      <c r="AB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5" s="3">
        <f>+DETALLE_GD_1[[#This Row],[CANTIDAD SOLICITADA]]-DETALLE_GD_1[[#This Row],[DEVOLUCIÓN]]</f>
        <v>300</v>
      </c>
      <c r="AD1295" s="38">
        <f>+_xlfn.XLOOKUP(DETALLE_GD_1[[#This Row],[CODIGO]],PRODUCTOS[CODIGO],PRODUCTOS[DESC CORTA],"",0)</f>
        <v>0</v>
      </c>
    </row>
    <row r="1296" spans="1:30" hidden="1" x14ac:dyDescent="0.25">
      <c r="A1296" s="1">
        <v>46149</v>
      </c>
      <c r="B1296" s="1">
        <v>46149</v>
      </c>
      <c r="C1296" s="80" t="s">
        <v>169</v>
      </c>
      <c r="D1296" s="38">
        <v>5</v>
      </c>
      <c r="E1296" s="80" t="s">
        <v>169</v>
      </c>
      <c r="F1296">
        <v>1902003</v>
      </c>
      <c r="G1296" s="80" t="s">
        <v>155</v>
      </c>
      <c r="H1296" s="80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"/>
      <c r="V1296">
        <v>6116</v>
      </c>
      <c r="W1296" s="2">
        <v>6579000000</v>
      </c>
      <c r="X1296" s="6">
        <v>150703.97545999996</v>
      </c>
      <c r="Y1296" s="38">
        <v>10010</v>
      </c>
      <c r="Z1296" s="81">
        <f>+((DETALLE_GD_1[[#This Row],[VALOR X UN (GD)]]-DETALLE_GD_1[[#This Row],[VALOR PPTO]])/DETALLE_GD_1[[#This Row],[VALOR PPTO]])</f>
        <v>3.186677713090557E-4</v>
      </c>
      <c r="AA1296" s="2">
        <f>+DETALLE_GD_1[[#This Row],[VALOR PPTO]]*DETALLE_GD_1[[#This Row],[CANTIDAD RECIBIDA]]</f>
        <v>150703.9755</v>
      </c>
      <c r="AB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6" s="3">
        <f>+DETALLE_GD_1[[#This Row],[CANTIDAD SOLICITADA]]-DETALLE_GD_1[[#This Row],[DEVOLUCIÓN]]</f>
        <v>1</v>
      </c>
      <c r="AD1296" s="38">
        <f>+_xlfn.XLOOKUP(DETALLE_GD_1[[#This Row],[CODIGO]],PRODUCTOS[CODIGO],PRODUCTOS[DESC CORTA],"",0)</f>
        <v>0</v>
      </c>
    </row>
    <row r="1297" spans="1:30" hidden="1" x14ac:dyDescent="0.25">
      <c r="A1297" s="1">
        <v>46149</v>
      </c>
      <c r="B1297" s="1">
        <v>46149</v>
      </c>
      <c r="C1297" s="80" t="s">
        <v>169</v>
      </c>
      <c r="D1297" s="38">
        <v>5</v>
      </c>
      <c r="E1297" s="80" t="s">
        <v>169</v>
      </c>
      <c r="F1297">
        <v>410045</v>
      </c>
      <c r="G1297" s="80" t="s">
        <v>110</v>
      </c>
      <c r="H1297" s="80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"/>
      <c r="V1297">
        <v>6116</v>
      </c>
      <c r="W1297" s="2">
        <v>6579000000</v>
      </c>
      <c r="X1297" s="6">
        <v>85376.31575199998</v>
      </c>
      <c r="Y1297" s="38">
        <v>10010</v>
      </c>
      <c r="Z1297" s="81">
        <f>+((DETALLE_GD_1[[#This Row],[VALOR X UN (GD)]]-DETALLE_GD_1[[#This Row],[VALOR PPTO]])/DETALLE_GD_1[[#This Row],[VALOR PPTO]])</f>
        <v>-8.7006734213511128E-2</v>
      </c>
      <c r="AA1297" s="2">
        <f>+DETALLE_GD_1[[#This Row],[VALOR PPTO]]*DETALLE_GD_1[[#This Row],[CANTIDAD RECIBIDA]]</f>
        <v>85376.324800000002</v>
      </c>
      <c r="AB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7" s="3">
        <f>+DETALLE_GD_1[[#This Row],[CANTIDAD SOLICITADA]]-DETALLE_GD_1[[#This Row],[DEVOLUCIÓN]]</f>
        <v>232</v>
      </c>
      <c r="AD1297" s="38" t="str">
        <f>+_xlfn.XLOOKUP(DETALLE_GD_1[[#This Row],[CODIGO]],PRODUCTOS[CODIGO],PRODUCTOS[DESC CORTA],"",0)</f>
        <v>CONECTOR DENTADO</v>
      </c>
    </row>
    <row r="1298" spans="1:30" hidden="1" x14ac:dyDescent="0.25">
      <c r="A1298" s="1">
        <v>46149</v>
      </c>
      <c r="B1298" s="1">
        <v>46149</v>
      </c>
      <c r="C1298" s="80" t="s">
        <v>169</v>
      </c>
      <c r="D1298" s="38">
        <v>5</v>
      </c>
      <c r="E1298" s="80" t="s">
        <v>169</v>
      </c>
      <c r="F1298" t="s">
        <v>386</v>
      </c>
      <c r="G1298" s="80" t="s">
        <v>83</v>
      </c>
      <c r="H1298" s="80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"/>
      <c r="V1298">
        <v>6116</v>
      </c>
      <c r="W1298" s="2">
        <v>6579000000</v>
      </c>
      <c r="X1298" s="6">
        <v>73879.636363999962</v>
      </c>
      <c r="Y1298" s="38">
        <v>10010</v>
      </c>
      <c r="Z1298" s="81">
        <f>+((DETALLE_GD_1[[#This Row],[VALOR X UN (GD)]]-DETALLE_GD_1[[#This Row],[VALOR PPTO]])/DETALLE_GD_1[[#This Row],[VALOR PPTO]])</f>
        <v>4.92151853628979E-6</v>
      </c>
      <c r="AA1298" s="2">
        <f>+DETALLE_GD_1[[#This Row],[VALOR PPTO]]*DETALLE_GD_1[[#This Row],[CANTIDAD RECIBIDA]]</f>
        <v>73879.636400000003</v>
      </c>
      <c r="AB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8" s="3">
        <f>+DETALLE_GD_1[[#This Row],[CANTIDAD SOLICITADA]]-DETALLE_GD_1[[#This Row],[DEVOLUCIÓN]]</f>
        <v>2</v>
      </c>
      <c r="AD1298" s="38" t="str">
        <f>+_xlfn.XLOOKUP(DETALLE_GD_1[[#This Row],[CODIGO]],PRODUCTOS[CODIGO],PRODUCTOS[DESC CORTA],"",0)</f>
        <v>CLAVO R20</v>
      </c>
    </row>
    <row r="1299" spans="1:30" hidden="1" x14ac:dyDescent="0.25">
      <c r="A1299" s="1">
        <v>46149</v>
      </c>
      <c r="B1299" s="1">
        <v>46149</v>
      </c>
      <c r="C1299" s="80" t="s">
        <v>169</v>
      </c>
      <c r="D1299" s="38">
        <v>5</v>
      </c>
      <c r="E1299" s="80" t="s">
        <v>169</v>
      </c>
      <c r="F1299">
        <v>701043</v>
      </c>
      <c r="G1299" s="80" t="s">
        <v>197</v>
      </c>
      <c r="H1299" s="80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"/>
      <c r="V1299">
        <v>6116</v>
      </c>
      <c r="W1299" s="2">
        <v>6579000000</v>
      </c>
      <c r="X1299" s="6">
        <v>1771709.0217599999</v>
      </c>
      <c r="Y1299" s="38">
        <v>10010</v>
      </c>
      <c r="Z1299" s="81">
        <f>+((DETALLE_GD_1[[#This Row],[VALOR X UN (GD)]]-DETALLE_GD_1[[#This Row],[VALOR PPTO]])/DETALLE_GD_1[[#This Row],[VALOR PPTO]])</f>
        <v>2.6765668265851812E-2</v>
      </c>
      <c r="AA1299" s="2">
        <f>+DETALLE_GD_1[[#This Row],[VALOR PPTO]]*DETALLE_GD_1[[#This Row],[CANTIDAD RECIBIDA]]</f>
        <v>1771709.024</v>
      </c>
      <c r="AB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9" s="3">
        <f>+DETALLE_GD_1[[#This Row],[CANTIDAD SOLICITADA]]-DETALLE_GD_1[[#This Row],[DEVOLUCIÓN]]</f>
        <v>80</v>
      </c>
      <c r="AD1299" s="38" t="str">
        <f>+_xlfn.XLOOKUP(DETALLE_GD_1[[#This Row],[CODIGO]],PRODUCTOS[CODIGO],PRODUCTOS[DESC CORTA],"",0)</f>
        <v>VOLCANITA EMPAPELADA CIELO</v>
      </c>
    </row>
    <row r="1300" spans="1:30" hidden="1" x14ac:dyDescent="0.25">
      <c r="A1300" s="1">
        <v>46149</v>
      </c>
      <c r="B1300" s="1">
        <v>46149</v>
      </c>
      <c r="C1300" s="80" t="s">
        <v>169</v>
      </c>
      <c r="D1300" s="38">
        <v>5</v>
      </c>
      <c r="E1300" s="80" t="s">
        <v>169</v>
      </c>
      <c r="F1300">
        <v>304101</v>
      </c>
      <c r="G1300" s="80" t="s">
        <v>17</v>
      </c>
      <c r="H1300" s="8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"/>
      <c r="V1300">
        <v>6116</v>
      </c>
      <c r="W1300" s="2">
        <v>6579000000</v>
      </c>
      <c r="X1300" s="6">
        <v>1622474.7756000008</v>
      </c>
      <c r="Y1300" s="38">
        <v>10010</v>
      </c>
      <c r="Z1300" s="81">
        <f>+((DETALLE_GD_1[[#This Row],[VALOR X UN (GD)]]-DETALLE_GD_1[[#This Row],[VALOR PPTO]])/DETALLE_GD_1[[#This Row],[VALOR PPTO]])</f>
        <v>-3.7891448672276291E-3</v>
      </c>
      <c r="AA1300" s="2">
        <f>+DETALLE_GD_1[[#This Row],[VALOR PPTO]]*DETALLE_GD_1[[#This Row],[CANTIDAD RECIBIDA]]</f>
        <v>1622474.784</v>
      </c>
      <c r="AB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0" s="3">
        <f>+DETALLE_GD_1[[#This Row],[CANTIDAD SOLICITADA]]-DETALLE_GD_1[[#This Row],[DEVOLUCIÓN]]</f>
        <v>168</v>
      </c>
      <c r="AD1300" s="38" t="str">
        <f>+_xlfn.XLOOKUP(DETALLE_GD_1[[#This Row],[CODIGO]],PRODUCTOS[CODIGO],PRODUCTOS[DESC CORTA],"",0)</f>
        <v>OSB 9.5</v>
      </c>
    </row>
    <row r="1301" spans="1:30" hidden="1" x14ac:dyDescent="0.25">
      <c r="A1301" s="1">
        <v>46149</v>
      </c>
      <c r="B1301" s="1">
        <v>46149</v>
      </c>
      <c r="C1301" s="80" t="s">
        <v>169</v>
      </c>
      <c r="D1301" s="38">
        <v>5</v>
      </c>
      <c r="E1301" s="80" t="s">
        <v>169</v>
      </c>
      <c r="F1301">
        <v>412281</v>
      </c>
      <c r="G1301" s="80" t="s">
        <v>326</v>
      </c>
      <c r="H1301" s="80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"/>
      <c r="V1301">
        <v>6116</v>
      </c>
      <c r="W1301" s="2">
        <v>6579000000</v>
      </c>
      <c r="X1301" s="6">
        <v>0</v>
      </c>
      <c r="Y1301" s="38">
        <v>10010</v>
      </c>
      <c r="Z1301" s="81" t="e">
        <f>+((DETALLE_GD_1[[#This Row],[VALOR X UN (GD)]]-DETALLE_GD_1[[#This Row],[VALOR PPTO]])/DETALLE_GD_1[[#This Row],[VALOR PPTO]])</f>
        <v>#DIV/0!</v>
      </c>
      <c r="AA1301" s="2">
        <f>+DETALLE_GD_1[[#This Row],[VALOR PPTO]]*DETALLE_GD_1[[#This Row],[CANTIDAD RECIBIDA]]</f>
        <v>0</v>
      </c>
      <c r="AB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1" s="3">
        <f>+DETALLE_GD_1[[#This Row],[CANTIDAD SOLICITADA]]-DETALLE_GD_1[[#This Row],[DEVOLUCIÓN]]</f>
        <v>10</v>
      </c>
      <c r="AD1301" s="38" t="str">
        <f>+_xlfn.XLOOKUP(DETALLE_GD_1[[#This Row],[CODIGO]],PRODUCTOS[CODIGO],PRODUCTOS[DESC CORTA],"",0)</f>
        <v>HOLDOWN TENSIONADOR</v>
      </c>
    </row>
    <row r="1302" spans="1:30" hidden="1" x14ac:dyDescent="0.25">
      <c r="A1302" s="1">
        <v>46149</v>
      </c>
      <c r="B1302" s="1">
        <v>46149</v>
      </c>
      <c r="C1302" s="80" t="s">
        <v>169</v>
      </c>
      <c r="D1302" s="38">
        <v>5</v>
      </c>
      <c r="E1302" s="80" t="s">
        <v>169</v>
      </c>
      <c r="F1302">
        <v>412280</v>
      </c>
      <c r="G1302" s="80" t="s">
        <v>40</v>
      </c>
      <c r="H1302" s="80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"/>
      <c r="V1302">
        <v>6116</v>
      </c>
      <c r="W1302" s="2">
        <v>6579000000</v>
      </c>
      <c r="X1302" s="6">
        <v>4000292.0093</v>
      </c>
      <c r="Y1302" s="38">
        <v>10010</v>
      </c>
      <c r="Z1302" s="81">
        <f>+((DETALLE_GD_1[[#This Row],[VALOR X UN (GD)]]-DETALLE_GD_1[[#This Row],[VALOR PPTO]])/DETALLE_GD_1[[#This Row],[VALOR PPTO]])</f>
        <v>-1.5325383708675866E-2</v>
      </c>
      <c r="AA1302" s="2">
        <f>+DETALLE_GD_1[[#This Row],[VALOR PPTO]]*DETALLE_GD_1[[#This Row],[CANTIDAD RECIBIDA]]</f>
        <v>4000292.0100000002</v>
      </c>
      <c r="AB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2" s="3">
        <f>+DETALLE_GD_1[[#This Row],[CANTIDAD SOLICITADA]]-DETALLE_GD_1[[#This Row],[DEVOLUCIÓN]]</f>
        <v>100</v>
      </c>
      <c r="AD1302" s="38" t="str">
        <f>+_xlfn.XLOOKUP(DETALLE_GD_1[[#This Row],[CODIGO]],PRODUCTOS[CODIGO],PRODUCTOS[DESC CORTA],"",0)</f>
        <v>PB2</v>
      </c>
    </row>
    <row r="1303" spans="1:30" hidden="1" x14ac:dyDescent="0.25">
      <c r="A1303" s="1">
        <v>46149</v>
      </c>
      <c r="B1303" s="1">
        <v>46149</v>
      </c>
      <c r="C1303" s="80" t="s">
        <v>169</v>
      </c>
      <c r="D1303" s="38">
        <v>5</v>
      </c>
      <c r="E1303" s="80" t="s">
        <v>169</v>
      </c>
      <c r="F1303">
        <v>302048</v>
      </c>
      <c r="G1303" s="80" t="s">
        <v>126</v>
      </c>
      <c r="H1303" s="80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"/>
      <c r="V1303">
        <v>6116</v>
      </c>
      <c r="W1303" s="2">
        <v>6579000000</v>
      </c>
      <c r="X1303" s="6">
        <v>2961510.1115760002</v>
      </c>
      <c r="Y1303" s="38">
        <v>10010</v>
      </c>
      <c r="Z1303" s="81">
        <f>+((DETALLE_GD_1[[#This Row],[VALOR X UN (GD)]]-DETALLE_GD_1[[#This Row],[VALOR PPTO]])/DETALLE_GD_1[[#This Row],[VALOR PPTO]])</f>
        <v>-5.7529811581396841E-2</v>
      </c>
      <c r="AA1303" s="2">
        <f>+DETALLE_GD_1[[#This Row],[VALOR PPTO]]*DETALLE_GD_1[[#This Row],[CANTIDAD RECIBIDA]]</f>
        <v>2961510.12</v>
      </c>
      <c r="AB1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3" s="3">
        <f>+DETALLE_GD_1[[#This Row],[CANTIDAD SOLICITADA]]-DETALLE_GD_1[[#This Row],[DEVOLUCIÓN]]</f>
        <v>216</v>
      </c>
      <c r="AD1303" s="38" t="str">
        <f>+_xlfn.XLOOKUP(DETALLE_GD_1[[#This Row],[CODIGO]],PRODUCTOS[CODIGO],PRODUCTOS[DESC CORTA],"",0)</f>
        <v>PINO 2X8X4</v>
      </c>
    </row>
    <row r="1304" spans="1:30" hidden="1" x14ac:dyDescent="0.25">
      <c r="A1304" s="1">
        <v>46149</v>
      </c>
      <c r="B1304" s="1">
        <v>46149</v>
      </c>
      <c r="C1304" s="80" t="s">
        <v>169</v>
      </c>
      <c r="D1304" s="38">
        <v>5</v>
      </c>
      <c r="E1304" s="80" t="s">
        <v>169</v>
      </c>
      <c r="F1304">
        <v>1902014</v>
      </c>
      <c r="G1304" s="80" t="s">
        <v>316</v>
      </c>
      <c r="H1304" s="80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">
        <v>4764620</v>
      </c>
      <c r="V1304">
        <v>6116</v>
      </c>
      <c r="W1304" s="2">
        <v>6579000000</v>
      </c>
      <c r="X1304" s="6">
        <v>4764640.0000000009</v>
      </c>
      <c r="Y1304" s="38">
        <v>10010</v>
      </c>
      <c r="Z1304" s="81">
        <f>+((DETALLE_GD_1[[#This Row],[VALOR X UN (GD)]]-DETALLE_GD_1[[#This Row],[VALOR PPTO]])/DETALLE_GD_1[[#This Row],[VALOR PPTO]])</f>
        <v>-4.1975889049330066E-6</v>
      </c>
      <c r="AA1304" s="2">
        <f>+DETALLE_GD_1[[#This Row],[VALOR PPTO]]*DETALLE_GD_1[[#This Row],[CANTIDAD RECIBIDA]]</f>
        <v>4764640</v>
      </c>
      <c r="AB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4" s="3">
        <f>+DETALLE_GD_1[[#This Row],[CANTIDAD SOLICITADA]]-DETALLE_GD_1[[#This Row],[DEVOLUCIÓN]]</f>
        <v>160</v>
      </c>
      <c r="AD1304" s="38" t="str">
        <f>+_xlfn.XLOOKUP(DETALLE_GD_1[[#This Row],[CODIGO]],PRODUCTOS[CODIGO],PRODUCTOS[DESC CORTA],"",0)</f>
        <v>VOLCOGLASS</v>
      </c>
    </row>
    <row r="1305" spans="1:30" hidden="1" x14ac:dyDescent="0.25">
      <c r="A1305" s="1">
        <v>46121</v>
      </c>
      <c r="B1305" s="1">
        <v>46121</v>
      </c>
      <c r="C1305" s="80" t="s">
        <v>169</v>
      </c>
      <c r="D1305" s="38">
        <v>4</v>
      </c>
      <c r="E1305" s="80" t="s">
        <v>169</v>
      </c>
      <c r="F1305">
        <v>1207210</v>
      </c>
      <c r="G1305" s="80" t="s">
        <v>784</v>
      </c>
      <c r="H1305" s="80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">
        <v>2524530</v>
      </c>
      <c r="V1305">
        <v>5861</v>
      </c>
      <c r="W1305" s="2">
        <v>6579000000</v>
      </c>
      <c r="X1305" s="6" t="s">
        <v>355</v>
      </c>
      <c r="Y1305" s="38">
        <v>10010</v>
      </c>
      <c r="Z1305" s="81" t="e">
        <f>+((DETALLE_GD_1[[#This Row],[VALOR X UN (GD)]]-DETALLE_GD_1[[#This Row],[VALOR PPTO]])/DETALLE_GD_1[[#This Row],[VALOR PPTO]])</f>
        <v>#DIV/0!</v>
      </c>
      <c r="AA1305" s="2">
        <f>+DETALLE_GD_1[[#This Row],[VALOR PPTO]]*DETALLE_GD_1[[#This Row],[CANTIDAD RECIBIDA]]</f>
        <v>0</v>
      </c>
      <c r="AB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5" s="3">
        <f>+DETALLE_GD_1[[#This Row],[CANTIDAD SOLICITADA]]-DETALLE_GD_1[[#This Row],[DEVOLUCIÓN]]</f>
        <v>44</v>
      </c>
      <c r="AD1305" s="38" t="str">
        <f>+_xlfn.XLOOKUP(DETALLE_GD_1[[#This Row],[CODIGO]],PRODUCTOS[CODIGO],PRODUCTOS[DESC CORTA],"",0)</f>
        <v/>
      </c>
    </row>
    <row r="1306" spans="1:30" hidden="1" x14ac:dyDescent="0.25">
      <c r="A1306" s="1">
        <v>46139</v>
      </c>
      <c r="B1306" s="1">
        <v>46139</v>
      </c>
      <c r="C1306" s="80" t="s">
        <v>169</v>
      </c>
      <c r="D1306" s="38">
        <v>4</v>
      </c>
      <c r="E1306" s="80" t="s">
        <v>169</v>
      </c>
      <c r="F1306">
        <v>1207210</v>
      </c>
      <c r="G1306" s="80" t="s">
        <v>786</v>
      </c>
      <c r="H1306" s="80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">
        <v>2497800</v>
      </c>
      <c r="V1306">
        <v>6051</v>
      </c>
      <c r="W1306" s="2">
        <v>6579000000</v>
      </c>
      <c r="X1306" s="6" t="s">
        <v>355</v>
      </c>
      <c r="Y1306" s="38">
        <v>10010</v>
      </c>
      <c r="Z1306" s="81" t="e">
        <f>+((DETALLE_GD_1[[#This Row],[VALOR X UN (GD)]]-DETALLE_GD_1[[#This Row],[VALOR PPTO]])/DETALLE_GD_1[[#This Row],[VALOR PPTO]])</f>
        <v>#DIV/0!</v>
      </c>
      <c r="AA1306" s="2">
        <f>+DETALLE_GD_1[[#This Row],[VALOR PPTO]]*DETALLE_GD_1[[#This Row],[CANTIDAD RECIBIDA]]</f>
        <v>0</v>
      </c>
      <c r="AB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6" s="3">
        <f>+DETALLE_GD_1[[#This Row],[CANTIDAD SOLICITADA]]-DETALLE_GD_1[[#This Row],[DEVOLUCIÓN]]</f>
        <v>42</v>
      </c>
      <c r="AD1306" s="38" t="str">
        <f>+_xlfn.XLOOKUP(DETALLE_GD_1[[#This Row],[CODIGO]],PRODUCTOS[CODIGO],PRODUCTOS[DESC CORTA],"",0)</f>
        <v/>
      </c>
    </row>
    <row r="1307" spans="1:30" hidden="1" x14ac:dyDescent="0.25">
      <c r="A1307" s="1">
        <v>46150</v>
      </c>
      <c r="B1307" s="1">
        <v>46150</v>
      </c>
      <c r="C1307" s="80" t="s">
        <v>169</v>
      </c>
      <c r="D1307" s="38">
        <v>5</v>
      </c>
      <c r="E1307" s="80" t="s">
        <v>169</v>
      </c>
      <c r="F1307" t="s">
        <v>787</v>
      </c>
      <c r="G1307" s="80" t="s">
        <v>95</v>
      </c>
      <c r="H1307" s="80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">
        <v>69697</v>
      </c>
      <c r="V1307">
        <v>6116</v>
      </c>
      <c r="W1307" s="2">
        <v>6579000000</v>
      </c>
      <c r="X1307" s="6">
        <v>24170.262952000005</v>
      </c>
      <c r="Y1307" s="38">
        <v>10010</v>
      </c>
      <c r="Z1307" s="81">
        <f>+((DETALLE_GD_1[[#This Row],[VALOR X UN (GD)]]-DETALLE_GD_1[[#This Row],[VALOR PPTO]])/DETALLE_GD_1[[#This Row],[VALOR PPTO]])</f>
        <v>-1.0889413897703603E-5</v>
      </c>
      <c r="AA1307" s="2">
        <f>+DETALLE_GD_1[[#This Row],[VALOR PPTO]]*DETALLE_GD_1[[#This Row],[CANTIDAD RECIBIDA]]</f>
        <v>24170.263200000001</v>
      </c>
      <c r="AB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7" s="3">
        <f>+DETALLE_GD_1[[#This Row],[CANTIDAD SOLICITADA]]-DETALLE_GD_1[[#This Row],[DEVOLUCIÓN]]</f>
        <v>8</v>
      </c>
      <c r="AD1307" s="38" t="str">
        <f>+_xlfn.XLOOKUP(DETALLE_GD_1[[#This Row],[CODIGO]],PRODUCTOS[CODIGO],PRODUCTOS[DESC CORTA],"",0)</f>
        <v>TOPE DE PUERTA</v>
      </c>
    </row>
    <row r="1308" spans="1:30" hidden="1" x14ac:dyDescent="0.25">
      <c r="A1308" s="1">
        <v>46150</v>
      </c>
      <c r="B1308" s="1">
        <v>46150</v>
      </c>
      <c r="C1308" s="80" t="s">
        <v>169</v>
      </c>
      <c r="D1308" s="38">
        <v>5</v>
      </c>
      <c r="E1308" s="80" t="s">
        <v>169</v>
      </c>
      <c r="F1308">
        <v>1802659</v>
      </c>
      <c r="G1308" s="80" t="s">
        <v>161</v>
      </c>
      <c r="H1308" s="80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"/>
      <c r="V1308">
        <v>6116</v>
      </c>
      <c r="W1308" s="2">
        <v>6579000000</v>
      </c>
      <c r="X1308" s="6">
        <v>23435.705264</v>
      </c>
      <c r="Y1308" s="38">
        <v>10010</v>
      </c>
      <c r="Z1308" s="81">
        <f>+((DETALLE_GD_1[[#This Row],[VALOR X UN (GD)]]-DETALLE_GD_1[[#This Row],[VALOR PPTO]])/DETALLE_GD_1[[#This Row],[VALOR PPTO]])</f>
        <v>-0.16482139116818403</v>
      </c>
      <c r="AA1308" s="2">
        <f>+DETALLE_GD_1[[#This Row],[VALOR PPTO]]*DETALLE_GD_1[[#This Row],[CANTIDAD RECIBIDA]]</f>
        <v>23435.705600000001</v>
      </c>
      <c r="AB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8" s="3">
        <f>+DETALLE_GD_1[[#This Row],[CANTIDAD SOLICITADA]]-DETALLE_GD_1[[#This Row],[DEVOLUCIÓN]]</f>
        <v>8</v>
      </c>
      <c r="AD1308" s="38">
        <f>+_xlfn.XLOOKUP(DETALLE_GD_1[[#This Row],[CODIGO]],PRODUCTOS[CODIGO],PRODUCTOS[DESC CORTA],"",0)</f>
        <v>0</v>
      </c>
    </row>
    <row r="1309" spans="1:30" hidden="1" x14ac:dyDescent="0.25">
      <c r="A1309" s="1">
        <v>46150</v>
      </c>
      <c r="B1309" s="1">
        <v>46150</v>
      </c>
      <c r="C1309" s="80" t="s">
        <v>169</v>
      </c>
      <c r="D1309" s="38">
        <v>5</v>
      </c>
      <c r="E1309" s="80" t="s">
        <v>169</v>
      </c>
      <c r="F1309">
        <v>412016</v>
      </c>
      <c r="G1309" s="80" t="s">
        <v>722</v>
      </c>
      <c r="H1309" s="80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"/>
      <c r="V1309">
        <v>6116</v>
      </c>
      <c r="W1309" s="2">
        <v>6579000000</v>
      </c>
      <c r="X1309" s="6" t="s">
        <v>355</v>
      </c>
      <c r="Y1309" s="38">
        <v>10010</v>
      </c>
      <c r="Z1309" s="81" t="e">
        <f>+((DETALLE_GD_1[[#This Row],[VALOR X UN (GD)]]-DETALLE_GD_1[[#This Row],[VALOR PPTO]])/DETALLE_GD_1[[#This Row],[VALOR PPTO]])</f>
        <v>#DIV/0!</v>
      </c>
      <c r="AA1309" s="2">
        <f>+DETALLE_GD_1[[#This Row],[VALOR PPTO]]*DETALLE_GD_1[[#This Row],[CANTIDAD RECIBIDA]]</f>
        <v>0</v>
      </c>
      <c r="AB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9" s="3">
        <f>+DETALLE_GD_1[[#This Row],[CANTIDAD SOLICITADA]]-DETALLE_GD_1[[#This Row],[DEVOLUCIÓN]]</f>
        <v>4</v>
      </c>
      <c r="AD1309" s="38" t="str">
        <f>+_xlfn.XLOOKUP(DETALLE_GD_1[[#This Row],[CODIGO]],PRODUCTOS[CODIGO],PRODUCTOS[DESC CORTA],"",0)</f>
        <v/>
      </c>
    </row>
    <row r="1310" spans="1:30" hidden="1" x14ac:dyDescent="0.25">
      <c r="A1310" s="1">
        <v>46150</v>
      </c>
      <c r="B1310" s="1">
        <v>46150</v>
      </c>
      <c r="C1310" s="80" t="s">
        <v>169</v>
      </c>
      <c r="D1310" s="38">
        <v>5</v>
      </c>
      <c r="E1310" s="80" t="s">
        <v>169</v>
      </c>
      <c r="F1310">
        <v>1610023</v>
      </c>
      <c r="G1310" s="80" t="s">
        <v>351</v>
      </c>
      <c r="H1310" s="8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"/>
      <c r="V1310">
        <v>6116</v>
      </c>
      <c r="W1310" s="2">
        <v>6579000000</v>
      </c>
      <c r="X1310" s="6">
        <v>8436.2341680000009</v>
      </c>
      <c r="Y1310" s="38">
        <v>10010</v>
      </c>
      <c r="Z1310" s="81">
        <f>+((DETALLE_GD_1[[#This Row],[VALOR X UN (GD)]]-DETALLE_GD_1[[#This Row],[VALOR PPTO]])/DETALLE_GD_1[[#This Row],[VALOR PPTO]])</f>
        <v>8.0221340470167088E-2</v>
      </c>
      <c r="AA1310" s="2">
        <f>+DETALLE_GD_1[[#This Row],[VALOR PPTO]]*DETALLE_GD_1[[#This Row],[CANTIDAD RECIBIDA]]</f>
        <v>8436.2340000000004</v>
      </c>
      <c r="AB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0" s="3">
        <f>+DETALLE_GD_1[[#This Row],[CANTIDAD SOLICITADA]]-DETALLE_GD_1[[#This Row],[DEVOLUCIÓN]]</f>
        <v>4</v>
      </c>
      <c r="AD1310" s="38" t="str">
        <f>+_xlfn.XLOOKUP(DETALLE_GD_1[[#This Row],[CODIGO]],PRODUCTOS[CODIGO],PRODUCTOS[DESC CORTA],"",0)</f>
        <v>TRAPOS DE ASEO</v>
      </c>
    </row>
    <row r="1311" spans="1:30" hidden="1" x14ac:dyDescent="0.25">
      <c r="A1311" s="1">
        <v>46150</v>
      </c>
      <c r="B1311" s="1">
        <v>46150</v>
      </c>
      <c r="C1311" s="80" t="s">
        <v>169</v>
      </c>
      <c r="D1311" s="38">
        <v>5</v>
      </c>
      <c r="E1311" s="80" t="s">
        <v>169</v>
      </c>
      <c r="F1311">
        <v>1901008</v>
      </c>
      <c r="G1311" s="80" t="s">
        <v>278</v>
      </c>
      <c r="H1311" s="80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">
        <v>548204</v>
      </c>
      <c r="V1311">
        <v>6116</v>
      </c>
      <c r="W1311" s="2">
        <v>6579000000</v>
      </c>
      <c r="X1311" s="6">
        <v>570454.86033000005</v>
      </c>
      <c r="Y1311" s="38">
        <v>10010</v>
      </c>
      <c r="Z1311" s="81">
        <f>+((DETALLE_GD_1[[#This Row],[VALOR X UN (GD)]]-DETALLE_GD_1[[#This Row],[VALOR PPTO]])/DETALLE_GD_1[[#This Row],[VALOR PPTO]])</f>
        <v>-3.9005473221785054E-2</v>
      </c>
      <c r="AA1311" s="2">
        <f>+DETALLE_GD_1[[#This Row],[VALOR PPTO]]*DETALLE_GD_1[[#This Row],[CANTIDAD RECIBIDA]]</f>
        <v>570454.86599999992</v>
      </c>
      <c r="AB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1" s="3">
        <f>+DETALLE_GD_1[[#This Row],[CANTIDAD SOLICITADA]]-DETALLE_GD_1[[#This Row],[DEVOLUCIÓN]]</f>
        <v>270</v>
      </c>
      <c r="AD1311" s="38" t="str">
        <f>+_xlfn.XLOOKUP(DETALLE_GD_1[[#This Row],[CODIGO]],PRODUCTOS[CODIGO],PRODUCTOS[DESC CORTA],"",0)</f>
        <v>AISLAN GLASS 90MM</v>
      </c>
    </row>
    <row r="1312" spans="1:30" hidden="1" x14ac:dyDescent="0.25">
      <c r="A1312" s="1">
        <v>46150</v>
      </c>
      <c r="B1312" s="1">
        <v>46150</v>
      </c>
      <c r="C1312" s="80" t="s">
        <v>169</v>
      </c>
      <c r="D1312" s="38">
        <v>5</v>
      </c>
      <c r="E1312" s="80" t="s">
        <v>169</v>
      </c>
      <c r="F1312">
        <v>1801230</v>
      </c>
      <c r="G1312" s="80" t="s">
        <v>51</v>
      </c>
      <c r="H1312" s="80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">
        <v>277250</v>
      </c>
      <c r="V1312">
        <v>6116</v>
      </c>
      <c r="W1312" s="2">
        <v>6579000000</v>
      </c>
      <c r="X1312" s="6">
        <v>726168.00001200021</v>
      </c>
      <c r="Y1312" s="38">
        <v>10010</v>
      </c>
      <c r="Z1312" s="81">
        <f>+((DETALLE_GD_1[[#This Row],[VALOR X UN (GD)]]-DETALLE_GD_1[[#This Row],[VALOR PPTO]])/DETALLE_GD_1[[#This Row],[VALOR PPTO]])</f>
        <v>-0.61820129746074648</v>
      </c>
      <c r="AA1312" s="2">
        <f>+DETALLE_GD_1[[#This Row],[VALOR PPTO]]*DETALLE_GD_1[[#This Row],[CANTIDAD RECIBIDA]]</f>
        <v>726168.00359999994</v>
      </c>
      <c r="AB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2" s="3">
        <f>+DETALLE_GD_1[[#This Row],[CANTIDAD SOLICITADA]]-DETALLE_GD_1[[#This Row],[DEVOLUCIÓN]]</f>
        <v>78</v>
      </c>
      <c r="AD1312" s="38" t="str">
        <f>+_xlfn.XLOOKUP(DETALLE_GD_1[[#This Row],[CODIGO]],PRODUCTOS[CODIGO],PRODUCTOS[DESC CORTA],"",0)</f>
        <v>SOPORTE TINA</v>
      </c>
    </row>
    <row r="1313" spans="1:30" hidden="1" x14ac:dyDescent="0.25">
      <c r="A1313" s="1">
        <v>46150</v>
      </c>
      <c r="B1313" s="1">
        <v>46150</v>
      </c>
      <c r="C1313" s="80" t="s">
        <v>169</v>
      </c>
      <c r="D1313" s="38">
        <v>5</v>
      </c>
      <c r="E1313" s="80" t="s">
        <v>169</v>
      </c>
      <c r="F1313">
        <v>2304003</v>
      </c>
      <c r="G1313" s="80" t="s">
        <v>132</v>
      </c>
      <c r="H1313" s="80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">
        <v>6976655</v>
      </c>
      <c r="V1313">
        <v>6116</v>
      </c>
      <c r="W1313" s="2">
        <v>6579000000</v>
      </c>
      <c r="X1313" s="6">
        <v>15565.623143999999</v>
      </c>
      <c r="Y1313" s="38">
        <v>10010</v>
      </c>
      <c r="Z1313" s="81">
        <f>+((DETALLE_GD_1[[#This Row],[VALOR X UN (GD)]]-DETALLE_GD_1[[#This Row],[VALOR PPTO]])/DETALLE_GD_1[[#This Row],[VALOR PPTO]])</f>
        <v>2.4207189489081083E-5</v>
      </c>
      <c r="AA1313" s="2">
        <f>+DETALLE_GD_1[[#This Row],[VALOR PPTO]]*DETALLE_GD_1[[#This Row],[CANTIDAD RECIBIDA]]</f>
        <v>15565.623599999999</v>
      </c>
      <c r="AB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3" s="3">
        <f>+DETALLE_GD_1[[#This Row],[CANTIDAD SOLICITADA]]-DETALLE_GD_1[[#This Row],[DEVOLUCIÓN]]</f>
        <v>12</v>
      </c>
      <c r="AD1313" s="38" t="str">
        <f>+_xlfn.XLOOKUP(DETALLE_GD_1[[#This Row],[CODIGO]],PRODUCTOS[CODIGO],PRODUCTOS[DESC CORTA],"",0)</f>
        <v>SELLO FUNGICIDA</v>
      </c>
    </row>
    <row r="1314" spans="1:30" hidden="1" x14ac:dyDescent="0.25">
      <c r="A1314" s="1">
        <v>46150</v>
      </c>
      <c r="B1314" s="1">
        <v>46150</v>
      </c>
      <c r="C1314" s="80" t="s">
        <v>169</v>
      </c>
      <c r="D1314" s="38">
        <v>5</v>
      </c>
      <c r="E1314" s="80" t="s">
        <v>169</v>
      </c>
      <c r="F1314">
        <v>701096</v>
      </c>
      <c r="G1314" s="80" t="s">
        <v>204</v>
      </c>
      <c r="H1314" s="80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"/>
      <c r="V1314">
        <v>6116</v>
      </c>
      <c r="W1314" s="2">
        <v>6579000000</v>
      </c>
      <c r="X1314" s="6">
        <v>2242783.9959000004</v>
      </c>
      <c r="Y1314" s="38">
        <v>10010</v>
      </c>
      <c r="Z1314" s="81">
        <f>+((DETALLE_GD_1[[#This Row],[VALOR X UN (GD)]]-DETALLE_GD_1[[#This Row],[VALOR PPTO]])/DETALLE_GD_1[[#This Row],[VALOR PPTO]])</f>
        <v>2.0782651401813682E-2</v>
      </c>
      <c r="AA1314" s="2">
        <f>+DETALLE_GD_1[[#This Row],[VALOR PPTO]]*DETALLE_GD_1[[#This Row],[CANTIDAD RECIBIDA]]</f>
        <v>2242783.9980000001</v>
      </c>
      <c r="AB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4" s="3">
        <f>+DETALLE_GD_1[[#This Row],[CANTIDAD SOLICITADA]]-DETALLE_GD_1[[#This Row],[DEVOLUCIÓN]]</f>
        <v>140</v>
      </c>
      <c r="AD1314" s="38" t="str">
        <f>+_xlfn.XLOOKUP(DETALLE_GD_1[[#This Row],[CODIGO]],PRODUCTOS[CODIGO],PRODUCTOS[DESC CORTA],"",0)</f>
        <v>VOCANITA EMPAPELADA MURO</v>
      </c>
    </row>
    <row r="1315" spans="1:30" hidden="1" x14ac:dyDescent="0.25">
      <c r="A1315" s="1">
        <v>46150</v>
      </c>
      <c r="B1315" s="1">
        <v>46150</v>
      </c>
      <c r="C1315" s="80" t="s">
        <v>169</v>
      </c>
      <c r="D1315" s="38">
        <v>5</v>
      </c>
      <c r="E1315" s="80" t="s">
        <v>169</v>
      </c>
      <c r="F1315">
        <v>701040</v>
      </c>
      <c r="G1315" s="80" t="s">
        <v>19</v>
      </c>
      <c r="H1315" s="80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"/>
      <c r="V1315">
        <v>6116</v>
      </c>
      <c r="W1315" s="2">
        <v>6579000000</v>
      </c>
      <c r="X1315" s="6">
        <v>626858.07631999976</v>
      </c>
      <c r="Y1315" s="38">
        <v>10010</v>
      </c>
      <c r="Z1315" s="81">
        <f>+((DETALLE_GD_1[[#This Row],[VALOR X UN (GD)]]-DETALLE_GD_1[[#This Row],[VALOR PPTO]])/DETALLE_GD_1[[#This Row],[VALOR PPTO]])</f>
        <v>6.392068839568962E-3</v>
      </c>
      <c r="AA1315" s="2">
        <f>+DETALLE_GD_1[[#This Row],[VALOR PPTO]]*DETALLE_GD_1[[#This Row],[CANTIDAD RECIBIDA]]</f>
        <v>626858.07999999996</v>
      </c>
      <c r="AB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5" s="3">
        <f>+DETALLE_GD_1[[#This Row],[CANTIDAD SOLICITADA]]-DETALLE_GD_1[[#This Row],[DEVOLUCIÓN]]</f>
        <v>80</v>
      </c>
      <c r="AD1315" s="38" t="str">
        <f>+_xlfn.XLOOKUP(DETALLE_GD_1[[#This Row],[CODIGO]],PRODUCTOS[CODIGO],PRODUCTOS[DESC CORTA],"",0)</f>
        <v>VOLCANITA RF</v>
      </c>
    </row>
    <row r="1316" spans="1:30" hidden="1" x14ac:dyDescent="0.25">
      <c r="A1316" s="1">
        <v>46150</v>
      </c>
      <c r="B1316" s="1">
        <v>46150</v>
      </c>
      <c r="C1316" s="80" t="s">
        <v>169</v>
      </c>
      <c r="D1316" s="38">
        <v>5</v>
      </c>
      <c r="E1316" s="80" t="s">
        <v>169</v>
      </c>
      <c r="F1316">
        <v>304101</v>
      </c>
      <c r="G1316" s="80" t="s">
        <v>17</v>
      </c>
      <c r="H1316" s="80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"/>
      <c r="V1316">
        <v>6116</v>
      </c>
      <c r="W1316" s="2">
        <v>6579000000</v>
      </c>
      <c r="X1316" s="6">
        <v>1622474.7756000008</v>
      </c>
      <c r="Y1316" s="38">
        <v>10010</v>
      </c>
      <c r="Z1316" s="81">
        <f>+((DETALLE_GD_1[[#This Row],[VALOR X UN (GD)]]-DETALLE_GD_1[[#This Row],[VALOR PPTO]])/DETALLE_GD_1[[#This Row],[VALOR PPTO]])</f>
        <v>-3.7891448672276291E-3</v>
      </c>
      <c r="AA1316" s="2">
        <f>+DETALLE_GD_1[[#This Row],[VALOR PPTO]]*DETALLE_GD_1[[#This Row],[CANTIDAD RECIBIDA]]</f>
        <v>1622474.784</v>
      </c>
      <c r="AB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6" s="3">
        <f>+DETALLE_GD_1[[#This Row],[CANTIDAD SOLICITADA]]-DETALLE_GD_1[[#This Row],[DEVOLUCIÓN]]</f>
        <v>168</v>
      </c>
      <c r="AD1316" s="38" t="str">
        <f>+_xlfn.XLOOKUP(DETALLE_GD_1[[#This Row],[CODIGO]],PRODUCTOS[CODIGO],PRODUCTOS[DESC CORTA],"",0)</f>
        <v>OSB 9.5</v>
      </c>
    </row>
    <row r="1317" spans="1:30" hidden="1" x14ac:dyDescent="0.25">
      <c r="A1317" s="1">
        <v>46150</v>
      </c>
      <c r="B1317" s="1">
        <v>46150</v>
      </c>
      <c r="C1317" s="80" t="s">
        <v>169</v>
      </c>
      <c r="D1317" s="38">
        <v>5</v>
      </c>
      <c r="E1317" s="80" t="s">
        <v>169</v>
      </c>
      <c r="F1317">
        <v>304007</v>
      </c>
      <c r="G1317" s="80" t="s">
        <v>80</v>
      </c>
      <c r="H1317" s="80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"/>
      <c r="V1317">
        <v>6116</v>
      </c>
      <c r="W1317" s="2">
        <v>6579000000</v>
      </c>
      <c r="X1317" s="6">
        <v>1647986.8351679994</v>
      </c>
      <c r="Y1317" s="38">
        <v>10010</v>
      </c>
      <c r="Z1317" s="81">
        <f>+((DETALLE_GD_1[[#This Row],[VALOR X UN (GD)]]-DETALLE_GD_1[[#This Row],[VALOR PPTO]])/DETALLE_GD_1[[#This Row],[VALOR PPTO]])</f>
        <v>-1.8024312951549052E-2</v>
      </c>
      <c r="AA1317" s="2">
        <f>+DETALLE_GD_1[[#This Row],[VALOR PPTO]]*DETALLE_GD_1[[#This Row],[CANTIDAD RECIBIDA]]</f>
        <v>1647986.8319999999</v>
      </c>
      <c r="AB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7" s="3">
        <f>+DETALLE_GD_1[[#This Row],[CANTIDAD SOLICITADA]]-DETALLE_GD_1[[#This Row],[DEVOLUCIÓN]]</f>
        <v>144</v>
      </c>
      <c r="AD1317" s="38" t="str">
        <f>+_xlfn.XLOOKUP(DETALLE_GD_1[[#This Row],[CODIGO]],PRODUCTOS[CODIGO],PRODUCTOS[DESC CORTA],"",0)</f>
        <v>OSB 11MM</v>
      </c>
    </row>
    <row r="1318" spans="1:30" hidden="1" x14ac:dyDescent="0.25">
      <c r="A1318" s="1">
        <v>46150</v>
      </c>
      <c r="B1318" s="1">
        <v>46150</v>
      </c>
      <c r="C1318" s="80" t="s">
        <v>169</v>
      </c>
      <c r="D1318" s="38">
        <v>5</v>
      </c>
      <c r="E1318" s="80" t="s">
        <v>169</v>
      </c>
      <c r="F1318">
        <v>1901086</v>
      </c>
      <c r="G1318" s="80" t="s">
        <v>279</v>
      </c>
      <c r="H1318" s="80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"/>
      <c r="V1318">
        <v>6116</v>
      </c>
      <c r="W1318" s="2">
        <v>6579000000</v>
      </c>
      <c r="X1318" s="6">
        <v>449102.031961</v>
      </c>
      <c r="Y1318" s="38">
        <v>10010</v>
      </c>
      <c r="Z1318" s="81">
        <f>+((DETALLE_GD_1[[#This Row],[VALOR X UN (GD)]]-DETALLE_GD_1[[#This Row],[VALOR PPTO]])/DETALLE_GD_1[[#This Row],[VALOR PPTO]])</f>
        <v>-2.6920452086937413E-2</v>
      </c>
      <c r="AA1318" s="2">
        <f>+DETALLE_GD_1[[#This Row],[VALOR PPTO]]*DETALLE_GD_1[[#This Row],[CANTIDAD RECIBIDA]]</f>
        <v>449102.027</v>
      </c>
      <c r="AB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8" s="3">
        <f>+DETALLE_GD_1[[#This Row],[CANTIDAD SOLICITADA]]-DETALLE_GD_1[[#This Row],[DEVOLUCIÓN]]</f>
        <v>121</v>
      </c>
      <c r="AD1318" s="38" t="str">
        <f>+_xlfn.XLOOKUP(DETALLE_GD_1[[#This Row],[CODIGO]],PRODUCTOS[CODIGO],PRODUCTOS[DESC CORTA],"",0)</f>
        <v>AISLAN GLASS 140MM</v>
      </c>
    </row>
    <row r="1319" spans="1:30" hidden="1" x14ac:dyDescent="0.25">
      <c r="A1319" s="1">
        <v>46150</v>
      </c>
      <c r="B1319" s="1">
        <v>46150</v>
      </c>
      <c r="C1319" s="80" t="s">
        <v>169</v>
      </c>
      <c r="D1319" s="38">
        <v>5</v>
      </c>
      <c r="E1319" s="80" t="s">
        <v>169</v>
      </c>
      <c r="F1319">
        <v>1901008</v>
      </c>
      <c r="G1319" s="80" t="s">
        <v>278</v>
      </c>
      <c r="H1319" s="80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"/>
      <c r="V1319">
        <v>6116</v>
      </c>
      <c r="W1319" s="2">
        <v>6579000000</v>
      </c>
      <c r="X1319" s="6">
        <v>285227.43016500003</v>
      </c>
      <c r="Y1319" s="38">
        <v>10010</v>
      </c>
      <c r="Z1319" s="81">
        <f>+((DETALLE_GD_1[[#This Row],[VALOR X UN (GD)]]-DETALLE_GD_1[[#This Row],[VALOR PPTO]])/DETALLE_GD_1[[#This Row],[VALOR PPTO]])</f>
        <v>-3.9005473221785054E-2</v>
      </c>
      <c r="AA1319" s="2">
        <f>+DETALLE_GD_1[[#This Row],[VALOR PPTO]]*DETALLE_GD_1[[#This Row],[CANTIDAD RECIBIDA]]</f>
        <v>285227.43299999996</v>
      </c>
      <c r="AB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9" s="3">
        <f>+DETALLE_GD_1[[#This Row],[CANTIDAD SOLICITADA]]-DETALLE_GD_1[[#This Row],[DEVOLUCIÓN]]</f>
        <v>135</v>
      </c>
      <c r="AD1319" s="38" t="str">
        <f>+_xlfn.XLOOKUP(DETALLE_GD_1[[#This Row],[CODIGO]],PRODUCTOS[CODIGO],PRODUCTOS[DESC CORTA],"",0)</f>
        <v>AISLAN GLASS 90MM</v>
      </c>
    </row>
    <row r="1320" spans="1:30" hidden="1" x14ac:dyDescent="0.25">
      <c r="A1320" s="1">
        <v>46150</v>
      </c>
      <c r="B1320" s="1">
        <v>46150</v>
      </c>
      <c r="C1320" s="80" t="s">
        <v>169</v>
      </c>
      <c r="D1320" s="38">
        <v>5</v>
      </c>
      <c r="E1320" s="80" t="s">
        <v>169</v>
      </c>
      <c r="F1320">
        <v>704079</v>
      </c>
      <c r="G1320" s="80" t="s">
        <v>209</v>
      </c>
      <c r="H1320" s="8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"/>
      <c r="V1320">
        <v>6116</v>
      </c>
      <c r="W1320" s="2">
        <v>6579000000</v>
      </c>
      <c r="X1320" s="6">
        <v>3022.819528</v>
      </c>
      <c r="Y1320" s="38">
        <v>10010</v>
      </c>
      <c r="Z1320" s="81">
        <f>+((DETALLE_GD_1[[#This Row],[VALOR X UN (GD)]]-DETALLE_GD_1[[#This Row],[VALOR PPTO]])/DETALLE_GD_1[[#This Row],[VALOR PPTO]])</f>
        <v>-4.4269793672106601E-2</v>
      </c>
      <c r="AA1320" s="2">
        <f>+DETALLE_GD_1[[#This Row],[VALOR PPTO]]*DETALLE_GD_1[[#This Row],[CANTIDAD RECIBIDA]]</f>
        <v>3022.8195999999998</v>
      </c>
      <c r="AB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0" s="3">
        <f>+DETALLE_GD_1[[#This Row],[CANTIDAD SOLICITADA]]-DETALLE_GD_1[[#This Row],[DEVOLUCIÓN]]</f>
        <v>4</v>
      </c>
      <c r="AD1320" s="38">
        <f>+_xlfn.XLOOKUP(DETALLE_GD_1[[#This Row],[CODIGO]],PRODUCTOS[CODIGO],PRODUCTOS[DESC CORTA],"",0)</f>
        <v>0</v>
      </c>
    </row>
    <row r="1321" spans="1:30" hidden="1" x14ac:dyDescent="0.25">
      <c r="A1321" s="1">
        <v>46150</v>
      </c>
      <c r="B1321" s="1">
        <v>46150</v>
      </c>
      <c r="C1321" s="80" t="s">
        <v>169</v>
      </c>
      <c r="D1321" s="38">
        <v>5</v>
      </c>
      <c r="E1321" s="80" t="s">
        <v>169</v>
      </c>
      <c r="F1321">
        <v>707023</v>
      </c>
      <c r="G1321" s="80" t="s">
        <v>797</v>
      </c>
      <c r="H1321" s="80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"/>
      <c r="V1321">
        <v>6116</v>
      </c>
      <c r="W1321" s="2">
        <v>6579000000</v>
      </c>
      <c r="X1321" s="6" t="s">
        <v>355</v>
      </c>
      <c r="Y1321" s="38">
        <v>10010</v>
      </c>
      <c r="Z1321" s="81" t="e">
        <f>+((DETALLE_GD_1[[#This Row],[VALOR X UN (GD)]]-DETALLE_GD_1[[#This Row],[VALOR PPTO]])/DETALLE_GD_1[[#This Row],[VALOR PPTO]])</f>
        <v>#DIV/0!</v>
      </c>
      <c r="AA1321" s="2">
        <f>+DETALLE_GD_1[[#This Row],[VALOR PPTO]]*DETALLE_GD_1[[#This Row],[CANTIDAD RECIBIDA]]</f>
        <v>0</v>
      </c>
      <c r="AB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1" s="3">
        <f>+DETALLE_GD_1[[#This Row],[CANTIDAD SOLICITADA]]-DETALLE_GD_1[[#This Row],[DEVOLUCIÓN]]</f>
        <v>2</v>
      </c>
      <c r="AD1321" s="38" t="str">
        <f>+_xlfn.XLOOKUP(DETALLE_GD_1[[#This Row],[CODIGO]],PRODUCTOS[CODIGO],PRODUCTOS[DESC CORTA],"",0)</f>
        <v/>
      </c>
    </row>
    <row r="1322" spans="1:30" hidden="1" x14ac:dyDescent="0.25">
      <c r="A1322" s="1">
        <v>46150</v>
      </c>
      <c r="B1322" s="1">
        <v>46150</v>
      </c>
      <c r="C1322" s="80" t="s">
        <v>169</v>
      </c>
      <c r="D1322" s="38">
        <v>5</v>
      </c>
      <c r="E1322" s="80" t="s">
        <v>169</v>
      </c>
      <c r="F1322">
        <v>608013</v>
      </c>
      <c r="G1322" s="80" t="s">
        <v>328</v>
      </c>
      <c r="H1322" s="80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"/>
      <c r="V1322">
        <v>6116</v>
      </c>
      <c r="W1322" s="2">
        <v>6579000000</v>
      </c>
      <c r="X1322" s="6">
        <v>16942</v>
      </c>
      <c r="Y1322" s="38">
        <v>10010</v>
      </c>
      <c r="Z1322" s="81">
        <f>+((DETALLE_GD_1[[#This Row],[VALOR X UN (GD)]]-DETALLE_GD_1[[#This Row],[VALOR PPTO]])/DETALLE_GD_1[[#This Row],[VALOR PPTO]])</f>
        <v>5.9024908511391805E-5</v>
      </c>
      <c r="AA1322" s="2">
        <f>+DETALLE_GD_1[[#This Row],[VALOR PPTO]]*DETALLE_GD_1[[#This Row],[CANTIDAD RECIBIDA]]</f>
        <v>16942</v>
      </c>
      <c r="AB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2" s="3">
        <f>+DETALLE_GD_1[[#This Row],[CANTIDAD SOLICITADA]]-DETALLE_GD_1[[#This Row],[DEVOLUCIÓN]]</f>
        <v>2</v>
      </c>
      <c r="AD1322" s="38" t="str">
        <f>+_xlfn.XLOOKUP(DETALLE_GD_1[[#This Row],[CODIGO]],PRODUCTOS[CODIGO],PRODUCTOS[DESC CORTA],"",0)</f>
        <v>PASTA RETAPE</v>
      </c>
    </row>
    <row r="1323" spans="1:30" hidden="1" x14ac:dyDescent="0.25">
      <c r="A1323" s="1">
        <v>46150</v>
      </c>
      <c r="B1323" s="1">
        <v>46150</v>
      </c>
      <c r="C1323" s="80" t="s">
        <v>169</v>
      </c>
      <c r="D1323" s="38">
        <v>5</v>
      </c>
      <c r="E1323" s="80" t="s">
        <v>169</v>
      </c>
      <c r="F1323">
        <v>2304053</v>
      </c>
      <c r="G1323" s="80" t="s">
        <v>213</v>
      </c>
      <c r="H1323" s="80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"/>
      <c r="V1323">
        <v>6116</v>
      </c>
      <c r="W1323" s="2">
        <v>6579000000</v>
      </c>
      <c r="X1323" s="6">
        <v>20688.000000000004</v>
      </c>
      <c r="Y1323" s="38">
        <v>10010</v>
      </c>
      <c r="Z1323" s="81">
        <f>+((DETALLE_GD_1[[#This Row],[VALOR X UN (GD)]]-DETALLE_GD_1[[#This Row],[VALOR PPTO]])/DETALLE_GD_1[[#This Row],[VALOR PPTO]])</f>
        <v>0.18551821345707656</v>
      </c>
      <c r="AA1323" s="2">
        <f>+DETALLE_GD_1[[#This Row],[VALOR PPTO]]*DETALLE_GD_1[[#This Row],[CANTIDAD RECIBIDA]]</f>
        <v>20688</v>
      </c>
      <c r="AB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3" s="3">
        <f>+DETALLE_GD_1[[#This Row],[CANTIDAD SOLICITADA]]-DETALLE_GD_1[[#This Row],[DEVOLUCIÓN]]</f>
        <v>24</v>
      </c>
      <c r="AD1323" s="38">
        <f>+_xlfn.XLOOKUP(DETALLE_GD_1[[#This Row],[CODIGO]],PRODUCTOS[CODIGO],PRODUCTOS[DESC CORTA],"",0)</f>
        <v>0</v>
      </c>
    </row>
    <row r="1324" spans="1:30" hidden="1" x14ac:dyDescent="0.25">
      <c r="A1324" s="1">
        <v>46150</v>
      </c>
      <c r="B1324" s="1">
        <v>46150</v>
      </c>
      <c r="C1324" s="80" t="s">
        <v>169</v>
      </c>
      <c r="D1324" s="38">
        <v>5</v>
      </c>
      <c r="E1324" s="80" t="s">
        <v>169</v>
      </c>
      <c r="F1324">
        <v>1610023</v>
      </c>
      <c r="G1324" s="80" t="s">
        <v>351</v>
      </c>
      <c r="H1324" s="80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"/>
      <c r="V1324">
        <v>6116</v>
      </c>
      <c r="W1324" s="2">
        <v>6579000000</v>
      </c>
      <c r="X1324" s="6">
        <v>8436.2341680000009</v>
      </c>
      <c r="Y1324" s="38">
        <v>10010</v>
      </c>
      <c r="Z1324" s="81">
        <f>+((DETALLE_GD_1[[#This Row],[VALOR X UN (GD)]]-DETALLE_GD_1[[#This Row],[VALOR PPTO]])/DETALLE_GD_1[[#This Row],[VALOR PPTO]])</f>
        <v>8.0221340470167088E-2</v>
      </c>
      <c r="AA1324" s="2">
        <f>+DETALLE_GD_1[[#This Row],[VALOR PPTO]]*DETALLE_GD_1[[#This Row],[CANTIDAD RECIBIDA]]</f>
        <v>8436.2340000000004</v>
      </c>
      <c r="AB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4" s="3">
        <f>+DETALLE_GD_1[[#This Row],[CANTIDAD SOLICITADA]]-DETALLE_GD_1[[#This Row],[DEVOLUCIÓN]]</f>
        <v>4</v>
      </c>
      <c r="AD1324" s="38" t="str">
        <f>+_xlfn.XLOOKUP(DETALLE_GD_1[[#This Row],[CODIGO]],PRODUCTOS[CODIGO],PRODUCTOS[DESC CORTA],"",0)</f>
        <v>TRAPOS DE ASEO</v>
      </c>
    </row>
    <row r="1325" spans="1:30" hidden="1" x14ac:dyDescent="0.25">
      <c r="A1325" s="1">
        <v>46150</v>
      </c>
      <c r="B1325" s="1">
        <v>46150</v>
      </c>
      <c r="C1325" s="80" t="s">
        <v>169</v>
      </c>
      <c r="D1325" s="38">
        <v>5</v>
      </c>
      <c r="E1325" s="80" t="s">
        <v>169</v>
      </c>
      <c r="F1325">
        <v>609007</v>
      </c>
      <c r="G1325" s="80" t="s">
        <v>210</v>
      </c>
      <c r="H1325" s="80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"/>
      <c r="V1325">
        <v>6116</v>
      </c>
      <c r="W1325" s="2">
        <v>6579000000</v>
      </c>
      <c r="X1325" s="6">
        <v>8164.9821430000002</v>
      </c>
      <c r="Y1325" s="38">
        <v>10010</v>
      </c>
      <c r="Z1325" s="81">
        <f>+((DETALLE_GD_1[[#This Row],[VALOR X UN (GD)]]-DETALLE_GD_1[[#This Row],[VALOR PPTO]])/DETALLE_GD_1[[#This Row],[VALOR PPTO]])</f>
        <v>2.1922889457194073E-6</v>
      </c>
      <c r="AA1325" s="2">
        <f>+DETALLE_GD_1[[#This Row],[VALOR PPTO]]*DETALLE_GD_1[[#This Row],[CANTIDAD RECIBIDA]]</f>
        <v>8164.9821000000002</v>
      </c>
      <c r="AB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5" s="3">
        <f>+DETALLE_GD_1[[#This Row],[CANTIDAD SOLICITADA]]-DETALLE_GD_1[[#This Row],[DEVOLUCIÓN]]</f>
        <v>1</v>
      </c>
      <c r="AD1325" s="38">
        <f>+_xlfn.XLOOKUP(DETALLE_GD_1[[#This Row],[CODIGO]],PRODUCTOS[CODIGO],PRODUCTOS[DESC CORTA],"",0)</f>
        <v>0</v>
      </c>
    </row>
    <row r="1326" spans="1:30" hidden="1" x14ac:dyDescent="0.25">
      <c r="A1326" s="1">
        <v>46153</v>
      </c>
      <c r="B1326" s="1">
        <v>46153</v>
      </c>
      <c r="C1326" s="80" t="s">
        <v>169</v>
      </c>
      <c r="D1326" s="38">
        <v>5</v>
      </c>
      <c r="E1326" s="80" t="s">
        <v>169</v>
      </c>
      <c r="F1326">
        <v>404252</v>
      </c>
      <c r="G1326" s="80" t="s">
        <v>181</v>
      </c>
      <c r="H1326" s="80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">
        <v>704709</v>
      </c>
      <c r="V1326">
        <v>6161</v>
      </c>
      <c r="W1326" s="2">
        <v>6579000000</v>
      </c>
      <c r="X1326" s="6">
        <v>44401.755039999996</v>
      </c>
      <c r="Y1326" s="38">
        <v>10010</v>
      </c>
      <c r="Z1326" s="81">
        <f>+((DETALLE_GD_1[[#This Row],[VALOR X UN (GD)]]-DETALLE_GD_1[[#This Row],[VALOR PPTO]])/DETALLE_GD_1[[#This Row],[VALOR PPTO]])</f>
        <v>5.4952781597740329E-6</v>
      </c>
      <c r="AA1326" s="2">
        <f>+DETALLE_GD_1[[#This Row],[VALOR PPTO]]*DETALLE_GD_1[[#This Row],[CANTIDAD RECIBIDA]]</f>
        <v>44401.755999999994</v>
      </c>
      <c r="AB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6" s="3">
        <f>+DETALLE_GD_1[[#This Row],[CANTIDAD SOLICITADA]]-DETALLE_GD_1[[#This Row],[DEVOLUCIÓN]]</f>
        <v>40</v>
      </c>
      <c r="AD1326" s="38">
        <f>+_xlfn.XLOOKUP(DETALLE_GD_1[[#This Row],[CODIGO]],PRODUCTOS[CODIGO],PRODUCTOS[DESC CORTA],"",0)</f>
        <v>0</v>
      </c>
    </row>
    <row r="1327" spans="1:30" hidden="1" x14ac:dyDescent="0.25">
      <c r="A1327" s="1">
        <v>46153</v>
      </c>
      <c r="B1327" s="1">
        <v>46153</v>
      </c>
      <c r="C1327" s="80" t="s">
        <v>169</v>
      </c>
      <c r="D1327" s="38">
        <v>5</v>
      </c>
      <c r="E1327" s="80" t="s">
        <v>169</v>
      </c>
      <c r="F1327">
        <v>2304053</v>
      </c>
      <c r="G1327" s="80" t="s">
        <v>213</v>
      </c>
      <c r="H1327" s="80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"/>
      <c r="V1327">
        <v>6161</v>
      </c>
      <c r="W1327" s="2">
        <v>6579000000</v>
      </c>
      <c r="X1327" s="6">
        <v>41376.000000000007</v>
      </c>
      <c r="Y1327" s="38">
        <v>10010</v>
      </c>
      <c r="Z1327" s="81">
        <f>+((DETALLE_GD_1[[#This Row],[VALOR X UN (GD)]]-DETALLE_GD_1[[#This Row],[VALOR PPTO]])/DETALLE_GD_1[[#This Row],[VALOR PPTO]])</f>
        <v>0.18551821345707656</v>
      </c>
      <c r="AA1327" s="2">
        <f>+DETALLE_GD_1[[#This Row],[VALOR PPTO]]*DETALLE_GD_1[[#This Row],[CANTIDAD RECIBIDA]]</f>
        <v>41376</v>
      </c>
      <c r="AB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7" s="3">
        <f>+DETALLE_GD_1[[#This Row],[CANTIDAD SOLICITADA]]-DETALLE_GD_1[[#This Row],[DEVOLUCIÓN]]</f>
        <v>48</v>
      </c>
      <c r="AD1327" s="38">
        <f>+_xlfn.XLOOKUP(DETALLE_GD_1[[#This Row],[CODIGO]],PRODUCTOS[CODIGO],PRODUCTOS[DESC CORTA],"",0)</f>
        <v>0</v>
      </c>
    </row>
    <row r="1328" spans="1:30" hidden="1" x14ac:dyDescent="0.25">
      <c r="A1328" s="1">
        <v>46153</v>
      </c>
      <c r="B1328" s="1">
        <v>46153</v>
      </c>
      <c r="C1328" s="80" t="s">
        <v>169</v>
      </c>
      <c r="D1328" s="38">
        <v>5</v>
      </c>
      <c r="E1328" s="80" t="s">
        <v>169</v>
      </c>
      <c r="F1328">
        <v>2302119</v>
      </c>
      <c r="G1328" s="80" t="s">
        <v>74</v>
      </c>
      <c r="H1328" s="80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"/>
      <c r="V1328">
        <v>6161</v>
      </c>
      <c r="W1328" s="2">
        <v>6579000000</v>
      </c>
      <c r="X1328" s="6">
        <v>132156</v>
      </c>
      <c r="Y1328" s="38">
        <v>10010</v>
      </c>
      <c r="Z1328" s="81">
        <f>+((DETALLE_GD_1[[#This Row],[VALOR X UN (GD)]]-DETALLE_GD_1[[#This Row],[VALOR PPTO]])/DETALLE_GD_1[[#This Row],[VALOR PPTO]])</f>
        <v>2.4213838191228334E-3</v>
      </c>
      <c r="AA1328" s="2">
        <f>+DETALLE_GD_1[[#This Row],[VALOR PPTO]]*DETALLE_GD_1[[#This Row],[CANTIDAD RECIBIDA]]</f>
        <v>132156</v>
      </c>
      <c r="AB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8" s="3">
        <f>+DETALLE_GD_1[[#This Row],[CANTIDAD SOLICITADA]]-DETALLE_GD_1[[#This Row],[DEVOLUCIÓN]]</f>
        <v>36</v>
      </c>
      <c r="AD1328" s="38" t="str">
        <f>+_xlfn.XLOOKUP(DETALLE_GD_1[[#This Row],[CODIGO]],PRODUCTOS[CODIGO],PRODUCTOS[DESC CORTA],"",0)</f>
        <v>SELLO</v>
      </c>
    </row>
    <row r="1329" spans="1:30" hidden="1" x14ac:dyDescent="0.25">
      <c r="A1329" s="1">
        <v>46153</v>
      </c>
      <c r="B1329" s="1">
        <v>46153</v>
      </c>
      <c r="C1329" s="80" t="s">
        <v>169</v>
      </c>
      <c r="D1329" s="38">
        <v>5</v>
      </c>
      <c r="E1329" s="80" t="s">
        <v>169</v>
      </c>
      <c r="F1329">
        <v>407185</v>
      </c>
      <c r="G1329" s="80" t="s">
        <v>43</v>
      </c>
      <c r="H1329" s="80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"/>
      <c r="V1329">
        <v>6161</v>
      </c>
      <c r="W1329" s="2">
        <v>6579000000</v>
      </c>
      <c r="X1329" s="6">
        <v>34391.599999999999</v>
      </c>
      <c r="Y1329" s="38">
        <v>10010</v>
      </c>
      <c r="Z1329" s="81">
        <f>+((DETALLE_GD_1[[#This Row],[VALOR X UN (GD)]]-DETALLE_GD_1[[#This Row],[VALOR PPTO]])/DETALLE_GD_1[[#This Row],[VALOR PPTO]])</f>
        <v>-8.9077242923396804E-2</v>
      </c>
      <c r="AA1329" s="2">
        <f>+DETALLE_GD_1[[#This Row],[VALOR PPTO]]*DETALLE_GD_1[[#This Row],[CANTIDAD RECIBIDA]]</f>
        <v>34391.5</v>
      </c>
      <c r="AB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9" s="3">
        <f>+DETALLE_GD_1[[#This Row],[CANTIDAD SOLICITADA]]-DETALLE_GD_1[[#This Row],[DEVOLUCIÓN]]</f>
        <v>5000</v>
      </c>
      <c r="AD1329" s="38">
        <f>+_xlfn.XLOOKUP(DETALLE_GD_1[[#This Row],[CODIGO]],PRODUCTOS[CODIGO],PRODUCTOS[DESC CORTA],"",0)</f>
        <v>0</v>
      </c>
    </row>
    <row r="1330" spans="1:30" hidden="1" x14ac:dyDescent="0.25">
      <c r="A1330" s="1">
        <v>46153</v>
      </c>
      <c r="B1330" s="1">
        <v>46153</v>
      </c>
      <c r="C1330" s="80" t="s">
        <v>169</v>
      </c>
      <c r="D1330" s="38">
        <v>5</v>
      </c>
      <c r="E1330" s="80" t="s">
        <v>169</v>
      </c>
      <c r="F1330">
        <v>307096</v>
      </c>
      <c r="G1330" s="80" t="s">
        <v>249</v>
      </c>
      <c r="H1330" s="8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"/>
      <c r="V1330">
        <v>6161</v>
      </c>
      <c r="W1330" s="2">
        <v>6579000000</v>
      </c>
      <c r="X1330" s="6">
        <v>146674.5090299999</v>
      </c>
      <c r="Y1330" s="38">
        <v>10010</v>
      </c>
      <c r="Z1330" s="81">
        <f>+((DETALLE_GD_1[[#This Row],[VALOR X UN (GD)]]-DETALLE_GD_1[[#This Row],[VALOR PPTO]])/DETALLE_GD_1[[#This Row],[VALOR PPTO]])</f>
        <v>-0.14305490046746852</v>
      </c>
      <c r="AA1330" s="2">
        <f>+DETALLE_GD_1[[#This Row],[VALOR PPTO]]*DETALLE_GD_1[[#This Row],[CANTIDAD RECIBIDA]]</f>
        <v>146674.50700000001</v>
      </c>
      <c r="AB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0" s="3">
        <f>+DETALLE_GD_1[[#This Row],[CANTIDAD SOLICITADA]]-DETALLE_GD_1[[#This Row],[DEVOLUCIÓN]]</f>
        <v>70</v>
      </c>
      <c r="AD1330" s="38" t="str">
        <f>+_xlfn.XLOOKUP(DETALLE_GD_1[[#This Row],[CODIGO]],PRODUCTOS[CODIGO],PRODUCTOS[DESC CORTA],"",0)</f>
        <v>CUBREJUNTA</v>
      </c>
    </row>
    <row r="1331" spans="1:30" hidden="1" x14ac:dyDescent="0.25">
      <c r="A1331" s="1">
        <v>46153</v>
      </c>
      <c r="B1331" s="1">
        <v>46153</v>
      </c>
      <c r="C1331" s="80" t="s">
        <v>169</v>
      </c>
      <c r="D1331" s="38">
        <v>5</v>
      </c>
      <c r="E1331" s="80" t="s">
        <v>169</v>
      </c>
      <c r="F1331">
        <v>307032</v>
      </c>
      <c r="G1331" s="80" t="s">
        <v>186</v>
      </c>
      <c r="H1331" s="80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"/>
      <c r="V1331">
        <v>6161</v>
      </c>
      <c r="W1331" s="2">
        <v>6579000000</v>
      </c>
      <c r="X1331" s="6">
        <v>118918.75205</v>
      </c>
      <c r="Y1331" s="38">
        <v>10010</v>
      </c>
      <c r="Z1331" s="81">
        <f>+((DETALLE_GD_1[[#This Row],[VALOR X UN (GD)]]-DETALLE_GD_1[[#This Row],[VALOR PPTO]])/DETALLE_GD_1[[#This Row],[VALOR PPTO]])</f>
        <v>-4.1320229148052806E-2</v>
      </c>
      <c r="AA1331" s="2">
        <f>+DETALLE_GD_1[[#This Row],[VALOR PPTO]]*DETALLE_GD_1[[#This Row],[CANTIDAD RECIBIDA]]</f>
        <v>118918.75</v>
      </c>
      <c r="AB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1" s="3">
        <f>+DETALLE_GD_1[[#This Row],[CANTIDAD SOLICITADA]]-DETALLE_GD_1[[#This Row],[DEVOLUCIÓN]]</f>
        <v>50</v>
      </c>
      <c r="AD1331" s="38">
        <f>+_xlfn.XLOOKUP(DETALLE_GD_1[[#This Row],[CODIGO]],PRODUCTOS[CODIGO],PRODUCTOS[DESC CORTA],"",0)</f>
        <v>0</v>
      </c>
    </row>
    <row r="1332" spans="1:30" hidden="1" x14ac:dyDescent="0.25">
      <c r="A1332" s="1">
        <v>46153</v>
      </c>
      <c r="B1332" s="1">
        <v>46153</v>
      </c>
      <c r="C1332" s="80" t="s">
        <v>169</v>
      </c>
      <c r="D1332" s="38">
        <v>5</v>
      </c>
      <c r="E1332" s="80" t="s">
        <v>169</v>
      </c>
      <c r="F1332">
        <v>704024</v>
      </c>
      <c r="G1332" s="80" t="s">
        <v>332</v>
      </c>
      <c r="H1332" s="80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"/>
      <c r="V1332">
        <v>6161</v>
      </c>
      <c r="W1332" s="2">
        <v>6579000000</v>
      </c>
      <c r="X1332" s="6">
        <v>72600</v>
      </c>
      <c r="Y1332" s="38">
        <v>10010</v>
      </c>
      <c r="Z1332" s="81">
        <f>+((DETALLE_GD_1[[#This Row],[VALOR X UN (GD)]]-DETALLE_GD_1[[#This Row],[VALOR PPTO]])/DETALLE_GD_1[[#This Row],[VALOR PPTO]])</f>
        <v>-0.12415977961432505</v>
      </c>
      <c r="AA1332" s="2">
        <f>+DETALLE_GD_1[[#This Row],[VALOR PPTO]]*DETALLE_GD_1[[#This Row],[CANTIDAD RECIBIDA]]</f>
        <v>72600</v>
      </c>
      <c r="AB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2" s="3">
        <f>+DETALLE_GD_1[[#This Row],[CANTIDAD SOLICITADA]]-DETALLE_GD_1[[#This Row],[DEVOLUCIÓN]]</f>
        <v>200</v>
      </c>
      <c r="AD1332" s="38" t="str">
        <f>+_xlfn.XLOOKUP(DETALLE_GD_1[[#This Row],[CODIGO]],PRODUCTOS[CODIGO],PRODUCTOS[DESC CORTA],"",0)</f>
        <v>ESQUINERO CORNIZA EXTERIOR</v>
      </c>
    </row>
    <row r="1333" spans="1:30" hidden="1" x14ac:dyDescent="0.25">
      <c r="A1333" s="1">
        <v>46153</v>
      </c>
      <c r="B1333" s="1">
        <v>46153</v>
      </c>
      <c r="C1333" s="80" t="s">
        <v>169</v>
      </c>
      <c r="D1333" s="38">
        <v>5</v>
      </c>
      <c r="E1333" s="80" t="s">
        <v>169</v>
      </c>
      <c r="F1333">
        <v>704022</v>
      </c>
      <c r="G1333" s="80" t="s">
        <v>330</v>
      </c>
      <c r="H1333" s="80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"/>
      <c r="V1333">
        <v>6161</v>
      </c>
      <c r="W1333" s="2">
        <v>6579000000</v>
      </c>
      <c r="X1333" s="6">
        <v>55386.000000000007</v>
      </c>
      <c r="Y1333" s="38">
        <v>10010</v>
      </c>
      <c r="Z1333" s="81">
        <f>+((DETALLE_GD_1[[#This Row],[VALOR X UN (GD)]]-DETALLE_GD_1[[#This Row],[VALOR PPTO]])/DETALLE_GD_1[[#This Row],[VALOR PPTO]])</f>
        <v>-0.15559901960784309</v>
      </c>
      <c r="AA1333" s="2">
        <f>+DETALLE_GD_1[[#This Row],[VALOR PPTO]]*DETALLE_GD_1[[#This Row],[CANTIDAD RECIBIDA]]</f>
        <v>55386</v>
      </c>
      <c r="AB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3" s="3">
        <f>+DETALLE_GD_1[[#This Row],[CANTIDAD SOLICITADA]]-DETALLE_GD_1[[#This Row],[DEVOLUCIÓN]]</f>
        <v>181</v>
      </c>
      <c r="AD1333" s="38" t="str">
        <f>+_xlfn.XLOOKUP(DETALLE_GD_1[[#This Row],[CODIGO]],PRODUCTOS[CODIGO],PRODUCTOS[DESC CORTA],"",0)</f>
        <v>ESQUINERO CORNIZA INTERIOR</v>
      </c>
    </row>
    <row r="1334" spans="1:30" hidden="1" x14ac:dyDescent="0.25">
      <c r="A1334" s="1">
        <v>46153</v>
      </c>
      <c r="B1334" s="1">
        <v>46153</v>
      </c>
      <c r="C1334" s="80" t="s">
        <v>169</v>
      </c>
      <c r="D1334" s="38">
        <v>5</v>
      </c>
      <c r="E1334" s="80" t="s">
        <v>169</v>
      </c>
      <c r="F1334">
        <v>704021</v>
      </c>
      <c r="G1334" s="80" t="s">
        <v>329</v>
      </c>
      <c r="H1334" s="80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"/>
      <c r="V1334">
        <v>6161</v>
      </c>
      <c r="W1334" s="2">
        <v>6579000000</v>
      </c>
      <c r="X1334" s="6">
        <v>97400</v>
      </c>
      <c r="Y1334" s="38">
        <v>10010</v>
      </c>
      <c r="Z1334" s="81">
        <f>+((DETALLE_GD_1[[#This Row],[VALOR X UN (GD)]]-DETALLE_GD_1[[#This Row],[VALOR PPTO]])/DETALLE_GD_1[[#This Row],[VALOR PPTO]])</f>
        <v>0</v>
      </c>
      <c r="AA1334" s="2">
        <f>+DETALLE_GD_1[[#This Row],[VALOR PPTO]]*DETALLE_GD_1[[#This Row],[CANTIDAD RECIBIDA]]</f>
        <v>97400</v>
      </c>
      <c r="AB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4" s="3">
        <f>+DETALLE_GD_1[[#This Row],[CANTIDAD SOLICITADA]]-DETALLE_GD_1[[#This Row],[DEVOLUCIÓN]]</f>
        <v>200</v>
      </c>
      <c r="AD1334" s="38" t="str">
        <f>+_xlfn.XLOOKUP(DETALLE_GD_1[[#This Row],[CODIGO]],PRODUCTOS[CODIGO],PRODUCTOS[DESC CORTA],"",0)</f>
        <v>ESQUINERO PILASTRA PVC</v>
      </c>
    </row>
    <row r="1335" spans="1:30" hidden="1" x14ac:dyDescent="0.25">
      <c r="A1335" s="1">
        <v>46153</v>
      </c>
      <c r="B1335" s="1">
        <v>46153</v>
      </c>
      <c r="C1335" s="80" t="s">
        <v>169</v>
      </c>
      <c r="D1335" s="38">
        <v>5</v>
      </c>
      <c r="E1335" s="80" t="s">
        <v>169</v>
      </c>
      <c r="F1335">
        <v>106022</v>
      </c>
      <c r="G1335" s="80" t="s">
        <v>245</v>
      </c>
      <c r="H1335" s="80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">
        <v>52829</v>
      </c>
      <c r="V1335">
        <v>6161</v>
      </c>
      <c r="W1335" s="2">
        <v>6579000000</v>
      </c>
      <c r="X1335" s="6">
        <v>19003.455494999998</v>
      </c>
      <c r="Y1335" s="38">
        <v>10010</v>
      </c>
      <c r="Z1335" s="81">
        <f>+((DETALLE_GD_1[[#This Row],[VALOR X UN (GD)]]-DETALLE_GD_1[[#This Row],[VALOR PPTO]])/DETALLE_GD_1[[#This Row],[VALOR PPTO]])</f>
        <v>-1.292133422787734E-4</v>
      </c>
      <c r="AA1335" s="2">
        <f>+DETALLE_GD_1[[#This Row],[VALOR PPTO]]*DETALLE_GD_1[[#This Row],[CANTIDAD RECIBIDA]]</f>
        <v>19003.4555</v>
      </c>
      <c r="AB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5" s="3">
        <f>+DETALLE_GD_1[[#This Row],[CANTIDAD SOLICITADA]]-DETALLE_GD_1[[#This Row],[DEVOLUCIÓN]]</f>
        <v>5</v>
      </c>
      <c r="AD1335" s="38">
        <f>+_xlfn.XLOOKUP(DETALLE_GD_1[[#This Row],[CODIGO]],PRODUCTOS[CODIGO],PRODUCTOS[DESC CORTA],"",0)</f>
        <v>0</v>
      </c>
    </row>
    <row r="1336" spans="1:30" hidden="1" x14ac:dyDescent="0.25">
      <c r="A1336" s="1">
        <v>46153</v>
      </c>
      <c r="B1336" s="1">
        <v>46153</v>
      </c>
      <c r="C1336" s="80" t="s">
        <v>169</v>
      </c>
      <c r="D1336" s="38">
        <v>5</v>
      </c>
      <c r="E1336" s="80" t="s">
        <v>169</v>
      </c>
      <c r="F1336">
        <v>2304002</v>
      </c>
      <c r="G1336" s="80" t="s">
        <v>212</v>
      </c>
      <c r="H1336" s="80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"/>
      <c r="V1336">
        <v>6161</v>
      </c>
      <c r="W1336" s="2">
        <v>6579000000</v>
      </c>
      <c r="X1336" s="6">
        <v>33035.321376</v>
      </c>
      <c r="Y1336" s="38">
        <v>10010</v>
      </c>
      <c r="Z1336" s="81">
        <f>+((DETALLE_GD_1[[#This Row],[VALOR X UN (GD)]]-DETALLE_GD_1[[#This Row],[VALOR PPTO]])/DETALLE_GD_1[[#This Row],[VALOR PPTO]])</f>
        <v>2.3994899422923075E-2</v>
      </c>
      <c r="AA1336" s="2">
        <f>+DETALLE_GD_1[[#This Row],[VALOR PPTO]]*DETALLE_GD_1[[#This Row],[CANTIDAD RECIBIDA]]</f>
        <v>33035.320800000001</v>
      </c>
      <c r="AB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6" s="3">
        <f>+DETALLE_GD_1[[#This Row],[CANTIDAD SOLICITADA]]-DETALLE_GD_1[[#This Row],[DEVOLUCIÓN]]</f>
        <v>24</v>
      </c>
      <c r="AD1336" s="38">
        <f>+_xlfn.XLOOKUP(DETALLE_GD_1[[#This Row],[CODIGO]],PRODUCTOS[CODIGO],PRODUCTOS[DESC CORTA],"",0)</f>
        <v>0</v>
      </c>
    </row>
    <row r="1337" spans="1:30" hidden="1" x14ac:dyDescent="0.25">
      <c r="A1337" s="1">
        <v>46153</v>
      </c>
      <c r="B1337" s="1">
        <v>46153</v>
      </c>
      <c r="C1337" s="80" t="s">
        <v>169</v>
      </c>
      <c r="D1337" s="38">
        <v>5</v>
      </c>
      <c r="E1337" s="80" t="s">
        <v>169</v>
      </c>
      <c r="F1337">
        <v>2304002</v>
      </c>
      <c r="G1337" s="80" t="s">
        <v>212</v>
      </c>
      <c r="H1337" s="80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">
        <v>2000708</v>
      </c>
      <c r="V1337">
        <v>6161</v>
      </c>
      <c r="W1337" s="2">
        <v>6579000000</v>
      </c>
      <c r="X1337" s="6">
        <v>16517.660688</v>
      </c>
      <c r="Y1337" s="38">
        <v>10010</v>
      </c>
      <c r="Z1337" s="81">
        <f>+((DETALLE_GD_1[[#This Row],[VALOR X UN (GD)]]-DETALLE_GD_1[[#This Row],[VALOR PPTO]])/DETALLE_GD_1[[#This Row],[VALOR PPTO]])</f>
        <v>2.3994899422923075E-2</v>
      </c>
      <c r="AA1337" s="2">
        <f>+DETALLE_GD_1[[#This Row],[VALOR PPTO]]*DETALLE_GD_1[[#This Row],[CANTIDAD RECIBIDA]]</f>
        <v>16517.660400000001</v>
      </c>
      <c r="AB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7" s="3">
        <f>+DETALLE_GD_1[[#This Row],[CANTIDAD SOLICITADA]]-DETALLE_GD_1[[#This Row],[DEVOLUCIÓN]]</f>
        <v>12</v>
      </c>
      <c r="AD1337" s="38">
        <f>+_xlfn.XLOOKUP(DETALLE_GD_1[[#This Row],[CODIGO]],PRODUCTOS[CODIGO],PRODUCTOS[DESC CORTA],"",0)</f>
        <v>0</v>
      </c>
    </row>
    <row r="1338" spans="1:30" hidden="1" x14ac:dyDescent="0.25">
      <c r="A1338" s="1">
        <v>46153</v>
      </c>
      <c r="B1338" s="1">
        <v>46153</v>
      </c>
      <c r="C1338" s="80" t="s">
        <v>169</v>
      </c>
      <c r="D1338" s="38">
        <v>5</v>
      </c>
      <c r="E1338" s="80" t="s">
        <v>169</v>
      </c>
      <c r="F1338">
        <v>412280</v>
      </c>
      <c r="G1338" s="80" t="s">
        <v>40</v>
      </c>
      <c r="H1338" s="80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"/>
      <c r="V1338">
        <v>6161</v>
      </c>
      <c r="W1338" s="2">
        <v>6579000000</v>
      </c>
      <c r="X1338" s="6">
        <v>1760128.4840919999</v>
      </c>
      <c r="Y1338" s="38">
        <v>10010</v>
      </c>
      <c r="Z1338" s="81">
        <f>+((DETALLE_GD_1[[#This Row],[VALOR X UN (GD)]]-DETALLE_GD_1[[#This Row],[VALOR PPTO]])/DETALLE_GD_1[[#This Row],[VALOR PPTO]])</f>
        <v>-1.5325293715245703E-2</v>
      </c>
      <c r="AA1338" s="2">
        <f>+DETALLE_GD_1[[#This Row],[VALOR PPTO]]*DETALLE_GD_1[[#This Row],[CANTIDAD RECIBIDA]]</f>
        <v>1760128.4844000002</v>
      </c>
      <c r="AB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8" s="3">
        <f>+DETALLE_GD_1[[#This Row],[CANTIDAD SOLICITADA]]-DETALLE_GD_1[[#This Row],[DEVOLUCIÓN]]</f>
        <v>44</v>
      </c>
      <c r="AD1338" s="38" t="str">
        <f>+_xlfn.XLOOKUP(DETALLE_GD_1[[#This Row],[CODIGO]],PRODUCTOS[CODIGO],PRODUCTOS[DESC CORTA],"",0)</f>
        <v>PB2</v>
      </c>
    </row>
    <row r="1339" spans="1:30" hidden="1" x14ac:dyDescent="0.25">
      <c r="A1339" s="1">
        <v>46153</v>
      </c>
      <c r="B1339" s="1">
        <v>46153</v>
      </c>
      <c r="C1339" s="80" t="s">
        <v>169</v>
      </c>
      <c r="D1339" s="38">
        <v>5</v>
      </c>
      <c r="E1339" s="80" t="s">
        <v>169</v>
      </c>
      <c r="F1339">
        <v>412281</v>
      </c>
      <c r="G1339" s="80" t="s">
        <v>326</v>
      </c>
      <c r="H1339" s="80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"/>
      <c r="V1339">
        <v>6161</v>
      </c>
      <c r="W1339" s="2">
        <v>6579000000</v>
      </c>
      <c r="X1339" s="6">
        <v>924</v>
      </c>
      <c r="Y1339" s="38">
        <v>10010</v>
      </c>
      <c r="Z1339" s="81">
        <f>+((DETALLE_GD_1[[#This Row],[VALOR X UN (GD)]]-DETALLE_GD_1[[#This Row],[VALOR PPTO]])/DETALLE_GD_1[[#This Row],[VALOR PPTO]])</f>
        <v>270.25541212121209</v>
      </c>
      <c r="AA1339" s="2">
        <f>+DETALLE_GD_1[[#This Row],[VALOR PPTO]]*DETALLE_GD_1[[#This Row],[CANTIDAD RECIBIDA]]</f>
        <v>924</v>
      </c>
      <c r="AB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9" s="3">
        <f>+DETALLE_GD_1[[#This Row],[CANTIDAD SOLICITADA]]-DETALLE_GD_1[[#This Row],[DEVOLUCIÓN]]</f>
        <v>28</v>
      </c>
      <c r="AD1339" s="38" t="str">
        <f>+_xlfn.XLOOKUP(DETALLE_GD_1[[#This Row],[CODIGO]],PRODUCTOS[CODIGO],PRODUCTOS[DESC CORTA],"",0)</f>
        <v>HOLDOWN TENSIONADOR</v>
      </c>
    </row>
    <row r="1340" spans="1:30" hidden="1" x14ac:dyDescent="0.25">
      <c r="A1340" s="1">
        <v>46153</v>
      </c>
      <c r="B1340" s="1">
        <v>46153</v>
      </c>
      <c r="C1340" s="80" t="s">
        <v>169</v>
      </c>
      <c r="D1340" s="38">
        <v>5</v>
      </c>
      <c r="E1340" s="80" t="s">
        <v>169</v>
      </c>
      <c r="F1340">
        <v>1901038</v>
      </c>
      <c r="G1340" s="80" t="s">
        <v>39</v>
      </c>
      <c r="H1340" s="8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">
        <v>344749</v>
      </c>
      <c r="V1340">
        <v>6161</v>
      </c>
      <c r="W1340" s="2">
        <v>6579000000</v>
      </c>
      <c r="X1340" s="6">
        <v>314806.34062500007</v>
      </c>
      <c r="Y1340" s="38">
        <v>10010</v>
      </c>
      <c r="Z1340" s="81">
        <f>+((DETALLE_GD_1[[#This Row],[VALOR X UN (GD)]]-DETALLE_GD_1[[#This Row],[VALOR PPTO]])/DETALLE_GD_1[[#This Row],[VALOR PPTO]])</f>
        <v>9.5114522668805393E-2</v>
      </c>
      <c r="AA1340" s="2">
        <f>+DETALLE_GD_1[[#This Row],[VALOR PPTO]]*DETALLE_GD_1[[#This Row],[CANTIDAD RECIBIDA]]</f>
        <v>314806.34250000003</v>
      </c>
      <c r="AB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0" s="3">
        <f>+DETALLE_GD_1[[#This Row],[CANTIDAD SOLICITADA]]-DETALLE_GD_1[[#This Row],[DEVOLUCIÓN]]</f>
        <v>75</v>
      </c>
      <c r="AD1340" s="38" t="str">
        <f>+_xlfn.XLOOKUP(DETALLE_GD_1[[#This Row],[CODIGO]],PRODUCTOS[CODIGO],PRODUCTOS[DESC CORTA],"",0)</f>
        <v>AISLAN ROCA 90MM</v>
      </c>
    </row>
    <row r="1341" spans="1:30" hidden="1" x14ac:dyDescent="0.25">
      <c r="A1341" s="1">
        <v>46153</v>
      </c>
      <c r="B1341" s="1">
        <v>46153</v>
      </c>
      <c r="C1341" s="80" t="s">
        <v>169</v>
      </c>
      <c r="D1341" s="38">
        <v>5</v>
      </c>
      <c r="E1341" s="80" t="s">
        <v>169</v>
      </c>
      <c r="F1341">
        <v>1901038</v>
      </c>
      <c r="G1341" s="80" t="s">
        <v>39</v>
      </c>
      <c r="H1341" s="80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">
        <v>246249</v>
      </c>
      <c r="V1341">
        <v>6161</v>
      </c>
      <c r="W1341" s="2">
        <v>6579000000</v>
      </c>
      <c r="X1341" s="6">
        <v>226660.56525000004</v>
      </c>
      <c r="Y1341" s="38">
        <v>10010</v>
      </c>
      <c r="Z1341" s="81">
        <f>+((DETALLE_GD_1[[#This Row],[VALOR X UN (GD)]]-DETALLE_GD_1[[#This Row],[VALOR PPTO]])/DETALLE_GD_1[[#This Row],[VALOR PPTO]])</f>
        <v>8.6421892849887397E-2</v>
      </c>
      <c r="AA1341" s="2">
        <f>+DETALLE_GD_1[[#This Row],[VALOR PPTO]]*DETALLE_GD_1[[#This Row],[CANTIDAD RECIBIDA]]</f>
        <v>226660.56660000002</v>
      </c>
      <c r="AB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1" s="3">
        <f>+DETALLE_GD_1[[#This Row],[CANTIDAD SOLICITADA]]-DETALLE_GD_1[[#This Row],[DEVOLUCIÓN]]</f>
        <v>54</v>
      </c>
      <c r="AD1341" s="38" t="str">
        <f>+_xlfn.XLOOKUP(DETALLE_GD_1[[#This Row],[CODIGO]],PRODUCTOS[CODIGO],PRODUCTOS[DESC CORTA],"",0)</f>
        <v>AISLAN ROCA 90MM</v>
      </c>
    </row>
    <row r="1342" spans="1:30" hidden="1" x14ac:dyDescent="0.25">
      <c r="A1342" s="1">
        <v>46153</v>
      </c>
      <c r="B1342" s="1">
        <v>46153</v>
      </c>
      <c r="C1342" s="80" t="s">
        <v>169</v>
      </c>
      <c r="D1342" s="38">
        <v>5</v>
      </c>
      <c r="E1342" s="80" t="s">
        <v>169</v>
      </c>
      <c r="F1342">
        <v>407185</v>
      </c>
      <c r="G1342" s="80" t="s">
        <v>43</v>
      </c>
      <c r="H1342" s="80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">
        <v>28195</v>
      </c>
      <c r="V1342">
        <v>6161</v>
      </c>
      <c r="W1342" s="2">
        <v>6579000000</v>
      </c>
      <c r="X1342" s="6">
        <v>30952.44</v>
      </c>
      <c r="Y1342" s="38">
        <v>10010</v>
      </c>
      <c r="Z1342" s="81">
        <f>+((DETALLE_GD_1[[#This Row],[VALOR X UN (GD)]]-DETALLE_GD_1[[#This Row],[VALOR PPTO]])/DETALLE_GD_1[[#This Row],[VALOR PPTO]])</f>
        <v>-8.9077242923396804E-2</v>
      </c>
      <c r="AA1342" s="2">
        <f>+DETALLE_GD_1[[#This Row],[VALOR PPTO]]*DETALLE_GD_1[[#This Row],[CANTIDAD RECIBIDA]]</f>
        <v>30952.350000000002</v>
      </c>
      <c r="AB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2" s="3">
        <f>+DETALLE_GD_1[[#This Row],[CANTIDAD SOLICITADA]]-DETALLE_GD_1[[#This Row],[DEVOLUCIÓN]]</f>
        <v>4500</v>
      </c>
      <c r="AD1342" s="38">
        <f>+_xlfn.XLOOKUP(DETALLE_GD_1[[#This Row],[CODIGO]],PRODUCTOS[CODIGO],PRODUCTOS[DESC CORTA],"",0)</f>
        <v>0</v>
      </c>
    </row>
    <row r="1343" spans="1:30" hidden="1" x14ac:dyDescent="0.25">
      <c r="A1343" s="1">
        <v>46153</v>
      </c>
      <c r="B1343" s="1">
        <v>46153</v>
      </c>
      <c r="C1343" s="80" t="s">
        <v>169</v>
      </c>
      <c r="D1343" s="38">
        <v>5</v>
      </c>
      <c r="E1343" s="80" t="s">
        <v>169</v>
      </c>
      <c r="F1343">
        <v>2304008</v>
      </c>
      <c r="G1343" s="80" t="s">
        <v>707</v>
      </c>
      <c r="H1343" s="80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">
        <v>2301490</v>
      </c>
      <c r="V1343">
        <v>6161</v>
      </c>
      <c r="W1343" s="2">
        <v>6579000000</v>
      </c>
      <c r="X1343" s="6" t="s">
        <v>355</v>
      </c>
      <c r="Y1343" s="38">
        <v>10010</v>
      </c>
      <c r="Z1343" s="81" t="e">
        <f>+((DETALLE_GD_1[[#This Row],[VALOR X UN (GD)]]-DETALLE_GD_1[[#This Row],[VALOR PPTO]])/DETALLE_GD_1[[#This Row],[VALOR PPTO]])</f>
        <v>#DIV/0!</v>
      </c>
      <c r="AA1343" s="2">
        <f>+DETALLE_GD_1[[#This Row],[VALOR PPTO]]*DETALLE_GD_1[[#This Row],[CANTIDAD RECIBIDA]]</f>
        <v>0</v>
      </c>
      <c r="AB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3" s="3">
        <f>+DETALLE_GD_1[[#This Row],[CANTIDAD SOLICITADA]]-DETALLE_GD_1[[#This Row],[DEVOLUCIÓN]]</f>
        <v>2</v>
      </c>
      <c r="AD1343" s="38" t="str">
        <f>+_xlfn.XLOOKUP(DETALLE_GD_1[[#This Row],[CODIGO]],PRODUCTOS[CODIGO],PRODUCTOS[DESC CORTA],"",0)</f>
        <v/>
      </c>
    </row>
    <row r="1344" spans="1:30" hidden="1" x14ac:dyDescent="0.25">
      <c r="A1344" s="1">
        <v>46153</v>
      </c>
      <c r="B1344" s="1">
        <v>46153</v>
      </c>
      <c r="C1344" s="80" t="s">
        <v>169</v>
      </c>
      <c r="D1344" s="38">
        <v>5</v>
      </c>
      <c r="E1344" s="80" t="s">
        <v>169</v>
      </c>
      <c r="F1344">
        <v>1103076</v>
      </c>
      <c r="G1344" s="80" t="s">
        <v>311</v>
      </c>
      <c r="H1344" s="80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"/>
      <c r="V1344">
        <v>6161</v>
      </c>
      <c r="W1344" s="2">
        <v>6579000000</v>
      </c>
      <c r="X1344" s="6">
        <v>19146</v>
      </c>
      <c r="Y1344" s="38">
        <v>10010</v>
      </c>
      <c r="Z1344" s="81">
        <f>+((DETALLE_GD_1[[#This Row],[VALOR X UN (GD)]]-DETALLE_GD_1[[#This Row],[VALOR PPTO]])/DETALLE_GD_1[[#This Row],[VALOR PPTO]])</f>
        <v>-5.2240676903860547E-5</v>
      </c>
      <c r="AA1344" s="2">
        <f>+DETALLE_GD_1[[#This Row],[VALOR PPTO]]*DETALLE_GD_1[[#This Row],[CANTIDAD RECIBIDA]]</f>
        <v>19146</v>
      </c>
      <c r="AB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4" s="3">
        <f>+DETALLE_GD_1[[#This Row],[CANTIDAD SOLICITADA]]-DETALLE_GD_1[[#This Row],[DEVOLUCIÓN]]</f>
        <v>6</v>
      </c>
      <c r="AD1344" s="38" t="str">
        <f>+_xlfn.XLOOKUP(DETALLE_GD_1[[#This Row],[CODIGO]],PRODUCTOS[CODIGO],PRODUCTOS[DESC CORTA],"",0)</f>
        <v>PERFIL ESQUINERO INTERIOR</v>
      </c>
    </row>
    <row r="1345" spans="1:30" hidden="1" x14ac:dyDescent="0.25">
      <c r="A1345" s="1">
        <v>46153</v>
      </c>
      <c r="B1345" s="1">
        <v>46153</v>
      </c>
      <c r="C1345" s="80" t="s">
        <v>169</v>
      </c>
      <c r="D1345" s="38">
        <v>5</v>
      </c>
      <c r="E1345" s="80" t="s">
        <v>169</v>
      </c>
      <c r="F1345">
        <v>705028</v>
      </c>
      <c r="G1345" s="80" t="s">
        <v>72</v>
      </c>
      <c r="H1345" s="80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"/>
      <c r="V1345">
        <v>6161</v>
      </c>
      <c r="W1345" s="2">
        <v>6579000000</v>
      </c>
      <c r="X1345" s="6">
        <v>458541.72414000001</v>
      </c>
      <c r="Y1345" s="38">
        <v>10010</v>
      </c>
      <c r="Z1345" s="81">
        <f>+((DETALLE_GD_1[[#This Row],[VALOR X UN (GD)]]-DETALLE_GD_1[[#This Row],[VALOR PPTO]])/DETALLE_GD_1[[#This Row],[VALOR PPTO]])</f>
        <v>-6.0882660265830701E-3</v>
      </c>
      <c r="AA1345" s="2">
        <f>+DETALLE_GD_1[[#This Row],[VALOR PPTO]]*DETALLE_GD_1[[#This Row],[CANTIDAD RECIBIDA]]</f>
        <v>458541.72400000005</v>
      </c>
      <c r="AB1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5" s="3">
        <f>+DETALLE_GD_1[[#This Row],[CANTIDAD SOLICITADA]]-DETALLE_GD_1[[#This Row],[DEVOLUCIÓN]]</f>
        <v>20</v>
      </c>
      <c r="AD1345" s="38" t="str">
        <f>+_xlfn.XLOOKUP(DETALLE_GD_1[[#This Row],[CODIGO]],PRODUCTOS[CODIGO],PRODUCTOS[DESC CORTA],"",0)</f>
        <v>SIMPLISIMA</v>
      </c>
    </row>
    <row r="1346" spans="1:30" hidden="1" x14ac:dyDescent="0.25">
      <c r="A1346" s="1">
        <v>46153</v>
      </c>
      <c r="B1346" s="1">
        <v>46153</v>
      </c>
      <c r="C1346" s="80" t="s">
        <v>169</v>
      </c>
      <c r="D1346" s="38">
        <v>5</v>
      </c>
      <c r="E1346" s="80" t="s">
        <v>169</v>
      </c>
      <c r="F1346">
        <v>704021</v>
      </c>
      <c r="G1346" s="80" t="s">
        <v>329</v>
      </c>
      <c r="H1346" s="80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"/>
      <c r="V1346">
        <v>6161</v>
      </c>
      <c r="W1346" s="2">
        <v>6579000000</v>
      </c>
      <c r="X1346" s="6">
        <v>8766</v>
      </c>
      <c r="Y1346" s="38">
        <v>10010</v>
      </c>
      <c r="Z1346" s="81">
        <f>+((DETALLE_GD_1[[#This Row],[VALOR X UN (GD)]]-DETALLE_GD_1[[#This Row],[VALOR PPTO]])/DETALLE_GD_1[[#This Row],[VALOR PPTO]])</f>
        <v>0</v>
      </c>
      <c r="AA1346" s="2">
        <f>+DETALLE_GD_1[[#This Row],[VALOR PPTO]]*DETALLE_GD_1[[#This Row],[CANTIDAD RECIBIDA]]</f>
        <v>8766</v>
      </c>
      <c r="AB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6" s="3">
        <f>+DETALLE_GD_1[[#This Row],[CANTIDAD SOLICITADA]]-DETALLE_GD_1[[#This Row],[DEVOLUCIÓN]]</f>
        <v>18</v>
      </c>
      <c r="AD1346" s="38" t="str">
        <f>+_xlfn.XLOOKUP(DETALLE_GD_1[[#This Row],[CODIGO]],PRODUCTOS[CODIGO],PRODUCTOS[DESC CORTA],"",0)</f>
        <v>ESQUINERO PILASTRA PVC</v>
      </c>
    </row>
    <row r="1347" spans="1:30" hidden="1" x14ac:dyDescent="0.25">
      <c r="A1347" s="1">
        <v>46153</v>
      </c>
      <c r="B1347" s="1">
        <v>46153</v>
      </c>
      <c r="C1347" s="80" t="s">
        <v>169</v>
      </c>
      <c r="D1347" s="38">
        <v>5</v>
      </c>
      <c r="E1347" s="80" t="s">
        <v>169</v>
      </c>
      <c r="F1347">
        <v>307033</v>
      </c>
      <c r="G1347" s="80" t="s">
        <v>248</v>
      </c>
      <c r="H1347" s="80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"/>
      <c r="V1347">
        <v>6161</v>
      </c>
      <c r="W1347" s="2">
        <v>6579000000</v>
      </c>
      <c r="X1347" s="6">
        <v>28335.803159999999</v>
      </c>
      <c r="Y1347" s="38">
        <v>10010</v>
      </c>
      <c r="Z1347" s="81">
        <f>+((DETALLE_GD_1[[#This Row],[VALOR X UN (GD)]]-DETALLE_GD_1[[#This Row],[VALOR PPTO]])/DETALLE_GD_1[[#This Row],[VALOR PPTO]])</f>
        <v>2.8929831791419546E-4</v>
      </c>
      <c r="AA1347" s="2">
        <f>+DETALLE_GD_1[[#This Row],[VALOR PPTO]]*DETALLE_GD_1[[#This Row],[CANTIDAD RECIBIDA]]</f>
        <v>28335.802499999998</v>
      </c>
      <c r="AB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7" s="3">
        <f>+DETALLE_GD_1[[#This Row],[CANTIDAD SOLICITADA]]-DETALLE_GD_1[[#This Row],[DEVOLUCIÓN]]</f>
        <v>15</v>
      </c>
      <c r="AD1347" s="38">
        <f>+_xlfn.XLOOKUP(DETALLE_GD_1[[#This Row],[CODIGO]],PRODUCTOS[CODIGO],PRODUCTOS[DESC CORTA],"",0)</f>
        <v>0</v>
      </c>
    </row>
    <row r="1348" spans="1:30" hidden="1" x14ac:dyDescent="0.25">
      <c r="A1348" s="1">
        <v>46153</v>
      </c>
      <c r="B1348" s="1">
        <v>46153</v>
      </c>
      <c r="C1348" s="80" t="s">
        <v>169</v>
      </c>
      <c r="D1348" s="38">
        <v>5</v>
      </c>
      <c r="E1348" s="80" t="s">
        <v>169</v>
      </c>
      <c r="F1348">
        <v>404252</v>
      </c>
      <c r="G1348" s="80" t="s">
        <v>181</v>
      </c>
      <c r="H1348" s="80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"/>
      <c r="V1348">
        <v>6161</v>
      </c>
      <c r="W1348" s="2">
        <v>6579000000</v>
      </c>
      <c r="X1348" s="6">
        <v>7770.3071319999999</v>
      </c>
      <c r="Y1348" s="38">
        <v>10010</v>
      </c>
      <c r="Z1348" s="81">
        <f>+((DETALLE_GD_1[[#This Row],[VALOR X UN (GD)]]-DETALLE_GD_1[[#This Row],[VALOR PPTO]])/DETALLE_GD_1[[#This Row],[VALOR PPTO]])</f>
        <v>-3.9547985444444259E-5</v>
      </c>
      <c r="AA1348" s="2">
        <f>+DETALLE_GD_1[[#This Row],[VALOR PPTO]]*DETALLE_GD_1[[#This Row],[CANTIDAD RECIBIDA]]</f>
        <v>7770.3072999999995</v>
      </c>
      <c r="AB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8" s="3">
        <f>+DETALLE_GD_1[[#This Row],[CANTIDAD SOLICITADA]]-DETALLE_GD_1[[#This Row],[DEVOLUCIÓN]]</f>
        <v>7</v>
      </c>
      <c r="AD1348" s="38">
        <f>+_xlfn.XLOOKUP(DETALLE_GD_1[[#This Row],[CODIGO]],PRODUCTOS[CODIGO],PRODUCTOS[DESC CORTA],"",0)</f>
        <v>0</v>
      </c>
    </row>
    <row r="1349" spans="1:30" hidden="1" x14ac:dyDescent="0.25">
      <c r="A1349" s="1">
        <v>46153</v>
      </c>
      <c r="B1349" s="1">
        <v>46153</v>
      </c>
      <c r="C1349" s="80" t="s">
        <v>169</v>
      </c>
      <c r="D1349" s="38">
        <v>5</v>
      </c>
      <c r="E1349" s="80" t="s">
        <v>169</v>
      </c>
      <c r="F1349">
        <v>704025</v>
      </c>
      <c r="G1349" s="80" t="s">
        <v>333</v>
      </c>
      <c r="H1349" s="80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"/>
      <c r="V1349">
        <v>6161</v>
      </c>
      <c r="W1349" s="2">
        <v>6579000000</v>
      </c>
      <c r="X1349" s="6">
        <v>58000</v>
      </c>
      <c r="Y1349" s="38">
        <v>10010</v>
      </c>
      <c r="Z1349" s="81">
        <f>+((DETALLE_GD_1[[#This Row],[VALOR X UN (GD)]]-DETALLE_GD_1[[#This Row],[VALOR PPTO]])/DETALLE_GD_1[[#This Row],[VALOR PPTO]])</f>
        <v>-1.7241379310348748E-4</v>
      </c>
      <c r="AA1349" s="2">
        <f>+DETALLE_GD_1[[#This Row],[VALOR PPTO]]*DETALLE_GD_1[[#This Row],[CANTIDAD RECIBIDA]]</f>
        <v>58000</v>
      </c>
      <c r="AB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9" s="3">
        <f>+DETALLE_GD_1[[#This Row],[CANTIDAD SOLICITADA]]-DETALLE_GD_1[[#This Row],[DEVOLUCIÓN]]</f>
        <v>100</v>
      </c>
      <c r="AD1349" s="38" t="str">
        <f>+_xlfn.XLOOKUP(DETALLE_GD_1[[#This Row],[CODIGO]],PRODUCTOS[CODIGO],PRODUCTOS[DESC CORTA],"",0)</f>
        <v>ESQUINERO GUARDAPOLVO EXTERIOR</v>
      </c>
    </row>
    <row r="1350" spans="1:30" hidden="1" x14ac:dyDescent="0.25">
      <c r="A1350" s="1">
        <v>46153</v>
      </c>
      <c r="B1350" s="1">
        <v>46153</v>
      </c>
      <c r="C1350" s="80" t="s">
        <v>169</v>
      </c>
      <c r="D1350" s="38">
        <v>5</v>
      </c>
      <c r="E1350" s="80" t="s">
        <v>169</v>
      </c>
      <c r="F1350">
        <v>704023</v>
      </c>
      <c r="G1350" s="80" t="s">
        <v>331</v>
      </c>
      <c r="H1350" s="8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"/>
      <c r="V1350">
        <v>6161</v>
      </c>
      <c r="W1350" s="2">
        <v>6579000000</v>
      </c>
      <c r="X1350" s="6">
        <v>32400</v>
      </c>
      <c r="Y1350" s="38">
        <v>10010</v>
      </c>
      <c r="Z1350" s="81">
        <f>+((DETALLE_GD_1[[#This Row],[VALOR X UN (GD)]]-DETALLE_GD_1[[#This Row],[VALOR PPTO]])/DETALLE_GD_1[[#This Row],[VALOR PPTO]])</f>
        <v>0</v>
      </c>
      <c r="AA1350" s="2">
        <f>+DETALLE_GD_1[[#This Row],[VALOR PPTO]]*DETALLE_GD_1[[#This Row],[CANTIDAD RECIBIDA]]</f>
        <v>32400</v>
      </c>
      <c r="AB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0" s="3">
        <f>+DETALLE_GD_1[[#This Row],[CANTIDAD SOLICITADA]]-DETALLE_GD_1[[#This Row],[DEVOLUCIÓN]]</f>
        <v>100</v>
      </c>
      <c r="AD1350" s="38" t="str">
        <f>+_xlfn.XLOOKUP(DETALLE_GD_1[[#This Row],[CODIGO]],PRODUCTOS[CODIGO],PRODUCTOS[DESC CORTA],"",0)</f>
        <v>ESQUINERO GUARDAPOLVO INTERIOR</v>
      </c>
    </row>
    <row r="1351" spans="1:30" hidden="1" x14ac:dyDescent="0.25">
      <c r="A1351" s="1">
        <v>46153</v>
      </c>
      <c r="B1351" s="1">
        <v>46153</v>
      </c>
      <c r="C1351" s="80" t="s">
        <v>169</v>
      </c>
      <c r="D1351" s="38">
        <v>5</v>
      </c>
      <c r="E1351" s="80" t="s">
        <v>169</v>
      </c>
      <c r="F1351">
        <v>307030</v>
      </c>
      <c r="G1351" s="80" t="s">
        <v>64</v>
      </c>
      <c r="H1351" s="80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"/>
      <c r="V1351">
        <v>6161</v>
      </c>
      <c r="W1351" s="2">
        <v>6579000000</v>
      </c>
      <c r="X1351" s="6">
        <v>272999.88560000004</v>
      </c>
      <c r="Y1351" s="38">
        <v>10010</v>
      </c>
      <c r="Z1351" s="81">
        <f>+((DETALLE_GD_1[[#This Row],[VALOR X UN (GD)]]-DETALLE_GD_1[[#This Row],[VALOR PPTO]])/DETALLE_GD_1[[#This Row],[VALOR PPTO]])</f>
        <v>4.0293056526552117E-7</v>
      </c>
      <c r="AA1351" s="2">
        <f>+DETALLE_GD_1[[#This Row],[VALOR PPTO]]*DETALLE_GD_1[[#This Row],[CANTIDAD RECIBIDA]]</f>
        <v>272999.89</v>
      </c>
      <c r="AB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1" s="3">
        <f>+DETALLE_GD_1[[#This Row],[CANTIDAD SOLICITADA]]-DETALLE_GD_1[[#This Row],[DEVOLUCIÓN]]</f>
        <v>100</v>
      </c>
      <c r="AD1351" s="38" t="str">
        <f>+_xlfn.XLOOKUP(DETALLE_GD_1[[#This Row],[CODIGO]],PRODUCTOS[CODIGO],PRODUCTOS[DESC CORTA],"",0)</f>
        <v>GUARDAPOLVO BLANCO</v>
      </c>
    </row>
    <row r="1352" spans="1:30" hidden="1" x14ac:dyDescent="0.25">
      <c r="A1352" s="1">
        <v>46153</v>
      </c>
      <c r="B1352" s="1">
        <v>46153</v>
      </c>
      <c r="C1352" s="80" t="s">
        <v>169</v>
      </c>
      <c r="D1352" s="38">
        <v>5</v>
      </c>
      <c r="E1352" s="80" t="s">
        <v>169</v>
      </c>
      <c r="F1352">
        <v>704024</v>
      </c>
      <c r="G1352" s="80" t="s">
        <v>332</v>
      </c>
      <c r="H1352" s="80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"/>
      <c r="V1352">
        <v>6161</v>
      </c>
      <c r="W1352" s="2">
        <v>6579000000</v>
      </c>
      <c r="X1352" s="6">
        <v>2541</v>
      </c>
      <c r="Y1352" s="38">
        <v>10010</v>
      </c>
      <c r="Z1352" s="81">
        <f>+((DETALLE_GD_1[[#This Row],[VALOR X UN (GD)]]-DETALLE_GD_1[[#This Row],[VALOR PPTO]])/DETALLE_GD_1[[#This Row],[VALOR PPTO]])</f>
        <v>-0.12396694214876033</v>
      </c>
      <c r="AA1352" s="2">
        <f>+DETALLE_GD_1[[#This Row],[VALOR PPTO]]*DETALLE_GD_1[[#This Row],[CANTIDAD RECIBIDA]]</f>
        <v>2541</v>
      </c>
      <c r="AB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2" s="3">
        <f>+DETALLE_GD_1[[#This Row],[CANTIDAD SOLICITADA]]-DETALLE_GD_1[[#This Row],[DEVOLUCIÓN]]</f>
        <v>7</v>
      </c>
      <c r="AD1352" s="38" t="str">
        <f>+_xlfn.XLOOKUP(DETALLE_GD_1[[#This Row],[CODIGO]],PRODUCTOS[CODIGO],PRODUCTOS[DESC CORTA],"",0)</f>
        <v>ESQUINERO CORNIZA EXTERIOR</v>
      </c>
    </row>
    <row r="1353" spans="1:30" hidden="1" x14ac:dyDescent="0.25">
      <c r="A1353" s="1">
        <v>46153</v>
      </c>
      <c r="B1353" s="1">
        <v>46153</v>
      </c>
      <c r="C1353" s="80" t="s">
        <v>169</v>
      </c>
      <c r="D1353" s="38">
        <v>5</v>
      </c>
      <c r="E1353" s="80" t="s">
        <v>169</v>
      </c>
      <c r="F1353">
        <v>307031</v>
      </c>
      <c r="G1353" s="80" t="s">
        <v>65</v>
      </c>
      <c r="H1353" s="80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"/>
      <c r="V1353">
        <v>6161</v>
      </c>
      <c r="W1353" s="2">
        <v>6579000000</v>
      </c>
      <c r="X1353" s="6">
        <v>80999.95815000002</v>
      </c>
      <c r="Y1353" s="38">
        <v>10010</v>
      </c>
      <c r="Z1353" s="81">
        <f>+((DETALLE_GD_1[[#This Row],[VALOR X UN (GD)]]-DETALLE_GD_1[[#This Row],[VALOR PPTO]])/DETALLE_GD_1[[#This Row],[VALOR PPTO]])</f>
        <v>5.1851878741837811E-7</v>
      </c>
      <c r="AA1353" s="2">
        <f>+DETALLE_GD_1[[#This Row],[VALOR PPTO]]*DETALLE_GD_1[[#This Row],[CANTIDAD RECIBIDA]]</f>
        <v>80999.957999999999</v>
      </c>
      <c r="AB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3" s="3">
        <f>+DETALLE_GD_1[[#This Row],[CANTIDAD SOLICITADA]]-DETALLE_GD_1[[#This Row],[DEVOLUCIÓN]]</f>
        <v>30</v>
      </c>
      <c r="AD1353" s="38" t="str">
        <f>+_xlfn.XLOOKUP(DETALLE_GD_1[[#This Row],[CODIGO]],PRODUCTOS[CODIGO],PRODUCTOS[DESC CORTA],"",0)</f>
        <v>CORNIZA BLANCA</v>
      </c>
    </row>
    <row r="1354" spans="1:30" hidden="1" x14ac:dyDescent="0.25">
      <c r="A1354" s="1">
        <v>46153</v>
      </c>
      <c r="B1354" s="1">
        <v>46153</v>
      </c>
      <c r="C1354" s="80" t="s">
        <v>169</v>
      </c>
      <c r="D1354" s="38">
        <v>5</v>
      </c>
      <c r="E1354" s="80" t="s">
        <v>169</v>
      </c>
      <c r="F1354">
        <v>307096</v>
      </c>
      <c r="G1354" s="80" t="s">
        <v>249</v>
      </c>
      <c r="H1354" s="80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"/>
      <c r="V1354">
        <v>6161</v>
      </c>
      <c r="W1354" s="2">
        <v>6579000000</v>
      </c>
      <c r="X1354" s="6">
        <v>85909.355288999941</v>
      </c>
      <c r="Y1354" s="38">
        <v>10010</v>
      </c>
      <c r="Z1354" s="81">
        <f>+((DETALLE_GD_1[[#This Row],[VALOR X UN (GD)]]-DETALLE_GD_1[[#This Row],[VALOR PPTO]])/DETALLE_GD_1[[#This Row],[VALOR PPTO]])</f>
        <v>-0.14305022344475996</v>
      </c>
      <c r="AA1354" s="2">
        <f>+DETALLE_GD_1[[#This Row],[VALOR PPTO]]*DETALLE_GD_1[[#This Row],[CANTIDAD RECIBIDA]]</f>
        <v>85909.354100000011</v>
      </c>
      <c r="AB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54" s="3">
        <f>+DETALLE_GD_1[[#This Row],[CANTIDAD SOLICITADA]]-DETALLE_GD_1[[#This Row],[DEVOLUCIÓN]]</f>
        <v>41</v>
      </c>
      <c r="AD1354" s="38" t="str">
        <f>+_xlfn.XLOOKUP(DETALLE_GD_1[[#This Row],[CODIGO]],PRODUCTOS[CODIGO],PRODUCTOS[DESC CORTA],"",0)</f>
        <v>CUBREJUNTA</v>
      </c>
    </row>
    <row r="1355" spans="1:30" hidden="1" x14ac:dyDescent="0.25">
      <c r="A1355" s="1">
        <v>46153</v>
      </c>
      <c r="B1355" s="1">
        <v>46153</v>
      </c>
      <c r="C1355" s="80" t="s">
        <v>169</v>
      </c>
      <c r="D1355" s="38">
        <v>5</v>
      </c>
      <c r="E1355" s="80" t="s">
        <v>169</v>
      </c>
      <c r="F1355">
        <v>307032</v>
      </c>
      <c r="G1355" s="80" t="s">
        <v>186</v>
      </c>
      <c r="H1355" s="80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"/>
      <c r="V1355">
        <v>6161</v>
      </c>
      <c r="W1355" s="2">
        <v>6579000000</v>
      </c>
      <c r="X1355" s="6">
        <v>38054.000655999997</v>
      </c>
      <c r="Y1355" s="38">
        <v>10010</v>
      </c>
      <c r="Z1355" s="81">
        <f>+((DETALLE_GD_1[[#This Row],[VALOR X UN (GD)]]-DETALLE_GD_1[[#This Row],[VALOR PPTO]])/DETALLE_GD_1[[#This Row],[VALOR PPTO]])</f>
        <v>-4.1309717769485471E-2</v>
      </c>
      <c r="AA1355" s="2">
        <f>+DETALLE_GD_1[[#This Row],[VALOR PPTO]]*DETALLE_GD_1[[#This Row],[CANTIDAD RECIBIDA]]</f>
        <v>38054</v>
      </c>
      <c r="AB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5" s="3">
        <f>+DETALLE_GD_1[[#This Row],[CANTIDAD SOLICITADA]]-DETALLE_GD_1[[#This Row],[DEVOLUCIÓN]]</f>
        <v>16</v>
      </c>
      <c r="AD1355" s="38">
        <f>+_xlfn.XLOOKUP(DETALLE_GD_1[[#This Row],[CODIGO]],PRODUCTOS[CODIGO],PRODUCTOS[DESC CORTA],"",0)</f>
        <v>0</v>
      </c>
    </row>
    <row r="1356" spans="1:30" hidden="1" x14ac:dyDescent="0.25">
      <c r="A1356" s="1">
        <v>46153</v>
      </c>
      <c r="B1356" s="1">
        <v>46153</v>
      </c>
      <c r="C1356" s="80" t="s">
        <v>169</v>
      </c>
      <c r="D1356" s="38">
        <v>5</v>
      </c>
      <c r="E1356" s="80" t="s">
        <v>169</v>
      </c>
      <c r="F1356">
        <v>5314002</v>
      </c>
      <c r="G1356" s="80" t="s">
        <v>342</v>
      </c>
      <c r="H1356" s="80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"/>
      <c r="V1356">
        <v>6161</v>
      </c>
      <c r="W1356" s="2">
        <v>6579000000</v>
      </c>
      <c r="X1356" s="6">
        <v>311.91986600000001</v>
      </c>
      <c r="Y1356" s="38">
        <v>10010</v>
      </c>
      <c r="Z1356" s="81">
        <f>+((DETALLE_GD_1[[#This Row],[VALOR X UN (GD)]]-DETALLE_GD_1[[#This Row],[VALOR PPTO]])/DETALLE_GD_1[[#This Row],[VALOR PPTO]])</f>
        <v>2.5679669684433674E-4</v>
      </c>
      <c r="AA1356" s="2">
        <f>+DETALLE_GD_1[[#This Row],[VALOR PPTO]]*DETALLE_GD_1[[#This Row],[CANTIDAD RECIBIDA]]</f>
        <v>311.91989999999998</v>
      </c>
      <c r="AB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6" s="3">
        <f>+DETALLE_GD_1[[#This Row],[CANTIDAD SOLICITADA]]-DETALLE_GD_1[[#This Row],[DEVOLUCIÓN]]</f>
        <v>1</v>
      </c>
      <c r="AD1356" s="38" t="str">
        <f>+_xlfn.XLOOKUP(DETALLE_GD_1[[#This Row],[CODIGO]],PRODUCTOS[CODIGO],PRODUCTOS[DESC CORTA],"",0)</f>
        <v>CINTA EMBALAJE TRANSPARENTE</v>
      </c>
    </row>
    <row r="1357" spans="1:30" hidden="1" x14ac:dyDescent="0.25">
      <c r="A1357" s="1">
        <v>46153</v>
      </c>
      <c r="B1357" s="1">
        <v>46153</v>
      </c>
      <c r="C1357" s="80" t="s">
        <v>169</v>
      </c>
      <c r="D1357" s="38">
        <v>5</v>
      </c>
      <c r="E1357" s="80" t="s">
        <v>169</v>
      </c>
      <c r="F1357">
        <v>1610023</v>
      </c>
      <c r="G1357" s="80" t="s">
        <v>351</v>
      </c>
      <c r="H1357" s="80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"/>
      <c r="V1357">
        <v>6161</v>
      </c>
      <c r="W1357" s="2">
        <v>6579000000</v>
      </c>
      <c r="X1357" s="6">
        <v>2109.0585420000002</v>
      </c>
      <c r="Y1357" s="38">
        <v>10010</v>
      </c>
      <c r="Z1357" s="81">
        <f>+((DETALLE_GD_1[[#This Row],[VALOR X UN (GD)]]-DETALLE_GD_1[[#This Row],[VALOR PPTO]])/DETALLE_GD_1[[#This Row],[VALOR PPTO]])</f>
        <v>8.0102804165934655E-2</v>
      </c>
      <c r="AA1357" s="2">
        <f>+DETALLE_GD_1[[#This Row],[VALOR PPTO]]*DETALLE_GD_1[[#This Row],[CANTIDAD RECIBIDA]]</f>
        <v>2109.0585000000001</v>
      </c>
      <c r="AB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7" s="3">
        <f>+DETALLE_GD_1[[#This Row],[CANTIDAD SOLICITADA]]-DETALLE_GD_1[[#This Row],[DEVOLUCIÓN]]</f>
        <v>1</v>
      </c>
      <c r="AD1357" s="38" t="str">
        <f>+_xlfn.XLOOKUP(DETALLE_GD_1[[#This Row],[CODIGO]],PRODUCTOS[CODIGO],PRODUCTOS[DESC CORTA],"",0)</f>
        <v>TRAPOS DE ASEO</v>
      </c>
    </row>
    <row r="1358" spans="1:30" hidden="1" x14ac:dyDescent="0.25">
      <c r="A1358" s="1">
        <v>46153</v>
      </c>
      <c r="B1358" s="1">
        <v>46153</v>
      </c>
      <c r="C1358" s="80" t="s">
        <v>169</v>
      </c>
      <c r="D1358" s="38">
        <v>5</v>
      </c>
      <c r="E1358" s="80" t="s">
        <v>169</v>
      </c>
      <c r="F1358">
        <v>1610007</v>
      </c>
      <c r="G1358" s="80" t="s">
        <v>334</v>
      </c>
      <c r="H1358" s="80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"/>
      <c r="V1358">
        <v>6161</v>
      </c>
      <c r="W1358" s="2">
        <v>6579000000</v>
      </c>
      <c r="X1358" s="6">
        <v>3248.9480739999999</v>
      </c>
      <c r="Y1358" s="38">
        <v>10010</v>
      </c>
      <c r="Z1358" s="81">
        <f>+((DETALLE_GD_1[[#This Row],[VALOR X UN (GD)]]-DETALLE_GD_1[[#This Row],[VALOR PPTO]])/DETALLE_GD_1[[#This Row],[VALOR PPTO]])</f>
        <v>-1.5229545071204172E-3</v>
      </c>
      <c r="AA1358" s="2">
        <f>+DETALLE_GD_1[[#This Row],[VALOR PPTO]]*DETALLE_GD_1[[#This Row],[CANTIDAD RECIBIDA]]</f>
        <v>3248.9479999999999</v>
      </c>
      <c r="AB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8" s="3">
        <f>+DETALLE_GD_1[[#This Row],[CANTIDAD SOLICITADA]]-DETALLE_GD_1[[#This Row],[DEVOLUCIÓN]]</f>
        <v>2</v>
      </c>
      <c r="AD1358" s="38" t="str">
        <f>+_xlfn.XLOOKUP(DETALLE_GD_1[[#This Row],[CODIGO]],PRODUCTOS[CODIGO],PRODUCTOS[DESC CORTA],"",0)</f>
        <v>HUAIPE BLANCO BOLSA</v>
      </c>
    </row>
    <row r="1359" spans="1:30" hidden="1" x14ac:dyDescent="0.25">
      <c r="A1359" s="1">
        <v>46153</v>
      </c>
      <c r="B1359" s="1">
        <v>46153</v>
      </c>
      <c r="C1359" s="80" t="s">
        <v>169</v>
      </c>
      <c r="D1359" s="38">
        <v>5</v>
      </c>
      <c r="E1359" s="80" t="s">
        <v>169</v>
      </c>
      <c r="F1359">
        <v>608013</v>
      </c>
      <c r="G1359" s="80" t="s">
        <v>328</v>
      </c>
      <c r="H1359" s="80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"/>
      <c r="V1359">
        <v>6161</v>
      </c>
      <c r="W1359" s="2">
        <v>6579000000</v>
      </c>
      <c r="X1359" s="6">
        <v>8471</v>
      </c>
      <c r="Y1359" s="38">
        <v>10010</v>
      </c>
      <c r="Z1359" s="81">
        <f>+((DETALLE_GD_1[[#This Row],[VALOR X UN (GD)]]-DETALLE_GD_1[[#This Row],[VALOR PPTO]])/DETALLE_GD_1[[#This Row],[VALOR PPTO]])</f>
        <v>1.1804981702278361E-4</v>
      </c>
      <c r="AA1359" s="2">
        <f>+DETALLE_GD_1[[#This Row],[VALOR PPTO]]*DETALLE_GD_1[[#This Row],[CANTIDAD RECIBIDA]]</f>
        <v>8471</v>
      </c>
      <c r="AB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9" s="3">
        <f>+DETALLE_GD_1[[#This Row],[CANTIDAD SOLICITADA]]-DETALLE_GD_1[[#This Row],[DEVOLUCIÓN]]</f>
        <v>1</v>
      </c>
      <c r="AD1359" s="38" t="str">
        <f>+_xlfn.XLOOKUP(DETALLE_GD_1[[#This Row],[CODIGO]],PRODUCTOS[CODIGO],PRODUCTOS[DESC CORTA],"",0)</f>
        <v>PASTA RETAPE</v>
      </c>
    </row>
    <row r="1360" spans="1:30" hidden="1" x14ac:dyDescent="0.25">
      <c r="A1360" s="1">
        <v>46153</v>
      </c>
      <c r="B1360" s="1">
        <v>46153</v>
      </c>
      <c r="C1360" s="80" t="s">
        <v>169</v>
      </c>
      <c r="D1360" s="38">
        <v>5</v>
      </c>
      <c r="E1360" s="80" t="s">
        <v>169</v>
      </c>
      <c r="F1360">
        <v>304012</v>
      </c>
      <c r="G1360" s="80" t="s">
        <v>710</v>
      </c>
      <c r="H1360" s="8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"/>
      <c r="V1360">
        <v>6161</v>
      </c>
      <c r="W1360" s="2">
        <v>6579000000</v>
      </c>
      <c r="X1360" s="6">
        <v>0</v>
      </c>
      <c r="Y1360" s="38">
        <v>10010</v>
      </c>
      <c r="Z1360" s="81" t="e">
        <f>+((DETALLE_GD_1[[#This Row],[VALOR X UN (GD)]]-DETALLE_GD_1[[#This Row],[VALOR PPTO]])/DETALLE_GD_1[[#This Row],[VALOR PPTO]])</f>
        <v>#DIV/0!</v>
      </c>
      <c r="AA1360" s="2">
        <f>+DETALLE_GD_1[[#This Row],[VALOR PPTO]]*DETALLE_GD_1[[#This Row],[CANTIDAD RECIBIDA]]</f>
        <v>0</v>
      </c>
      <c r="AB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0" s="3">
        <f>+DETALLE_GD_1[[#This Row],[CANTIDAD SOLICITADA]]-DETALLE_GD_1[[#This Row],[DEVOLUCIÓN]]</f>
        <v>4</v>
      </c>
      <c r="AD1360" s="38" t="str">
        <f>+_xlfn.XLOOKUP(DETALLE_GD_1[[#This Row],[CODIGO]],PRODUCTOS[CODIGO],PRODUCTOS[DESC CORTA],"",0)</f>
        <v/>
      </c>
    </row>
    <row r="1361" spans="1:30" hidden="1" x14ac:dyDescent="0.25">
      <c r="A1361" s="1">
        <v>46153</v>
      </c>
      <c r="B1361" s="1">
        <v>46153</v>
      </c>
      <c r="C1361" s="80" t="s">
        <v>169</v>
      </c>
      <c r="D1361" s="38">
        <v>5</v>
      </c>
      <c r="E1361" s="80" t="s">
        <v>169</v>
      </c>
      <c r="F1361" t="s">
        <v>760</v>
      </c>
      <c r="G1361" s="80" t="s">
        <v>226</v>
      </c>
      <c r="H1361" s="80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"/>
      <c r="V1361">
        <v>6161</v>
      </c>
      <c r="W1361" s="2">
        <v>6579000000</v>
      </c>
      <c r="X1361" s="6">
        <v>49030.713302999997</v>
      </c>
      <c r="Y1361" s="38">
        <v>10010</v>
      </c>
      <c r="Z1361" s="81">
        <f>+((DETALLE_GD_1[[#This Row],[VALOR X UN (GD)]]-DETALLE_GD_1[[#This Row],[VALOR PPTO]])/DETALLE_GD_1[[#This Row],[VALOR PPTO]])</f>
        <v>5.8473552738814962E-6</v>
      </c>
      <c r="AA1361" s="2">
        <f>+DETALLE_GD_1[[#This Row],[VALOR PPTO]]*DETALLE_GD_1[[#This Row],[CANTIDAD RECIBIDA]]</f>
        <v>49030.713300000003</v>
      </c>
      <c r="AB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1" s="3">
        <f>+DETALLE_GD_1[[#This Row],[CANTIDAD SOLICITADA]]-DETALLE_GD_1[[#This Row],[DEVOLUCIÓN]]</f>
        <v>1</v>
      </c>
      <c r="AD1361" s="38">
        <f>+_xlfn.XLOOKUP(DETALLE_GD_1[[#This Row],[CODIGO]],PRODUCTOS[CODIGO],PRODUCTOS[DESC CORTA],"",0)</f>
        <v>0</v>
      </c>
    </row>
    <row r="1362" spans="1:30" hidden="1" x14ac:dyDescent="0.25">
      <c r="A1362" s="1">
        <v>46153</v>
      </c>
      <c r="B1362" s="1">
        <v>46153</v>
      </c>
      <c r="C1362" s="80" t="s">
        <v>169</v>
      </c>
      <c r="D1362" s="38">
        <v>5</v>
      </c>
      <c r="E1362" s="80" t="s">
        <v>169</v>
      </c>
      <c r="F1362">
        <v>701096</v>
      </c>
      <c r="G1362" s="80" t="s">
        <v>204</v>
      </c>
      <c r="H1362" s="80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"/>
      <c r="V1362">
        <v>6161</v>
      </c>
      <c r="W1362" s="2">
        <v>6579000000</v>
      </c>
      <c r="X1362" s="6">
        <v>1121391.9979500002</v>
      </c>
      <c r="Y1362" s="38">
        <v>10010</v>
      </c>
      <c r="Z1362" s="81">
        <f>+((DETALLE_GD_1[[#This Row],[VALOR X UN (GD)]]-DETALLE_GD_1[[#This Row],[VALOR PPTO]])/DETALLE_GD_1[[#This Row],[VALOR PPTO]])</f>
        <v>9.9429985321305096E-3</v>
      </c>
      <c r="AA1362" s="2">
        <f>+DETALLE_GD_1[[#This Row],[VALOR PPTO]]*DETALLE_GD_1[[#This Row],[CANTIDAD RECIBIDA]]</f>
        <v>1121391.9990000001</v>
      </c>
      <c r="AB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2" s="3">
        <f>+DETALLE_GD_1[[#This Row],[CANTIDAD SOLICITADA]]-DETALLE_GD_1[[#This Row],[DEVOLUCIÓN]]</f>
        <v>70</v>
      </c>
      <c r="AD1362" s="38" t="str">
        <f>+_xlfn.XLOOKUP(DETALLE_GD_1[[#This Row],[CODIGO]],PRODUCTOS[CODIGO],PRODUCTOS[DESC CORTA],"",0)</f>
        <v>VOCANITA EMPAPELADA MURO</v>
      </c>
    </row>
    <row r="1363" spans="1:30" hidden="1" x14ac:dyDescent="0.25">
      <c r="A1363" s="1">
        <v>46153</v>
      </c>
      <c r="B1363" s="1">
        <v>46153</v>
      </c>
      <c r="C1363" s="80" t="s">
        <v>169</v>
      </c>
      <c r="D1363" s="38">
        <v>5</v>
      </c>
      <c r="E1363" s="80" t="s">
        <v>169</v>
      </c>
      <c r="F1363">
        <v>1802659</v>
      </c>
      <c r="G1363" s="80" t="s">
        <v>161</v>
      </c>
      <c r="H1363" s="80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">
        <v>573462</v>
      </c>
      <c r="V1363">
        <v>6161</v>
      </c>
      <c r="W1363" s="2">
        <v>6579000000</v>
      </c>
      <c r="X1363" s="6">
        <v>2929.463158</v>
      </c>
      <c r="Y1363" s="38">
        <v>10010</v>
      </c>
      <c r="Z1363" s="81">
        <f>+((DETALLE_GD_1[[#This Row],[VALOR X UN (GD)]]-DETALLE_GD_1[[#This Row],[VALOR PPTO]])/DETALLE_GD_1[[#This Row],[VALOR PPTO]])</f>
        <v>-0.16469338136761716</v>
      </c>
      <c r="AA1363" s="2">
        <f>+DETALLE_GD_1[[#This Row],[VALOR PPTO]]*DETALLE_GD_1[[#This Row],[CANTIDAD RECIBIDA]]</f>
        <v>2929.4632000000001</v>
      </c>
      <c r="AB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3" s="3">
        <f>+DETALLE_GD_1[[#This Row],[CANTIDAD SOLICITADA]]-DETALLE_GD_1[[#This Row],[DEVOLUCIÓN]]</f>
        <v>1</v>
      </c>
      <c r="AD1363" s="38">
        <f>+_xlfn.XLOOKUP(DETALLE_GD_1[[#This Row],[CODIGO]],PRODUCTOS[CODIGO],PRODUCTOS[DESC CORTA],"",0)</f>
        <v>0</v>
      </c>
    </row>
    <row r="1364" spans="1:30" hidden="1" x14ac:dyDescent="0.25">
      <c r="A1364" s="1">
        <v>46153</v>
      </c>
      <c r="B1364" s="1">
        <v>46153</v>
      </c>
      <c r="C1364" s="80" t="s">
        <v>169</v>
      </c>
      <c r="D1364" s="38">
        <v>5</v>
      </c>
      <c r="E1364" s="80" t="s">
        <v>169</v>
      </c>
      <c r="F1364">
        <v>617057</v>
      </c>
      <c r="G1364" s="80" t="s">
        <v>134</v>
      </c>
      <c r="H1364" s="80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"/>
      <c r="V1364">
        <v>6161</v>
      </c>
      <c r="W1364" s="2">
        <v>6579000000</v>
      </c>
      <c r="X1364" s="6">
        <v>2042.119706</v>
      </c>
      <c r="Y1364" s="38">
        <v>10010</v>
      </c>
      <c r="Z1364" s="81">
        <f>+((DETALLE_GD_1[[#This Row],[VALOR X UN (GD)]]-DETALLE_GD_1[[#This Row],[VALOR PPTO]])/DETALLE_GD_1[[#This Row],[VALOR PPTO]])</f>
        <v>-0.16851103292329042</v>
      </c>
      <c r="AA1364" s="2">
        <f>+DETALLE_GD_1[[#This Row],[VALOR PPTO]]*DETALLE_GD_1[[#This Row],[CANTIDAD RECIBIDA]]</f>
        <v>2042.1197</v>
      </c>
      <c r="AB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4" s="3">
        <f>+DETALLE_GD_1[[#This Row],[CANTIDAD SOLICITADA]]-DETALLE_GD_1[[#This Row],[DEVOLUCIÓN]]</f>
        <v>1</v>
      </c>
      <c r="AD1364" s="38" t="str">
        <f>+_xlfn.XLOOKUP(DETALLE_GD_1[[#This Row],[CODIGO]],PRODUCTOS[CODIGO],PRODUCTOS[DESC CORTA],"",0)</f>
        <v>BROCHA 5/8 X4</v>
      </c>
    </row>
    <row r="1365" spans="1:30" hidden="1" x14ac:dyDescent="0.25">
      <c r="A1365" s="1">
        <v>46153</v>
      </c>
      <c r="B1365" s="1">
        <v>46153</v>
      </c>
      <c r="C1365" s="80" t="s">
        <v>169</v>
      </c>
      <c r="D1365" s="38">
        <v>5</v>
      </c>
      <c r="E1365" s="80" t="s">
        <v>169</v>
      </c>
      <c r="F1365">
        <v>810007</v>
      </c>
      <c r="G1365" s="80" t="s">
        <v>235</v>
      </c>
      <c r="H1365" s="80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"/>
      <c r="V1365">
        <v>6161</v>
      </c>
      <c r="W1365" s="2">
        <v>6579000000</v>
      </c>
      <c r="X1365" s="6">
        <v>6549.4492760000003</v>
      </c>
      <c r="Y1365" s="38">
        <v>10010</v>
      </c>
      <c r="Z1365" s="81">
        <f>+((DETALLE_GD_1[[#This Row],[VALOR X UN (GD)]]-DETALLE_GD_1[[#This Row],[VALOR PPTO]])/DETALLE_GD_1[[#This Row],[VALOR PPTO]])</f>
        <v>2.9704910147253297E-2</v>
      </c>
      <c r="AA1365" s="2">
        <f>+DETALLE_GD_1[[#This Row],[VALOR PPTO]]*DETALLE_GD_1[[#This Row],[CANTIDAD RECIBIDA]]</f>
        <v>6549.4492</v>
      </c>
      <c r="AB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5" s="3">
        <f>+DETALLE_GD_1[[#This Row],[CANTIDAD SOLICITADA]]-DETALLE_GD_1[[#This Row],[DEVOLUCIÓN]]</f>
        <v>2</v>
      </c>
      <c r="AD1365" s="38">
        <f>+_xlfn.XLOOKUP(DETALLE_GD_1[[#This Row],[CODIGO]],PRODUCTOS[CODIGO],PRODUCTOS[DESC CORTA],"",0)</f>
        <v>0</v>
      </c>
    </row>
    <row r="1366" spans="1:30" hidden="1" x14ac:dyDescent="0.25">
      <c r="A1366" s="1">
        <v>46153</v>
      </c>
      <c r="B1366" s="1">
        <v>46153</v>
      </c>
      <c r="C1366" s="80" t="s">
        <v>169</v>
      </c>
      <c r="D1366" s="38">
        <v>5</v>
      </c>
      <c r="E1366" s="80" t="s">
        <v>169</v>
      </c>
      <c r="F1366">
        <v>2302024</v>
      </c>
      <c r="G1366" s="80" t="s">
        <v>234</v>
      </c>
      <c r="H1366" s="80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"/>
      <c r="V1366">
        <v>6161</v>
      </c>
      <c r="W1366" s="2">
        <v>6579000000</v>
      </c>
      <c r="X1366" s="6">
        <v>22292</v>
      </c>
      <c r="Y1366" s="38">
        <v>10010</v>
      </c>
      <c r="Z1366" s="81">
        <f>+((DETALLE_GD_1[[#This Row],[VALOR X UN (GD)]]-DETALLE_GD_1[[#This Row],[VALOR PPTO]])/DETALLE_GD_1[[#This Row],[VALOR PPTO]])</f>
        <v>-9.5819127938273824E-2</v>
      </c>
      <c r="AA1366" s="2">
        <f>+DETALLE_GD_1[[#This Row],[VALOR PPTO]]*DETALLE_GD_1[[#This Row],[CANTIDAD RECIBIDA]]</f>
        <v>22292</v>
      </c>
      <c r="AB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6" s="3">
        <f>+DETALLE_GD_1[[#This Row],[CANTIDAD SOLICITADA]]-DETALLE_GD_1[[#This Row],[DEVOLUCIÓN]]</f>
        <v>1</v>
      </c>
      <c r="AD1366" s="38">
        <f>+_xlfn.XLOOKUP(DETALLE_GD_1[[#This Row],[CODIGO]],PRODUCTOS[CODIGO],PRODUCTOS[DESC CORTA],"",0)</f>
        <v>0</v>
      </c>
    </row>
    <row r="1367" spans="1:30" hidden="1" x14ac:dyDescent="0.25">
      <c r="A1367" s="1">
        <v>46153</v>
      </c>
      <c r="B1367" s="1">
        <v>46153</v>
      </c>
      <c r="C1367" s="80" t="s">
        <v>169</v>
      </c>
      <c r="D1367" s="38">
        <v>5</v>
      </c>
      <c r="E1367" s="80" t="s">
        <v>169</v>
      </c>
      <c r="F1367">
        <v>2304056</v>
      </c>
      <c r="G1367" s="80" t="s">
        <v>417</v>
      </c>
      <c r="H1367" s="80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"/>
      <c r="V1367">
        <v>6161</v>
      </c>
      <c r="W1367" s="2">
        <v>6579000000</v>
      </c>
      <c r="X1367" s="6">
        <v>5958</v>
      </c>
      <c r="Y1367" s="38">
        <v>10010</v>
      </c>
      <c r="Z1367" s="81">
        <f>+((DETALLE_GD_1[[#This Row],[VALOR X UN (GD)]]-DETALLE_GD_1[[#This Row],[VALOR PPTO]])/DETALLE_GD_1[[#This Row],[VALOR PPTO]])</f>
        <v>6.1765693185632763E-2</v>
      </c>
      <c r="AA1367" s="2">
        <f>+DETALLE_GD_1[[#This Row],[VALOR PPTO]]*DETALLE_GD_1[[#This Row],[CANTIDAD RECIBIDA]]</f>
        <v>5958</v>
      </c>
      <c r="AB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7" s="3">
        <f>+DETALLE_GD_1[[#This Row],[CANTIDAD SOLICITADA]]-DETALLE_GD_1[[#This Row],[DEVOLUCIÓN]]</f>
        <v>2</v>
      </c>
      <c r="AD1367" s="38" t="str">
        <f>+_xlfn.XLOOKUP(DETALLE_GD_1[[#This Row],[CODIGO]],PRODUCTOS[CODIGO],PRODUCTOS[DESC CORTA],"",0)</f>
        <v/>
      </c>
    </row>
    <row r="1368" spans="1:30" hidden="1" x14ac:dyDescent="0.25">
      <c r="A1368" s="1">
        <v>46153</v>
      </c>
      <c r="B1368" s="1">
        <v>46153</v>
      </c>
      <c r="C1368" s="80" t="s">
        <v>169</v>
      </c>
      <c r="D1368" s="38">
        <v>5</v>
      </c>
      <c r="E1368" s="80" t="s">
        <v>169</v>
      </c>
      <c r="F1368" t="s">
        <v>345</v>
      </c>
      <c r="G1368" s="80" t="s">
        <v>167</v>
      </c>
      <c r="H1368" s="80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"/>
      <c r="V1368">
        <v>6161</v>
      </c>
      <c r="W1368" s="2">
        <v>6579000000</v>
      </c>
      <c r="X1368" s="6">
        <v>475295.51668</v>
      </c>
      <c r="Y1368" s="38">
        <v>10010</v>
      </c>
      <c r="Z1368" s="81">
        <f>+((DETALLE_GD_1[[#This Row],[VALOR X UN (GD)]]-DETALLE_GD_1[[#This Row],[VALOR PPTO]])/DETALLE_GD_1[[#This Row],[VALOR PPTO]])</f>
        <v>9.3378713886288892E-2</v>
      </c>
      <c r="AA1368" s="2">
        <f>+DETALLE_GD_1[[#This Row],[VALOR PPTO]]*DETALLE_GD_1[[#This Row],[CANTIDAD RECIBIDA]]</f>
        <v>475295.516</v>
      </c>
      <c r="AB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8" s="3">
        <f>+DETALLE_GD_1[[#This Row],[CANTIDAD SOLICITADA]]-DETALLE_GD_1[[#This Row],[DEVOLUCIÓN]]</f>
        <v>40</v>
      </c>
      <c r="AD1368" s="38" t="str">
        <f>+_xlfn.XLOOKUP(DETALLE_GD_1[[#This Row],[CODIGO]],PRODUCTOS[CODIGO],PRODUCTOS[DESC CORTA],"",0)</f>
        <v>PISO TARKET</v>
      </c>
    </row>
    <row r="1369" spans="1:30" hidden="1" x14ac:dyDescent="0.25">
      <c r="A1369" s="1">
        <v>46153</v>
      </c>
      <c r="B1369" s="1">
        <v>46153</v>
      </c>
      <c r="C1369" s="80" t="s">
        <v>169</v>
      </c>
      <c r="D1369" s="38">
        <v>5</v>
      </c>
      <c r="E1369" s="80" t="s">
        <v>169</v>
      </c>
      <c r="F1369" t="s">
        <v>562</v>
      </c>
      <c r="G1369" s="80" t="s">
        <v>708</v>
      </c>
      <c r="H1369" s="80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"/>
      <c r="V1369">
        <v>6161</v>
      </c>
      <c r="W1369" s="2">
        <v>6579000000</v>
      </c>
      <c r="X1369" s="6" t="s">
        <v>355</v>
      </c>
      <c r="Y1369" s="38">
        <v>10010</v>
      </c>
      <c r="Z1369" s="81" t="e">
        <f>+((DETALLE_GD_1[[#This Row],[VALOR X UN (GD)]]-DETALLE_GD_1[[#This Row],[VALOR PPTO]])/DETALLE_GD_1[[#This Row],[VALOR PPTO]])</f>
        <v>#DIV/0!</v>
      </c>
      <c r="AA1369" s="2">
        <f>+DETALLE_GD_1[[#This Row],[VALOR PPTO]]*DETALLE_GD_1[[#This Row],[CANTIDAD RECIBIDA]]</f>
        <v>0</v>
      </c>
      <c r="AB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9" s="3">
        <f>+DETALLE_GD_1[[#This Row],[CANTIDAD SOLICITADA]]-DETALLE_GD_1[[#This Row],[DEVOLUCIÓN]]</f>
        <v>50</v>
      </c>
      <c r="AD1369" s="38" t="str">
        <f>+_xlfn.XLOOKUP(DETALLE_GD_1[[#This Row],[CODIGO]],PRODUCTOS[CODIGO],PRODUCTOS[DESC CORTA],"",0)</f>
        <v/>
      </c>
    </row>
    <row r="1370" spans="1:30" hidden="1" x14ac:dyDescent="0.25">
      <c r="A1370" s="1">
        <v>46154</v>
      </c>
      <c r="B1370" s="1">
        <v>46154</v>
      </c>
      <c r="C1370" s="80" t="s">
        <v>169</v>
      </c>
      <c r="D1370" s="38">
        <v>5</v>
      </c>
      <c r="E1370" s="80" t="s">
        <v>169</v>
      </c>
      <c r="F1370">
        <v>1610023</v>
      </c>
      <c r="G1370" s="80" t="s">
        <v>351</v>
      </c>
      <c r="H1370" s="8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">
        <v>171945</v>
      </c>
      <c r="V1370">
        <v>6161</v>
      </c>
      <c r="W1370" s="2">
        <v>6579000000</v>
      </c>
      <c r="X1370" s="6">
        <v>10545.292710000002</v>
      </c>
      <c r="Y1370" s="38">
        <v>10010</v>
      </c>
      <c r="Z1370" s="81">
        <f>+((DETALLE_GD_1[[#This Row],[VALOR X UN (GD)]]-DETALLE_GD_1[[#This Row],[VALOR PPTO]])/DETALLE_GD_1[[#This Row],[VALOR PPTO]])</f>
        <v>8.0197633209320524E-2</v>
      </c>
      <c r="AA1370" s="2">
        <f>+DETALLE_GD_1[[#This Row],[VALOR PPTO]]*DETALLE_GD_1[[#This Row],[CANTIDAD RECIBIDA]]</f>
        <v>10545.2925</v>
      </c>
      <c r="AB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0" s="3">
        <f>+DETALLE_GD_1[[#This Row],[CANTIDAD SOLICITADA]]-DETALLE_GD_1[[#This Row],[DEVOLUCIÓN]]</f>
        <v>5</v>
      </c>
      <c r="AD1370" s="38" t="str">
        <f>+_xlfn.XLOOKUP(DETALLE_GD_1[[#This Row],[CODIGO]],PRODUCTOS[CODIGO],PRODUCTOS[DESC CORTA],"",0)</f>
        <v>TRAPOS DE ASEO</v>
      </c>
    </row>
    <row r="1371" spans="1:30" hidden="1" x14ac:dyDescent="0.25">
      <c r="A1371" s="1">
        <v>46154</v>
      </c>
      <c r="B1371" s="1">
        <v>46154</v>
      </c>
      <c r="C1371" s="80" t="s">
        <v>169</v>
      </c>
      <c r="D1371" s="38">
        <v>5</v>
      </c>
      <c r="E1371" s="80" t="s">
        <v>169</v>
      </c>
      <c r="F1371">
        <v>609007</v>
      </c>
      <c r="G1371" s="80" t="s">
        <v>210</v>
      </c>
      <c r="H1371" s="80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"/>
      <c r="V1371">
        <v>6161</v>
      </c>
      <c r="W1371" s="2">
        <v>6579000000</v>
      </c>
      <c r="X1371" s="6">
        <v>8164.9821430000002</v>
      </c>
      <c r="Y1371" s="38">
        <v>10010</v>
      </c>
      <c r="Z1371" s="81">
        <f>+((DETALLE_GD_1[[#This Row],[VALOR X UN (GD)]]-DETALLE_GD_1[[#This Row],[VALOR PPTO]])/DETALLE_GD_1[[#This Row],[VALOR PPTO]])</f>
        <v>2.1922889457194073E-6</v>
      </c>
      <c r="AA1371" s="2">
        <f>+DETALLE_GD_1[[#This Row],[VALOR PPTO]]*DETALLE_GD_1[[#This Row],[CANTIDAD RECIBIDA]]</f>
        <v>8164.9821000000002</v>
      </c>
      <c r="AB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1" s="3">
        <f>+DETALLE_GD_1[[#This Row],[CANTIDAD SOLICITADA]]-DETALLE_GD_1[[#This Row],[DEVOLUCIÓN]]</f>
        <v>1</v>
      </c>
      <c r="AD1371" s="38">
        <f>+_xlfn.XLOOKUP(DETALLE_GD_1[[#This Row],[CODIGO]],PRODUCTOS[CODIGO],PRODUCTOS[DESC CORTA],"",0)</f>
        <v>0</v>
      </c>
    </row>
    <row r="1372" spans="1:30" hidden="1" x14ac:dyDescent="0.25">
      <c r="A1372" s="1">
        <v>46154</v>
      </c>
      <c r="B1372" s="1">
        <v>46154</v>
      </c>
      <c r="C1372" s="80" t="s">
        <v>169</v>
      </c>
      <c r="D1372" s="38">
        <v>5</v>
      </c>
      <c r="E1372" s="80" t="s">
        <v>169</v>
      </c>
      <c r="F1372">
        <v>1405040</v>
      </c>
      <c r="G1372" s="80" t="s">
        <v>451</v>
      </c>
      <c r="H1372" s="80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"/>
      <c r="V1372">
        <v>6161</v>
      </c>
      <c r="W1372" s="2">
        <v>6579000000</v>
      </c>
      <c r="X1372" s="6">
        <v>60544</v>
      </c>
      <c r="Y1372" s="38">
        <v>10010</v>
      </c>
      <c r="Z1372" s="81">
        <f>+((DETALLE_GD_1[[#This Row],[VALOR X UN (GD)]]-DETALLE_GD_1[[#This Row],[VALOR PPTO]])/DETALLE_GD_1[[#This Row],[VALOR PPTO]])</f>
        <v>1.2387684989429175E-3</v>
      </c>
      <c r="AA1372" s="2">
        <f>+DETALLE_GD_1[[#This Row],[VALOR PPTO]]*DETALLE_GD_1[[#This Row],[CANTIDAD RECIBIDA]]</f>
        <v>60544</v>
      </c>
      <c r="AB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2" s="3">
        <f>+DETALLE_GD_1[[#This Row],[CANTIDAD SOLICITADA]]-DETALLE_GD_1[[#This Row],[DEVOLUCIÓN]]</f>
        <v>8</v>
      </c>
      <c r="AD1372" s="38" t="str">
        <f>+_xlfn.XLOOKUP(DETALLE_GD_1[[#This Row],[CODIGO]],PRODUCTOS[CODIGO],PRODUCTOS[DESC CORTA],"",0)</f>
        <v>CEERRADURA BAÑO 815 TUBULAR</v>
      </c>
    </row>
    <row r="1373" spans="1:30" hidden="1" x14ac:dyDescent="0.25">
      <c r="A1373" s="1">
        <v>46154</v>
      </c>
      <c r="B1373" s="1">
        <v>46154</v>
      </c>
      <c r="C1373" s="80" t="s">
        <v>169</v>
      </c>
      <c r="D1373" s="38">
        <v>5</v>
      </c>
      <c r="E1373" s="80" t="s">
        <v>169</v>
      </c>
      <c r="F1373">
        <v>412016</v>
      </c>
      <c r="G1373" s="80" t="s">
        <v>722</v>
      </c>
      <c r="H1373" s="80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"/>
      <c r="V1373">
        <v>6161</v>
      </c>
      <c r="W1373" s="2">
        <v>6579000000</v>
      </c>
      <c r="X1373" s="6" t="s">
        <v>355</v>
      </c>
      <c r="Y1373" s="38">
        <v>10010</v>
      </c>
      <c r="Z1373" s="81" t="e">
        <f>+((DETALLE_GD_1[[#This Row],[VALOR X UN (GD)]]-DETALLE_GD_1[[#This Row],[VALOR PPTO]])/DETALLE_GD_1[[#This Row],[VALOR PPTO]])</f>
        <v>#DIV/0!</v>
      </c>
      <c r="AA1373" s="2">
        <f>+DETALLE_GD_1[[#This Row],[VALOR PPTO]]*DETALLE_GD_1[[#This Row],[CANTIDAD RECIBIDA]]</f>
        <v>0</v>
      </c>
      <c r="AB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3" s="3">
        <f>+DETALLE_GD_1[[#This Row],[CANTIDAD SOLICITADA]]-DETALLE_GD_1[[#This Row],[DEVOLUCIÓN]]</f>
        <v>4</v>
      </c>
      <c r="AD1373" s="38" t="str">
        <f>+_xlfn.XLOOKUP(DETALLE_GD_1[[#This Row],[CODIGO]],PRODUCTOS[CODIGO],PRODUCTOS[DESC CORTA],"",0)</f>
        <v/>
      </c>
    </row>
    <row r="1374" spans="1:30" hidden="1" x14ac:dyDescent="0.25">
      <c r="A1374" s="1">
        <v>46154</v>
      </c>
      <c r="B1374" s="1">
        <v>46154</v>
      </c>
      <c r="C1374" s="80" t="s">
        <v>169</v>
      </c>
      <c r="D1374" s="38">
        <v>5</v>
      </c>
      <c r="E1374" s="80" t="s">
        <v>169</v>
      </c>
      <c r="F1374">
        <v>1802659</v>
      </c>
      <c r="G1374" s="80" t="s">
        <v>161</v>
      </c>
      <c r="H1374" s="80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"/>
      <c r="V1374">
        <v>6161</v>
      </c>
      <c r="W1374" s="2">
        <v>6579000000</v>
      </c>
      <c r="X1374" s="6">
        <v>17576.778947999999</v>
      </c>
      <c r="Y1374" s="38">
        <v>10010</v>
      </c>
      <c r="Z1374" s="81">
        <f>+((DETALLE_GD_1[[#This Row],[VALOR X UN (GD)]]-DETALLE_GD_1[[#This Row],[VALOR PPTO]])/DETALLE_GD_1[[#This Row],[VALOR PPTO]])</f>
        <v>-0.16480715647836092</v>
      </c>
      <c r="AA1374" s="2">
        <f>+DETALLE_GD_1[[#This Row],[VALOR PPTO]]*DETALLE_GD_1[[#This Row],[CANTIDAD RECIBIDA]]</f>
        <v>17576.779200000001</v>
      </c>
      <c r="AB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4" s="3">
        <f>+DETALLE_GD_1[[#This Row],[CANTIDAD SOLICITADA]]-DETALLE_GD_1[[#This Row],[DEVOLUCIÓN]]</f>
        <v>6</v>
      </c>
      <c r="AD1374" s="38">
        <f>+_xlfn.XLOOKUP(DETALLE_GD_1[[#This Row],[CODIGO]],PRODUCTOS[CODIGO],PRODUCTOS[DESC CORTA],"",0)</f>
        <v>0</v>
      </c>
    </row>
    <row r="1375" spans="1:30" hidden="1" x14ac:dyDescent="0.25">
      <c r="A1375" s="1">
        <v>46154</v>
      </c>
      <c r="B1375" s="1">
        <v>46154</v>
      </c>
      <c r="C1375" s="80" t="s">
        <v>169</v>
      </c>
      <c r="D1375" s="38">
        <v>5</v>
      </c>
      <c r="E1375" s="80" t="s">
        <v>169</v>
      </c>
      <c r="F1375" t="s">
        <v>787</v>
      </c>
      <c r="G1375" s="80" t="s">
        <v>95</v>
      </c>
      <c r="H1375" s="80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"/>
      <c r="V1375">
        <v>6161</v>
      </c>
      <c r="W1375" s="2">
        <v>6579000000</v>
      </c>
      <c r="X1375" s="6">
        <v>30212.828690000009</v>
      </c>
      <c r="Y1375" s="38">
        <v>10010</v>
      </c>
      <c r="Z1375" s="81">
        <f>+((DETALLE_GD_1[[#This Row],[VALOR X UN (GD)]]-DETALLE_GD_1[[#This Row],[VALOR PPTO]])/DETALLE_GD_1[[#This Row],[VALOR PPTO]])</f>
        <v>5.6598473449896557E-6</v>
      </c>
      <c r="AA1375" s="2">
        <f>+DETALLE_GD_1[[#This Row],[VALOR PPTO]]*DETALLE_GD_1[[#This Row],[CANTIDAD RECIBIDA]]</f>
        <v>30212.829000000002</v>
      </c>
      <c r="AB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5" s="3">
        <f>+DETALLE_GD_1[[#This Row],[CANTIDAD SOLICITADA]]-DETALLE_GD_1[[#This Row],[DEVOLUCIÓN]]</f>
        <v>10</v>
      </c>
      <c r="AD1375" s="38" t="str">
        <f>+_xlfn.XLOOKUP(DETALLE_GD_1[[#This Row],[CODIGO]],PRODUCTOS[CODIGO],PRODUCTOS[DESC CORTA],"",0)</f>
        <v>TOPE DE PUERTA</v>
      </c>
    </row>
    <row r="1376" spans="1:30" hidden="1" x14ac:dyDescent="0.25">
      <c r="A1376" s="1">
        <v>46154</v>
      </c>
      <c r="B1376" s="1">
        <v>46154</v>
      </c>
      <c r="C1376" s="80" t="s">
        <v>169</v>
      </c>
      <c r="D1376" s="38">
        <v>5</v>
      </c>
      <c r="E1376" s="80" t="s">
        <v>169</v>
      </c>
      <c r="F1376">
        <v>704079</v>
      </c>
      <c r="G1376" s="80" t="s">
        <v>209</v>
      </c>
      <c r="H1376" s="80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"/>
      <c r="V1376">
        <v>6161</v>
      </c>
      <c r="W1376" s="2">
        <v>6579000000</v>
      </c>
      <c r="X1376" s="6">
        <v>7557.04882</v>
      </c>
      <c r="Y1376" s="38">
        <v>10010</v>
      </c>
      <c r="Z1376" s="81">
        <f>+((DETALLE_GD_1[[#This Row],[VALOR X UN (GD)]]-DETALLE_GD_1[[#This Row],[VALOR PPTO]])/DETALLE_GD_1[[#This Row],[VALOR PPTO]])</f>
        <v>-4.4203630279491375E-2</v>
      </c>
      <c r="AA1376" s="2">
        <f>+DETALLE_GD_1[[#This Row],[VALOR PPTO]]*DETALLE_GD_1[[#This Row],[CANTIDAD RECIBIDA]]</f>
        <v>7557.0489999999991</v>
      </c>
      <c r="AB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6" s="3">
        <f>+DETALLE_GD_1[[#This Row],[CANTIDAD SOLICITADA]]-DETALLE_GD_1[[#This Row],[DEVOLUCIÓN]]</f>
        <v>10</v>
      </c>
      <c r="AD1376" s="38">
        <f>+_xlfn.XLOOKUP(DETALLE_GD_1[[#This Row],[CODIGO]],PRODUCTOS[CODIGO],PRODUCTOS[DESC CORTA],"",0)</f>
        <v>0</v>
      </c>
    </row>
    <row r="1377" spans="1:30" hidden="1" x14ac:dyDescent="0.25">
      <c r="A1377" s="1">
        <v>46154</v>
      </c>
      <c r="B1377" s="1">
        <v>46154</v>
      </c>
      <c r="C1377" s="80" t="s">
        <v>169</v>
      </c>
      <c r="D1377" s="38">
        <v>5</v>
      </c>
      <c r="E1377" s="80" t="s">
        <v>169</v>
      </c>
      <c r="F1377">
        <v>617057</v>
      </c>
      <c r="G1377" s="80" t="s">
        <v>134</v>
      </c>
      <c r="H1377" s="80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"/>
      <c r="V1377">
        <v>6161</v>
      </c>
      <c r="W1377" s="2">
        <v>6579000000</v>
      </c>
      <c r="X1377" s="6">
        <v>10210.598529999999</v>
      </c>
      <c r="Y1377" s="38">
        <v>10010</v>
      </c>
      <c r="Z1377" s="81">
        <f>+((DETALLE_GD_1[[#This Row],[VALOR X UN (GD)]]-DETALLE_GD_1[[#This Row],[VALOR PPTO]])/DETALLE_GD_1[[#This Row],[VALOR PPTO]])</f>
        <v>-0.16831515801938537</v>
      </c>
      <c r="AA1377" s="2">
        <f>+DETALLE_GD_1[[#This Row],[VALOR PPTO]]*DETALLE_GD_1[[#This Row],[CANTIDAD RECIBIDA]]</f>
        <v>10210.5985</v>
      </c>
      <c r="AB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7" s="3">
        <f>+DETALLE_GD_1[[#This Row],[CANTIDAD SOLICITADA]]-DETALLE_GD_1[[#This Row],[DEVOLUCIÓN]]</f>
        <v>5</v>
      </c>
      <c r="AD1377" s="38" t="str">
        <f>+_xlfn.XLOOKUP(DETALLE_GD_1[[#This Row],[CODIGO]],PRODUCTOS[CODIGO],PRODUCTOS[DESC CORTA],"",0)</f>
        <v>BROCHA 5/8 X4</v>
      </c>
    </row>
    <row r="1378" spans="1:30" hidden="1" x14ac:dyDescent="0.25">
      <c r="A1378" s="1">
        <v>46154</v>
      </c>
      <c r="B1378" s="1">
        <v>46154</v>
      </c>
      <c r="C1378" s="80" t="s">
        <v>169</v>
      </c>
      <c r="D1378" s="38">
        <v>5</v>
      </c>
      <c r="E1378" s="80" t="s">
        <v>169</v>
      </c>
      <c r="F1378">
        <v>617016</v>
      </c>
      <c r="G1378" s="80" t="s">
        <v>133</v>
      </c>
      <c r="H1378" s="80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"/>
      <c r="V1378">
        <v>6161</v>
      </c>
      <c r="W1378" s="2">
        <v>6579000000</v>
      </c>
      <c r="X1378" s="6">
        <v>14287.56637</v>
      </c>
      <c r="Y1378" s="38">
        <v>10010</v>
      </c>
      <c r="Z1378" s="81">
        <f>+((DETALLE_GD_1[[#This Row],[VALOR X UN (GD)]]-DETALLE_GD_1[[#This Row],[VALOR PPTO]])/DETALLE_GD_1[[#This Row],[VALOR PPTO]])</f>
        <v>2.3400416019060161E-3</v>
      </c>
      <c r="AA1378" s="2">
        <f>+DETALLE_GD_1[[#This Row],[VALOR PPTO]]*DETALLE_GD_1[[#This Row],[CANTIDAD RECIBIDA]]</f>
        <v>14287.566500000001</v>
      </c>
      <c r="AB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8" s="3">
        <f>+DETALLE_GD_1[[#This Row],[CANTIDAD SOLICITADA]]-DETALLE_GD_1[[#This Row],[DEVOLUCIÓN]]</f>
        <v>5</v>
      </c>
      <c r="AD1378" s="38" t="str">
        <f>+_xlfn.XLOOKUP(DETALLE_GD_1[[#This Row],[CODIGO]],PRODUCTOS[CODIGO],PRODUCTOS[DESC CORTA],"",0)</f>
        <v>RODILLO CHIPORRO</v>
      </c>
    </row>
    <row r="1379" spans="1:30" hidden="1" x14ac:dyDescent="0.25">
      <c r="A1379" s="1">
        <v>46154</v>
      </c>
      <c r="B1379" s="1">
        <v>46154</v>
      </c>
      <c r="C1379" s="80" t="s">
        <v>169</v>
      </c>
      <c r="D1379" s="38">
        <v>5</v>
      </c>
      <c r="E1379" s="80" t="s">
        <v>169</v>
      </c>
      <c r="F1379">
        <v>106022</v>
      </c>
      <c r="G1379" s="80" t="s">
        <v>245</v>
      </c>
      <c r="H1379" s="80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">
        <v>11865193</v>
      </c>
      <c r="V1379">
        <v>6161</v>
      </c>
      <c r="W1379" s="2">
        <v>6579000000</v>
      </c>
      <c r="X1379" s="6">
        <v>45608.293188000011</v>
      </c>
      <c r="Y1379" s="38">
        <v>10010</v>
      </c>
      <c r="Z1379" s="81">
        <f>+((DETALLE_GD_1[[#This Row],[VALOR X UN (GD)]]-DETALLE_GD_1[[#This Row],[VALOR PPTO]])/DETALLE_GD_1[[#This Row],[VALOR PPTO]])</f>
        <v>-1.1605784011229058E-4</v>
      </c>
      <c r="AA1379" s="2">
        <f>+DETALLE_GD_1[[#This Row],[VALOR PPTO]]*DETALLE_GD_1[[#This Row],[CANTIDAD RECIBIDA]]</f>
        <v>45608.2932</v>
      </c>
      <c r="AB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9" s="3">
        <f>+DETALLE_GD_1[[#This Row],[CANTIDAD SOLICITADA]]-DETALLE_GD_1[[#This Row],[DEVOLUCIÓN]]</f>
        <v>12</v>
      </c>
      <c r="AD1379" s="38">
        <f>+_xlfn.XLOOKUP(DETALLE_GD_1[[#This Row],[CODIGO]],PRODUCTOS[CODIGO],PRODUCTOS[DESC CORTA],"",0)</f>
        <v>0</v>
      </c>
    </row>
    <row r="1380" spans="1:30" hidden="1" x14ac:dyDescent="0.25">
      <c r="A1380" s="1">
        <v>46154</v>
      </c>
      <c r="B1380" s="1">
        <v>46154</v>
      </c>
      <c r="C1380" s="80" t="s">
        <v>169</v>
      </c>
      <c r="D1380" s="38">
        <v>5</v>
      </c>
      <c r="E1380" s="80" t="s">
        <v>169</v>
      </c>
      <c r="F1380">
        <v>1901505</v>
      </c>
      <c r="G1380" s="80" t="s">
        <v>27</v>
      </c>
      <c r="H1380" s="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"/>
      <c r="V1380">
        <v>6161</v>
      </c>
      <c r="W1380" s="2">
        <v>6579000000</v>
      </c>
      <c r="X1380" s="6">
        <v>89065</v>
      </c>
      <c r="Y1380" s="38">
        <v>10010</v>
      </c>
      <c r="Z1380" s="81">
        <f>+((DETALLE_GD_1[[#This Row],[VALOR X UN (GD)]]-DETALLE_GD_1[[#This Row],[VALOR PPTO]])/DETALLE_GD_1[[#This Row],[VALOR PPTO]])</f>
        <v>0</v>
      </c>
      <c r="AA1380" s="2">
        <f>+DETALLE_GD_1[[#This Row],[VALOR PPTO]]*DETALLE_GD_1[[#This Row],[CANTIDAD RECIBIDA]]</f>
        <v>89065</v>
      </c>
      <c r="AB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0" s="3">
        <f>+DETALLE_GD_1[[#This Row],[CANTIDAD SOLICITADA]]-DETALLE_GD_1[[#This Row],[DEVOLUCIÓN]]</f>
        <v>47</v>
      </c>
      <c r="AD1380" s="38" t="str">
        <f>+_xlfn.XLOOKUP(DETALLE_GD_1[[#This Row],[CODIGO]],PRODUCTOS[CODIGO],PRODUCTOS[DESC CORTA],"",0)</f>
        <v>POLIETILENO</v>
      </c>
    </row>
    <row r="1381" spans="1:30" hidden="1" x14ac:dyDescent="0.25">
      <c r="A1381" s="1">
        <v>46154</v>
      </c>
      <c r="B1381" s="1">
        <v>46154</v>
      </c>
      <c r="C1381" s="80" t="s">
        <v>169</v>
      </c>
      <c r="D1381" s="38">
        <v>5</v>
      </c>
      <c r="E1381" s="80" t="s">
        <v>169</v>
      </c>
      <c r="F1381">
        <v>304049</v>
      </c>
      <c r="G1381" s="80" t="s">
        <v>318</v>
      </c>
      <c r="H1381" s="80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"/>
      <c r="V1381">
        <v>6161</v>
      </c>
      <c r="W1381" s="2">
        <v>6579000000</v>
      </c>
      <c r="X1381" s="6">
        <v>2921489.9999999986</v>
      </c>
      <c r="Y1381" s="38">
        <v>10010</v>
      </c>
      <c r="Z1381" s="81">
        <f>+((DETALLE_GD_1[[#This Row],[VALOR X UN (GD)]]-DETALLE_GD_1[[#This Row],[VALOR PPTO]])/DETALLE_GD_1[[#This Row],[VALOR PPTO]])</f>
        <v>-5.1688693098400854E-5</v>
      </c>
      <c r="AA1381" s="2">
        <f>+DETALLE_GD_1[[#This Row],[VALOR PPTO]]*DETALLE_GD_1[[#This Row],[CANTIDAD RECIBIDA]]</f>
        <v>2921490</v>
      </c>
      <c r="AB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1" s="3">
        <f>+DETALLE_GD_1[[#This Row],[CANTIDAD SOLICITADA]]-DETALLE_GD_1[[#This Row],[DEVOLUCIÓN]]</f>
        <v>195</v>
      </c>
      <c r="AD1381" s="38" t="str">
        <f>+_xlfn.XLOOKUP(DETALLE_GD_1[[#This Row],[CODIGO]],PRODUCTOS[CODIGO],PRODUCTOS[DESC CORTA],"",0)</f>
        <v>TERCIADO FENOLICO</v>
      </c>
    </row>
    <row r="1382" spans="1:30" hidden="1" x14ac:dyDescent="0.25">
      <c r="A1382" s="1">
        <v>46154</v>
      </c>
      <c r="B1382" s="1">
        <v>46154</v>
      </c>
      <c r="C1382" s="80" t="s">
        <v>169</v>
      </c>
      <c r="D1382" s="38">
        <v>5</v>
      </c>
      <c r="E1382" s="80" t="s">
        <v>169</v>
      </c>
      <c r="F1382">
        <v>408014</v>
      </c>
      <c r="G1382" s="80" t="s">
        <v>108</v>
      </c>
      <c r="H1382" s="80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"/>
      <c r="V1382">
        <v>6161</v>
      </c>
      <c r="W1382" s="2">
        <v>6579000000</v>
      </c>
      <c r="X1382" s="6">
        <v>64728.427048000027</v>
      </c>
      <c r="Y1382" s="38">
        <v>10010</v>
      </c>
      <c r="Z1382" s="81">
        <f>+((DETALLE_GD_1[[#This Row],[VALOR X UN (GD)]]-DETALLE_GD_1[[#This Row],[VALOR PPTO]])/DETALLE_GD_1[[#This Row],[VALOR PPTO]])</f>
        <v>-6.5998822847693946E-6</v>
      </c>
      <c r="AA1382" s="2">
        <f>+DETALLE_GD_1[[#This Row],[VALOR PPTO]]*DETALLE_GD_1[[#This Row],[CANTIDAD RECIBIDA]]</f>
        <v>64728.427199999998</v>
      </c>
      <c r="AB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2" s="3">
        <f>+DETALLE_GD_1[[#This Row],[CANTIDAD SOLICITADA]]-DETALLE_GD_1[[#This Row],[DEVOLUCIÓN]]</f>
        <v>4</v>
      </c>
      <c r="AD1382" s="38" t="str">
        <f>+_xlfn.XLOOKUP(DETALLE_GD_1[[#This Row],[CODIGO]],PRODUCTOS[CODIGO],PRODUCTOS[DESC CORTA],"",0)</f>
        <v>GRAPA T40</v>
      </c>
    </row>
    <row r="1383" spans="1:30" hidden="1" x14ac:dyDescent="0.25">
      <c r="A1383" s="1">
        <v>46154</v>
      </c>
      <c r="B1383" s="1">
        <v>46154</v>
      </c>
      <c r="C1383" s="80" t="s">
        <v>169</v>
      </c>
      <c r="D1383" s="38">
        <v>5</v>
      </c>
      <c r="E1383" s="80" t="s">
        <v>169</v>
      </c>
      <c r="F1383">
        <v>407011</v>
      </c>
      <c r="G1383" s="80" t="s">
        <v>30</v>
      </c>
      <c r="H1383" s="80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"/>
      <c r="V1383">
        <v>6161</v>
      </c>
      <c r="W1383" s="2">
        <v>6579000000</v>
      </c>
      <c r="X1383" s="6">
        <v>1182938.1000000001</v>
      </c>
      <c r="Y1383" s="38">
        <v>10010</v>
      </c>
      <c r="Z1383" s="81">
        <f>+((DETALLE_GD_1[[#This Row],[VALOR X UN (GD)]]-DETALLE_GD_1[[#This Row],[VALOR PPTO]])/DETALLE_GD_1[[#This Row],[VALOR PPTO]])</f>
        <v>0</v>
      </c>
      <c r="AA1383" s="2">
        <f>+DETALLE_GD_1[[#This Row],[VALOR PPTO]]*DETALLE_GD_1[[#This Row],[CANTIDAD RECIBIDA]]</f>
        <v>1182938</v>
      </c>
      <c r="AB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3" s="3">
        <f>+DETALLE_GD_1[[#This Row],[CANTIDAD SOLICITADA]]-DETALLE_GD_1[[#This Row],[DEVOLUCIÓN]]</f>
        <v>2500</v>
      </c>
      <c r="AD1383" s="38" t="str">
        <f>+_xlfn.XLOOKUP(DETALLE_GD_1[[#This Row],[CODIGO]],PRODUCTOS[CODIGO],PRODUCTOS[DESC CORTA],"",0)</f>
        <v>TORNILLO SIMPSON 6"</v>
      </c>
    </row>
    <row r="1384" spans="1:30" hidden="1" x14ac:dyDescent="0.25">
      <c r="A1384" s="1">
        <v>46154</v>
      </c>
      <c r="B1384" s="1">
        <v>46154</v>
      </c>
      <c r="C1384" s="80" t="s">
        <v>169</v>
      </c>
      <c r="D1384" s="38">
        <v>5</v>
      </c>
      <c r="E1384" s="80" t="s">
        <v>169</v>
      </c>
      <c r="F1384">
        <v>412313</v>
      </c>
      <c r="G1384" s="80" t="s">
        <v>253</v>
      </c>
      <c r="H1384" s="80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"/>
      <c r="V1384">
        <v>6161</v>
      </c>
      <c r="W1384" s="2">
        <v>6579000000</v>
      </c>
      <c r="X1384" s="6">
        <v>118620.336925</v>
      </c>
      <c r="Y1384" s="38">
        <v>10010</v>
      </c>
      <c r="Z1384" s="81">
        <f>+((DETALLE_GD_1[[#This Row],[VALOR X UN (GD)]]-DETALLE_GD_1[[#This Row],[VALOR PPTO]])/DETALLE_GD_1[[#This Row],[VALOR PPTO]])</f>
        <v>-2.8409968182735337E-6</v>
      </c>
      <c r="AA1384" s="2">
        <f>+DETALLE_GD_1[[#This Row],[VALOR PPTO]]*DETALLE_GD_1[[#This Row],[CANTIDAD RECIBIDA]]</f>
        <v>118620.337</v>
      </c>
      <c r="AB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4" s="3">
        <f>+DETALLE_GD_1[[#This Row],[CANTIDAD SOLICITADA]]-DETALLE_GD_1[[#This Row],[DEVOLUCIÓN]]</f>
        <v>5</v>
      </c>
      <c r="AD1384" s="38">
        <f>+_xlfn.XLOOKUP(DETALLE_GD_1[[#This Row],[CODIGO]],PRODUCTOS[CODIGO],PRODUCTOS[DESC CORTA],"",0)</f>
        <v>0</v>
      </c>
    </row>
    <row r="1385" spans="1:30" hidden="1" x14ac:dyDescent="0.25">
      <c r="A1385" s="1">
        <v>46154</v>
      </c>
      <c r="B1385" s="1">
        <v>46154</v>
      </c>
      <c r="C1385" s="80" t="s">
        <v>169</v>
      </c>
      <c r="D1385" s="38">
        <v>5</v>
      </c>
      <c r="E1385" s="80" t="s">
        <v>169</v>
      </c>
      <c r="F1385" t="s">
        <v>386</v>
      </c>
      <c r="G1385" s="80" t="s">
        <v>83</v>
      </c>
      <c r="H1385" s="80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"/>
      <c r="V1385">
        <v>6161</v>
      </c>
      <c r="W1385" s="2">
        <v>6579000000</v>
      </c>
      <c r="X1385" s="6">
        <v>36939.818181999981</v>
      </c>
      <c r="Y1385" s="38">
        <v>10010</v>
      </c>
      <c r="Z1385" s="81">
        <f>+((DETALLE_GD_1[[#This Row],[VALOR X UN (GD)]]-DETALLE_GD_1[[#This Row],[VALOR PPTO]])/DETALLE_GD_1[[#This Row],[VALOR PPTO]])</f>
        <v>4.92151853628979E-6</v>
      </c>
      <c r="AA1385" s="2">
        <f>+DETALLE_GD_1[[#This Row],[VALOR PPTO]]*DETALLE_GD_1[[#This Row],[CANTIDAD RECIBIDA]]</f>
        <v>36939.818200000002</v>
      </c>
      <c r="AB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5" s="3">
        <f>+DETALLE_GD_1[[#This Row],[CANTIDAD SOLICITADA]]-DETALLE_GD_1[[#This Row],[DEVOLUCIÓN]]</f>
        <v>1</v>
      </c>
      <c r="AD1385" s="38" t="str">
        <f>+_xlfn.XLOOKUP(DETALLE_GD_1[[#This Row],[CODIGO]],PRODUCTOS[CODIGO],PRODUCTOS[DESC CORTA],"",0)</f>
        <v>CLAVO R20</v>
      </c>
    </row>
    <row r="1386" spans="1:30" hidden="1" x14ac:dyDescent="0.25">
      <c r="A1386" s="1">
        <v>46154</v>
      </c>
      <c r="B1386" s="1">
        <v>46154</v>
      </c>
      <c r="C1386" s="80" t="s">
        <v>169</v>
      </c>
      <c r="D1386" s="38">
        <v>5</v>
      </c>
      <c r="E1386" s="80" t="s">
        <v>169</v>
      </c>
      <c r="F1386">
        <v>1901008</v>
      </c>
      <c r="G1386" s="80" t="s">
        <v>278</v>
      </c>
      <c r="H1386" s="80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"/>
      <c r="V1386">
        <v>6161</v>
      </c>
      <c r="W1386" s="2">
        <v>6579000000</v>
      </c>
      <c r="X1386" s="6">
        <v>285227.43016500003</v>
      </c>
      <c r="Y1386" s="38">
        <v>10010</v>
      </c>
      <c r="Z1386" s="81">
        <f>+((DETALLE_GD_1[[#This Row],[VALOR X UN (GD)]]-DETALLE_GD_1[[#This Row],[VALOR PPTO]])/DETALLE_GD_1[[#This Row],[VALOR PPTO]])</f>
        <v>-3.9005473221785054E-2</v>
      </c>
      <c r="AA1386" s="2">
        <f>+DETALLE_GD_1[[#This Row],[VALOR PPTO]]*DETALLE_GD_1[[#This Row],[CANTIDAD RECIBIDA]]</f>
        <v>285227.43299999996</v>
      </c>
      <c r="AB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6" s="3">
        <f>+DETALLE_GD_1[[#This Row],[CANTIDAD SOLICITADA]]-DETALLE_GD_1[[#This Row],[DEVOLUCIÓN]]</f>
        <v>135</v>
      </c>
      <c r="AD1386" s="38" t="str">
        <f>+_xlfn.XLOOKUP(DETALLE_GD_1[[#This Row],[CODIGO]],PRODUCTOS[CODIGO],PRODUCTOS[DESC CORTA],"",0)</f>
        <v>AISLAN GLASS 90MM</v>
      </c>
    </row>
    <row r="1387" spans="1:30" hidden="1" x14ac:dyDescent="0.25">
      <c r="A1387" s="1">
        <v>46154</v>
      </c>
      <c r="B1387" s="1">
        <v>46154</v>
      </c>
      <c r="C1387" s="80" t="s">
        <v>169</v>
      </c>
      <c r="D1387" s="38">
        <v>5</v>
      </c>
      <c r="E1387" s="80" t="s">
        <v>169</v>
      </c>
      <c r="F1387">
        <v>1902013</v>
      </c>
      <c r="G1387" s="80" t="s">
        <v>338</v>
      </c>
      <c r="H1387" s="80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"/>
      <c r="V1387">
        <v>6161</v>
      </c>
      <c r="W1387" s="2">
        <v>6579000000</v>
      </c>
      <c r="X1387" s="6">
        <v>297790</v>
      </c>
      <c r="Y1387" s="38">
        <v>10010</v>
      </c>
      <c r="Z1387" s="81">
        <f>+((DETALLE_GD_1[[#This Row],[VALOR X UN (GD)]]-DETALLE_GD_1[[#This Row],[VALOR PPTO]])/DETALLE_GD_1[[#This Row],[VALOR PPTO]])</f>
        <v>0.31116894455824584</v>
      </c>
      <c r="AA1387" s="2">
        <f>+DETALLE_GD_1[[#This Row],[VALOR PPTO]]*DETALLE_GD_1[[#This Row],[CANTIDAD RECIBIDA]]</f>
        <v>297790</v>
      </c>
      <c r="AB1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7" s="3">
        <f>+DETALLE_GD_1[[#This Row],[CANTIDAD SOLICITADA]]-DETALLE_GD_1[[#This Row],[DEVOLUCIÓN]]</f>
        <v>10</v>
      </c>
      <c r="AD1387" s="38">
        <f>+_xlfn.XLOOKUP(DETALLE_GD_1[[#This Row],[CODIGO]],PRODUCTOS[CODIGO],PRODUCTOS[DESC CORTA],"",0)</f>
        <v>0</v>
      </c>
    </row>
    <row r="1388" spans="1:30" hidden="1" x14ac:dyDescent="0.25">
      <c r="A1388" s="1">
        <v>46154</v>
      </c>
      <c r="B1388" s="1">
        <v>46154</v>
      </c>
      <c r="C1388" s="80" t="s">
        <v>169</v>
      </c>
      <c r="D1388" s="38">
        <v>5</v>
      </c>
      <c r="E1388" s="80" t="s">
        <v>169</v>
      </c>
      <c r="F1388">
        <v>1902003</v>
      </c>
      <c r="G1388" s="80" t="s">
        <v>155</v>
      </c>
      <c r="H1388" s="80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"/>
      <c r="V1388">
        <v>6161</v>
      </c>
      <c r="W1388" s="2">
        <v>6579000000</v>
      </c>
      <c r="X1388" s="6">
        <v>150703.97545999996</v>
      </c>
      <c r="Y1388" s="38">
        <v>10010</v>
      </c>
      <c r="Z1388" s="81">
        <f>+((DETALLE_GD_1[[#This Row],[VALOR X UN (GD)]]-DETALLE_GD_1[[#This Row],[VALOR PPTO]])/DETALLE_GD_1[[#This Row],[VALOR PPTO]])</f>
        <v>3.186677713090557E-4</v>
      </c>
      <c r="AA1388" s="2">
        <f>+DETALLE_GD_1[[#This Row],[VALOR PPTO]]*DETALLE_GD_1[[#This Row],[CANTIDAD RECIBIDA]]</f>
        <v>150703.9755</v>
      </c>
      <c r="AB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8" s="3">
        <f>+DETALLE_GD_1[[#This Row],[CANTIDAD SOLICITADA]]-DETALLE_GD_1[[#This Row],[DEVOLUCIÓN]]</f>
        <v>1</v>
      </c>
      <c r="AD1388" s="38">
        <f>+_xlfn.XLOOKUP(DETALLE_GD_1[[#This Row],[CODIGO]],PRODUCTOS[CODIGO],PRODUCTOS[DESC CORTA],"",0)</f>
        <v>0</v>
      </c>
    </row>
    <row r="1389" spans="1:30" hidden="1" x14ac:dyDescent="0.25">
      <c r="A1389" s="1">
        <v>46154</v>
      </c>
      <c r="B1389" s="1">
        <v>46154</v>
      </c>
      <c r="C1389" s="80" t="s">
        <v>169</v>
      </c>
      <c r="D1389" s="38">
        <v>5</v>
      </c>
      <c r="E1389" s="80" t="s">
        <v>169</v>
      </c>
      <c r="F1389">
        <v>302054</v>
      </c>
      <c r="G1389" s="80" t="s">
        <v>356</v>
      </c>
      <c r="H1389" s="80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"/>
      <c r="V1389">
        <v>6161</v>
      </c>
      <c r="W1389" s="2">
        <v>6579000000</v>
      </c>
      <c r="X1389" s="6">
        <v>5347368</v>
      </c>
      <c r="Y1389" s="38">
        <v>10010</v>
      </c>
      <c r="Z1389" s="81">
        <f>+((DETALLE_GD_1[[#This Row],[VALOR X UN (GD)]]-DETALLE_GD_1[[#This Row],[VALOR PPTO]])/DETALLE_GD_1[[#This Row],[VALOR PPTO]])</f>
        <v>-0.19905100647645715</v>
      </c>
      <c r="AA1389" s="2">
        <f>+DETALLE_GD_1[[#This Row],[VALOR PPTO]]*DETALLE_GD_1[[#This Row],[CANTIDAD RECIBIDA]]</f>
        <v>5347368</v>
      </c>
      <c r="AB1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9" s="3">
        <f>+DETALLE_GD_1[[#This Row],[CANTIDAD SOLICITADA]]-DETALLE_GD_1[[#This Row],[DEVOLUCIÓN]]</f>
        <v>936</v>
      </c>
      <c r="AD1389" s="38">
        <f>+_xlfn.XLOOKUP(DETALLE_GD_1[[#This Row],[CODIGO]],PRODUCTOS[CODIGO],PRODUCTOS[DESC CORTA],"",0)</f>
        <v>0</v>
      </c>
    </row>
    <row r="1390" spans="1:30" hidden="1" x14ac:dyDescent="0.25">
      <c r="A1390" s="1">
        <v>46154</v>
      </c>
      <c r="B1390" s="1">
        <v>46154</v>
      </c>
      <c r="C1390" s="80" t="s">
        <v>169</v>
      </c>
      <c r="D1390" s="38">
        <v>5</v>
      </c>
      <c r="E1390" s="80" t="s">
        <v>169</v>
      </c>
      <c r="F1390">
        <v>302028</v>
      </c>
      <c r="G1390" s="80" t="s">
        <v>246</v>
      </c>
      <c r="H1390" s="8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"/>
      <c r="V1390">
        <v>6161</v>
      </c>
      <c r="W1390" s="2">
        <v>6579000000</v>
      </c>
      <c r="X1390" s="6">
        <v>1229712.6064800003</v>
      </c>
      <c r="Y1390" s="38">
        <v>10010</v>
      </c>
      <c r="Z1390" s="81">
        <f>+((DETALLE_GD_1[[#This Row],[VALOR X UN (GD)]]-DETALLE_GD_1[[#This Row],[VALOR PPTO]])/DETALLE_GD_1[[#This Row],[VALOR PPTO]])</f>
        <v>-3.5754364068482349E-2</v>
      </c>
      <c r="AA1390" s="2">
        <f>+DETALLE_GD_1[[#This Row],[VALOR PPTO]]*DETALLE_GD_1[[#This Row],[CANTIDAD RECIBIDA]]</f>
        <v>1229712.5999999999</v>
      </c>
      <c r="AB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0" s="3">
        <f>+DETALLE_GD_1[[#This Row],[CANTIDAD SOLICITADA]]-DETALLE_GD_1[[#This Row],[DEVOLUCIÓN]]</f>
        <v>240</v>
      </c>
      <c r="AD1390" s="38" t="str">
        <f>+_xlfn.XLOOKUP(DETALLE_GD_1[[#This Row],[CODIGO]],PRODUCTOS[CODIGO],PRODUCTOS[DESC CORTA],"",0)</f>
        <v>PINO 2X4X320</v>
      </c>
    </row>
    <row r="1391" spans="1:30" hidden="1" x14ac:dyDescent="0.25">
      <c r="A1391" s="1">
        <v>46154</v>
      </c>
      <c r="B1391" s="1">
        <v>46154</v>
      </c>
      <c r="C1391" s="80" t="s">
        <v>169</v>
      </c>
      <c r="D1391" s="38">
        <v>5</v>
      </c>
      <c r="E1391" s="80" t="s">
        <v>169</v>
      </c>
      <c r="F1391">
        <v>302010</v>
      </c>
      <c r="G1391" s="80" t="s">
        <v>323</v>
      </c>
      <c r="H1391" s="80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"/>
      <c r="V1391">
        <v>6161</v>
      </c>
      <c r="W1391" s="2">
        <v>6579000000</v>
      </c>
      <c r="X1391" s="6">
        <v>1106302.4691599987</v>
      </c>
      <c r="Y1391" s="38">
        <v>10010</v>
      </c>
      <c r="Z1391" s="81">
        <f>+((DETALLE_GD_1[[#This Row],[VALOR X UN (GD)]]-DETALLE_GD_1[[#This Row],[VALOR PPTO]])/DETALLE_GD_1[[#This Row],[VALOR PPTO]])</f>
        <v>1.413404863746349E-2</v>
      </c>
      <c r="AA1391" s="2">
        <f>+DETALLE_GD_1[[#This Row],[VALOR PPTO]]*DETALLE_GD_1[[#This Row],[CANTIDAD RECIBIDA]]</f>
        <v>1106302.4616</v>
      </c>
      <c r="AB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1" s="3">
        <f>+DETALLE_GD_1[[#This Row],[CANTIDAD SOLICITADA]]-DETALLE_GD_1[[#This Row],[DEVOLUCIÓN]]</f>
        <v>168</v>
      </c>
      <c r="AD1391" s="38" t="str">
        <f>+_xlfn.XLOOKUP(DETALLE_GD_1[[#This Row],[CODIGO]],PRODUCTOS[CODIGO],PRODUCTOS[DESC CORTA],"",0)</f>
        <v>PINO 2X6X320</v>
      </c>
    </row>
    <row r="1392" spans="1:30" hidden="1" x14ac:dyDescent="0.25">
      <c r="A1392" s="1">
        <v>46154</v>
      </c>
      <c r="B1392" s="1">
        <v>46154</v>
      </c>
      <c r="C1392" s="80" t="s">
        <v>169</v>
      </c>
      <c r="D1392" s="38">
        <v>5</v>
      </c>
      <c r="E1392" s="80" t="s">
        <v>169</v>
      </c>
      <c r="F1392">
        <v>2302119</v>
      </c>
      <c r="G1392" s="80" t="s">
        <v>74</v>
      </c>
      <c r="H1392" s="80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">
        <v>532557</v>
      </c>
      <c r="V1392">
        <v>6161</v>
      </c>
      <c r="W1392" s="2">
        <v>6579000000</v>
      </c>
      <c r="X1392" s="6">
        <v>44052</v>
      </c>
      <c r="Y1392" s="38">
        <v>10010</v>
      </c>
      <c r="Z1392" s="81">
        <f>+((DETALLE_GD_1[[#This Row],[VALOR X UN (GD)]]-DETALLE_GD_1[[#This Row],[VALOR PPTO]])/DETALLE_GD_1[[#This Row],[VALOR PPTO]])</f>
        <v>2.4289566875511357E-3</v>
      </c>
      <c r="AA1392" s="2">
        <f>+DETALLE_GD_1[[#This Row],[VALOR PPTO]]*DETALLE_GD_1[[#This Row],[CANTIDAD RECIBIDA]]</f>
        <v>44052</v>
      </c>
      <c r="AB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2" s="3">
        <f>+DETALLE_GD_1[[#This Row],[CANTIDAD SOLICITADA]]-DETALLE_GD_1[[#This Row],[DEVOLUCIÓN]]</f>
        <v>12</v>
      </c>
      <c r="AD1392" s="38" t="str">
        <f>+_xlfn.XLOOKUP(DETALLE_GD_1[[#This Row],[CODIGO]],PRODUCTOS[CODIGO],PRODUCTOS[DESC CORTA],"",0)</f>
        <v>SELLO</v>
      </c>
    </row>
    <row r="1393" spans="1:30" hidden="1" x14ac:dyDescent="0.25">
      <c r="A1393" s="1">
        <v>46154</v>
      </c>
      <c r="B1393" s="1">
        <v>46154</v>
      </c>
      <c r="C1393" s="80" t="s">
        <v>169</v>
      </c>
      <c r="D1393" s="38">
        <v>5</v>
      </c>
      <c r="E1393" s="80" t="s">
        <v>169</v>
      </c>
      <c r="F1393">
        <v>408034</v>
      </c>
      <c r="G1393" s="80" t="s">
        <v>250</v>
      </c>
      <c r="H1393" s="80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"/>
      <c r="V1393">
        <v>6161</v>
      </c>
      <c r="W1393" s="2">
        <v>6579000000</v>
      </c>
      <c r="X1393" s="6">
        <v>1866.9503550000009</v>
      </c>
      <c r="Y1393" s="38">
        <v>10010</v>
      </c>
      <c r="Z1393" s="81">
        <f>+((DETALLE_GD_1[[#This Row],[VALOR X UN (GD)]]-DETALLE_GD_1[[#This Row],[VALOR PPTO]])/DETALLE_GD_1[[#This Row],[VALOR PPTO]])</f>
        <v>2.6567390328128124E-5</v>
      </c>
      <c r="AA1393" s="2">
        <f>+DETALLE_GD_1[[#This Row],[VALOR PPTO]]*DETALLE_GD_1[[#This Row],[CANTIDAD RECIBIDA]]</f>
        <v>1866.9503999999999</v>
      </c>
      <c r="AB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3" s="3">
        <f>+DETALLE_GD_1[[#This Row],[CANTIDAD SOLICITADA]]-DETALLE_GD_1[[#This Row],[DEVOLUCIÓN]]</f>
        <v>1</v>
      </c>
      <c r="AD1393" s="38">
        <f>+_xlfn.XLOOKUP(DETALLE_GD_1[[#This Row],[CODIGO]],PRODUCTOS[CODIGO],PRODUCTOS[DESC CORTA],"",0)</f>
        <v>0</v>
      </c>
    </row>
    <row r="1394" spans="1:30" hidden="1" x14ac:dyDescent="0.25">
      <c r="A1394" s="1">
        <v>46154</v>
      </c>
      <c r="B1394" s="1">
        <v>46154</v>
      </c>
      <c r="C1394" s="80" t="s">
        <v>169</v>
      </c>
      <c r="D1394" s="38">
        <v>5</v>
      </c>
      <c r="E1394" s="80" t="s">
        <v>169</v>
      </c>
      <c r="F1394">
        <v>407185</v>
      </c>
      <c r="G1394" s="80" t="s">
        <v>43</v>
      </c>
      <c r="H1394" s="80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"/>
      <c r="V1394">
        <v>6161</v>
      </c>
      <c r="W1394" s="2">
        <v>6579000000</v>
      </c>
      <c r="X1394" s="6">
        <v>5378.8462400000008</v>
      </c>
      <c r="Y1394" s="38">
        <v>10010</v>
      </c>
      <c r="Z1394" s="81">
        <f>+((DETALLE_GD_1[[#This Row],[VALOR X UN (GD)]]-DETALLE_GD_1[[#This Row],[VALOR PPTO]])/DETALLE_GD_1[[#This Row],[VALOR PPTO]])</f>
        <v>-8.9019089019089059E-2</v>
      </c>
      <c r="AA1394" s="2">
        <f>+DETALLE_GD_1[[#This Row],[VALOR PPTO]]*DETALLE_GD_1[[#This Row],[CANTIDAD RECIBIDA]]</f>
        <v>5378.8306000000002</v>
      </c>
      <c r="AB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4" s="3">
        <f>+DETALLE_GD_1[[#This Row],[CANTIDAD SOLICITADA]]-DETALLE_GD_1[[#This Row],[DEVOLUCIÓN]]</f>
        <v>782</v>
      </c>
      <c r="AD1394" s="38">
        <f>+_xlfn.XLOOKUP(DETALLE_GD_1[[#This Row],[CODIGO]],PRODUCTOS[CODIGO],PRODUCTOS[DESC CORTA],"",0)</f>
        <v>0</v>
      </c>
    </row>
    <row r="1395" spans="1:30" hidden="1" x14ac:dyDescent="0.25">
      <c r="A1395" s="1">
        <v>46154</v>
      </c>
      <c r="B1395" s="1">
        <v>46154</v>
      </c>
      <c r="C1395" s="80" t="s">
        <v>169</v>
      </c>
      <c r="D1395" s="38">
        <v>5</v>
      </c>
      <c r="E1395" s="80" t="s">
        <v>169</v>
      </c>
      <c r="F1395">
        <v>1405039</v>
      </c>
      <c r="G1395" s="80" t="s">
        <v>314</v>
      </c>
      <c r="H1395" s="80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"/>
      <c r="V1395">
        <v>6161</v>
      </c>
      <c r="W1395" s="2">
        <v>6579000000</v>
      </c>
      <c r="X1395" s="6">
        <v>7596</v>
      </c>
      <c r="Y1395" s="38">
        <v>10010</v>
      </c>
      <c r="Z1395" s="81">
        <f>+((DETALLE_GD_1[[#This Row],[VALOR X UN (GD)]]-DETALLE_GD_1[[#This Row],[VALOR PPTO]])/DETALLE_GD_1[[#This Row],[VALOR PPTO]])</f>
        <v>5.3975776724591888E-3</v>
      </c>
      <c r="AA1395" s="2">
        <f>+DETALLE_GD_1[[#This Row],[VALOR PPTO]]*DETALLE_GD_1[[#This Row],[CANTIDAD RECIBIDA]]</f>
        <v>7596</v>
      </c>
      <c r="AB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5" s="3">
        <f>+DETALLE_GD_1[[#This Row],[CANTIDAD SOLICITADA]]-DETALLE_GD_1[[#This Row],[DEVOLUCIÓN]]</f>
        <v>1</v>
      </c>
      <c r="AD1395" s="38" t="str">
        <f>+_xlfn.XLOOKUP(DETALLE_GD_1[[#This Row],[CODIGO]],PRODUCTOS[CODIGO],PRODUCTOS[DESC CORTA],"",0)</f>
        <v>CERRADURA INOX 304</v>
      </c>
    </row>
    <row r="1396" spans="1:30" hidden="1" x14ac:dyDescent="0.25">
      <c r="A1396" s="1">
        <v>46154</v>
      </c>
      <c r="B1396" s="1">
        <v>46154</v>
      </c>
      <c r="C1396" s="80" t="s">
        <v>169</v>
      </c>
      <c r="D1396" s="38">
        <v>5</v>
      </c>
      <c r="E1396" s="80" t="s">
        <v>169</v>
      </c>
      <c r="F1396">
        <v>1405040</v>
      </c>
      <c r="G1396" s="80" t="s">
        <v>451</v>
      </c>
      <c r="H1396" s="80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"/>
      <c r="V1396">
        <v>6161</v>
      </c>
      <c r="W1396" s="2">
        <v>6579000000</v>
      </c>
      <c r="X1396" s="6">
        <v>22704</v>
      </c>
      <c r="Y1396" s="38">
        <v>10010</v>
      </c>
      <c r="Z1396" s="81">
        <f>+((DETALLE_GD_1[[#This Row],[VALOR X UN (GD)]]-DETALLE_GD_1[[#This Row],[VALOR PPTO]])/DETALLE_GD_1[[#This Row],[VALOR PPTO]])</f>
        <v>8.8090644820292864E-4</v>
      </c>
      <c r="AA1396" s="2">
        <f>+DETALLE_GD_1[[#This Row],[VALOR PPTO]]*DETALLE_GD_1[[#This Row],[CANTIDAD RECIBIDA]]</f>
        <v>22704</v>
      </c>
      <c r="AB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6" s="3">
        <f>+DETALLE_GD_1[[#This Row],[CANTIDAD SOLICITADA]]-DETALLE_GD_1[[#This Row],[DEVOLUCIÓN]]</f>
        <v>3</v>
      </c>
      <c r="AD1396" s="38" t="str">
        <f>+_xlfn.XLOOKUP(DETALLE_GD_1[[#This Row],[CODIGO]],PRODUCTOS[CODIGO],PRODUCTOS[DESC CORTA],"",0)</f>
        <v>CEERRADURA BAÑO 815 TUBULAR</v>
      </c>
    </row>
    <row r="1397" spans="1:30" hidden="1" x14ac:dyDescent="0.25">
      <c r="A1397" s="1">
        <v>46154</v>
      </c>
      <c r="B1397" s="1">
        <v>46154</v>
      </c>
      <c r="C1397" s="80" t="s">
        <v>169</v>
      </c>
      <c r="D1397" s="38">
        <v>5</v>
      </c>
      <c r="E1397" s="80" t="s">
        <v>169</v>
      </c>
      <c r="F1397">
        <v>407423</v>
      </c>
      <c r="G1397" s="80" t="s">
        <v>106</v>
      </c>
      <c r="H1397" s="80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"/>
      <c r="V1397">
        <v>6161</v>
      </c>
      <c r="W1397" s="2">
        <v>6579000000</v>
      </c>
      <c r="X1397" s="6">
        <v>106640.50198378378</v>
      </c>
      <c r="Y1397" s="38">
        <v>10010</v>
      </c>
      <c r="Z1397" s="81">
        <f>+((DETALLE_GD_1[[#This Row],[VALOR X UN (GD)]]-DETALLE_GD_1[[#This Row],[VALOR PPTO]])/DETALLE_GD_1[[#This Row],[VALOR PPTO]])</f>
        <v>-0.96749827692105728</v>
      </c>
      <c r="AA1397" s="2">
        <f>+DETALLE_GD_1[[#This Row],[VALOR PPTO]]*DETALLE_GD_1[[#This Row],[CANTIDAD RECIBIDA]]</f>
        <v>106640.5</v>
      </c>
      <c r="AB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7" s="3">
        <f>+DETALLE_GD_1[[#This Row],[CANTIDAD SOLICITADA]]-DETALLE_GD_1[[#This Row],[DEVOLUCIÓN]]</f>
        <v>1000</v>
      </c>
      <c r="AD1397" s="38" t="str">
        <f>+_xlfn.XLOOKUP(DETALLE_GD_1[[#This Row],[CODIGO]],PRODUCTOS[CODIGO],PRODUCTOS[DESC CORTA],"",0)</f>
        <v>TORNILLO CRS 6X1 5/8</v>
      </c>
    </row>
    <row r="1398" spans="1:30" hidden="1" x14ac:dyDescent="0.25">
      <c r="A1398" s="1">
        <v>46154</v>
      </c>
      <c r="B1398" s="1">
        <v>46154</v>
      </c>
      <c r="C1398" s="80" t="s">
        <v>169</v>
      </c>
      <c r="D1398" s="38">
        <v>5</v>
      </c>
      <c r="E1398" s="80" t="s">
        <v>169</v>
      </c>
      <c r="F1398">
        <v>1803045</v>
      </c>
      <c r="G1398" s="80" t="s">
        <v>337</v>
      </c>
      <c r="H1398" s="80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"/>
      <c r="V1398">
        <v>6161</v>
      </c>
      <c r="W1398" s="2">
        <v>6579000000</v>
      </c>
      <c r="X1398" s="6">
        <v>155618.99999999997</v>
      </c>
      <c r="Y1398" s="38">
        <v>10010</v>
      </c>
      <c r="Z1398" s="81">
        <f>+((DETALLE_GD_1[[#This Row],[VALOR X UN (GD)]]-DETALLE_GD_1[[#This Row],[VALOR PPTO]])/DETALLE_GD_1[[#This Row],[VALOR PPTO]])</f>
        <v>1.6707535712223284E-4</v>
      </c>
      <c r="AA1398" s="2">
        <f>+DETALLE_GD_1[[#This Row],[VALOR PPTO]]*DETALLE_GD_1[[#This Row],[CANTIDAD RECIBIDA]]</f>
        <v>155619</v>
      </c>
      <c r="AB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8" s="3">
        <f>+DETALLE_GD_1[[#This Row],[CANTIDAD SOLICITADA]]-DETALLE_GD_1[[#This Row],[DEVOLUCIÓN]]</f>
        <v>3</v>
      </c>
      <c r="AD1398" s="38" t="str">
        <f>+_xlfn.XLOOKUP(DETALLE_GD_1[[#This Row],[CODIGO]],PRODUCTOS[CODIGO],PRODUCTOS[DESC CORTA],"",0)</f>
        <v>PUERTA INTERIOR</v>
      </c>
    </row>
    <row r="1399" spans="1:30" hidden="1" x14ac:dyDescent="0.25">
      <c r="A1399" s="1">
        <v>46154</v>
      </c>
      <c r="B1399" s="1">
        <v>46154</v>
      </c>
      <c r="C1399" s="80" t="s">
        <v>169</v>
      </c>
      <c r="D1399" s="38">
        <v>5</v>
      </c>
      <c r="E1399" s="80" t="s">
        <v>169</v>
      </c>
      <c r="F1399">
        <v>1803044</v>
      </c>
      <c r="G1399" s="80" t="s">
        <v>336</v>
      </c>
      <c r="H1399" s="80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"/>
      <c r="V1399">
        <v>6161</v>
      </c>
      <c r="W1399" s="2">
        <v>6579000000</v>
      </c>
      <c r="X1399" s="6">
        <v>52920</v>
      </c>
      <c r="Y1399" s="38">
        <v>10010</v>
      </c>
      <c r="Z1399" s="81">
        <f>+((DETALLE_GD_1[[#This Row],[VALOR X UN (GD)]]-DETALLE_GD_1[[#This Row],[VALOR PPTO]])/DETALLE_GD_1[[#This Row],[VALOR PPTO]])</f>
        <v>-1.9727891156462583E-2</v>
      </c>
      <c r="AA1399" s="2">
        <f>+DETALLE_GD_1[[#This Row],[VALOR PPTO]]*DETALLE_GD_1[[#This Row],[CANTIDAD RECIBIDA]]</f>
        <v>52920</v>
      </c>
      <c r="AB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9" s="3">
        <f>+DETALLE_GD_1[[#This Row],[CANTIDAD SOLICITADA]]-DETALLE_GD_1[[#This Row],[DEVOLUCIÓN]]</f>
        <v>1</v>
      </c>
      <c r="AD1399" s="38" t="str">
        <f>+_xlfn.XLOOKUP(DETALLE_GD_1[[#This Row],[CODIGO]],PRODUCTOS[CODIGO],PRODUCTOS[DESC CORTA],"",0)</f>
        <v/>
      </c>
    </row>
    <row r="1400" spans="1:30" hidden="1" x14ac:dyDescent="0.25">
      <c r="A1400" s="1">
        <v>46154</v>
      </c>
      <c r="B1400" s="1">
        <v>46154</v>
      </c>
      <c r="C1400" s="80" t="s">
        <v>169</v>
      </c>
      <c r="D1400" s="38">
        <v>5</v>
      </c>
      <c r="E1400" s="80" t="s">
        <v>169</v>
      </c>
      <c r="F1400">
        <v>2508993</v>
      </c>
      <c r="G1400" s="80" t="s">
        <v>487</v>
      </c>
      <c r="H1400" s="8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"/>
      <c r="V1400">
        <v>6161</v>
      </c>
      <c r="W1400" s="2">
        <v>6579000000</v>
      </c>
      <c r="X1400" s="6">
        <v>2820</v>
      </c>
      <c r="Y1400" s="38">
        <v>10010</v>
      </c>
      <c r="Z1400" s="81">
        <f>+((DETALLE_GD_1[[#This Row],[VALOR X UN (GD)]]-DETALLE_GD_1[[#This Row],[VALOR PPTO]])/DETALLE_GD_1[[#This Row],[VALOR PPTO]])</f>
        <v>3.6524822695035458E-2</v>
      </c>
      <c r="AA1400" s="2">
        <f>+DETALLE_GD_1[[#This Row],[VALOR PPTO]]*DETALLE_GD_1[[#This Row],[CANTIDAD RECIBIDA]]</f>
        <v>2820</v>
      </c>
      <c r="AB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0" s="3">
        <f>+DETALLE_GD_1[[#This Row],[CANTIDAD SOLICITADA]]-DETALLE_GD_1[[#This Row],[DEVOLUCIÓN]]</f>
        <v>2</v>
      </c>
      <c r="AD1400" s="38" t="str">
        <f>+_xlfn.XLOOKUP(DETALLE_GD_1[[#This Row],[CODIGO]],PRODUCTOS[CODIGO],PRODUCTOS[DESC CORTA],"",0)</f>
        <v>BOCALLAVE B1 800 ACCESO</v>
      </c>
    </row>
    <row r="1401" spans="1:30" hidden="1" x14ac:dyDescent="0.25">
      <c r="A1401" s="1">
        <v>46154</v>
      </c>
      <c r="B1401" s="1">
        <v>46154</v>
      </c>
      <c r="C1401" s="80" t="s">
        <v>169</v>
      </c>
      <c r="D1401" s="38">
        <v>5</v>
      </c>
      <c r="E1401" s="80" t="s">
        <v>169</v>
      </c>
      <c r="F1401">
        <v>2508994</v>
      </c>
      <c r="G1401" s="80" t="s">
        <v>488</v>
      </c>
      <c r="H1401" s="80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"/>
      <c r="V1401">
        <v>6161</v>
      </c>
      <c r="W1401" s="2">
        <v>6579000000</v>
      </c>
      <c r="X1401" s="6">
        <v>1598</v>
      </c>
      <c r="Y1401" s="38">
        <v>10010</v>
      </c>
      <c r="Z1401" s="81">
        <f>+((DETALLE_GD_1[[#This Row],[VALOR X UN (GD)]]-DETALLE_GD_1[[#This Row],[VALOR PPTO]])/DETALLE_GD_1[[#This Row],[VALOR PPTO]])</f>
        <v>5.8197747183979978E-2</v>
      </c>
      <c r="AA1401" s="2">
        <f>+DETALLE_GD_1[[#This Row],[VALOR PPTO]]*DETALLE_GD_1[[#This Row],[CANTIDAD RECIBIDA]]</f>
        <v>1598</v>
      </c>
      <c r="AB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1" s="3">
        <f>+DETALLE_GD_1[[#This Row],[CANTIDAD SOLICITADA]]-DETALLE_GD_1[[#This Row],[DEVOLUCIÓN]]</f>
        <v>1</v>
      </c>
      <c r="AD1401" s="38" t="str">
        <f>+_xlfn.XLOOKUP(DETALLE_GD_1[[#This Row],[CODIGO]],PRODUCTOS[CODIGO],PRODUCTOS[DESC CORTA],"",0)</f>
        <v>CUADRADILLO EXPANSION 8X</v>
      </c>
    </row>
    <row r="1402" spans="1:30" hidden="1" x14ac:dyDescent="0.25">
      <c r="A1402" s="1">
        <v>46154</v>
      </c>
      <c r="B1402" s="1">
        <v>46154</v>
      </c>
      <c r="C1402" s="80" t="s">
        <v>169</v>
      </c>
      <c r="D1402" s="38">
        <v>5</v>
      </c>
      <c r="E1402" s="80" t="s">
        <v>169</v>
      </c>
      <c r="F1402">
        <v>2508992</v>
      </c>
      <c r="G1402" s="80" t="s">
        <v>486</v>
      </c>
      <c r="H1402" s="80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"/>
      <c r="V1402">
        <v>6161</v>
      </c>
      <c r="W1402" s="2">
        <v>6579000000</v>
      </c>
      <c r="X1402" s="6">
        <v>10168</v>
      </c>
      <c r="Y1402" s="38">
        <v>10010</v>
      </c>
      <c r="Z1402" s="81">
        <f>+((DETALLE_GD_1[[#This Row],[VALOR X UN (GD)]]-DETALLE_GD_1[[#This Row],[VALOR PPTO]])/DETALLE_GD_1[[#This Row],[VALOR PPTO]])</f>
        <v>-3.0487804878048782E-3</v>
      </c>
      <c r="AA1402" s="2">
        <f>+DETALLE_GD_1[[#This Row],[VALOR PPTO]]*DETALLE_GD_1[[#This Row],[CANTIDAD RECIBIDA]]</f>
        <v>10168</v>
      </c>
      <c r="AB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2" s="3">
        <f>+DETALLE_GD_1[[#This Row],[CANTIDAD SOLICITADA]]-DETALLE_GD_1[[#This Row],[DEVOLUCIÓN]]</f>
        <v>2</v>
      </c>
      <c r="AD1402" s="38" t="str">
        <f>+_xlfn.XLOOKUP(DETALLE_GD_1[[#This Row],[CODIGO]],PRODUCTOS[CODIGO],PRODUCTOS[DESC CORTA],"",0)</f>
        <v>MANILLA JUEGO</v>
      </c>
    </row>
    <row r="1403" spans="1:30" hidden="1" x14ac:dyDescent="0.25">
      <c r="A1403" s="1">
        <v>46154</v>
      </c>
      <c r="B1403" s="1">
        <v>46154</v>
      </c>
      <c r="C1403" s="80" t="s">
        <v>169</v>
      </c>
      <c r="D1403" s="38">
        <v>5</v>
      </c>
      <c r="E1403" s="80" t="s">
        <v>169</v>
      </c>
      <c r="F1403">
        <v>2508991</v>
      </c>
      <c r="G1403" s="80" t="s">
        <v>485</v>
      </c>
      <c r="H1403" s="80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"/>
      <c r="V1403">
        <v>6161</v>
      </c>
      <c r="W1403" s="2">
        <v>6579000000</v>
      </c>
      <c r="X1403" s="6">
        <v>9596</v>
      </c>
      <c r="Y1403" s="38">
        <v>10010</v>
      </c>
      <c r="Z1403" s="81">
        <f>+((DETALLE_GD_1[[#This Row],[VALOR X UN (GD)]]-DETALLE_GD_1[[#This Row],[VALOR PPTO]])/DETALLE_GD_1[[#This Row],[VALOR PPTO]])</f>
        <v>-2.6052521884118384E-3</v>
      </c>
      <c r="AA1403" s="2">
        <f>+DETALLE_GD_1[[#This Row],[VALOR PPTO]]*DETALLE_GD_1[[#This Row],[CANTIDAD RECIBIDA]]</f>
        <v>9596</v>
      </c>
      <c r="AB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3" s="3">
        <f>+DETALLE_GD_1[[#This Row],[CANTIDAD SOLICITADA]]-DETALLE_GD_1[[#This Row],[DEVOLUCIÓN]]</f>
        <v>2</v>
      </c>
      <c r="AD1403" s="38" t="str">
        <f>+_xlfn.XLOOKUP(DETALLE_GD_1[[#This Row],[CODIGO]],PRODUCTOS[CODIGO],PRODUCTOS[DESC CORTA],"",0)</f>
        <v>CILINDRO 03 LLAVE/LLAVE</v>
      </c>
    </row>
    <row r="1404" spans="1:30" hidden="1" x14ac:dyDescent="0.25">
      <c r="A1404" s="1">
        <v>46154</v>
      </c>
      <c r="B1404" s="1">
        <v>46154</v>
      </c>
      <c r="C1404" s="80" t="s">
        <v>169</v>
      </c>
      <c r="D1404" s="38">
        <v>5</v>
      </c>
      <c r="E1404" s="80" t="s">
        <v>169</v>
      </c>
      <c r="F1404">
        <v>2508990</v>
      </c>
      <c r="G1404" s="80" t="s">
        <v>484</v>
      </c>
      <c r="H1404" s="80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"/>
      <c r="V1404">
        <v>6161</v>
      </c>
      <c r="W1404" s="2">
        <v>6579000000</v>
      </c>
      <c r="X1404" s="6">
        <v>13476</v>
      </c>
      <c r="Y1404" s="38">
        <v>10010</v>
      </c>
      <c r="Z1404" s="81">
        <f>+((DETALLE_GD_1[[#This Row],[VALOR X UN (GD)]]-DETALLE_GD_1[[#This Row],[VALOR PPTO]])/DETALLE_GD_1[[#This Row],[VALOR PPTO]])</f>
        <v>-7.3463935886019594E-3</v>
      </c>
      <c r="AA1404" s="2">
        <f>+DETALLE_GD_1[[#This Row],[VALOR PPTO]]*DETALLE_GD_1[[#This Row],[CANTIDAD RECIBIDA]]</f>
        <v>13476</v>
      </c>
      <c r="AB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4" s="3">
        <f>+DETALLE_GD_1[[#This Row],[CANTIDAD SOLICITADA]]-DETALLE_GD_1[[#This Row],[DEVOLUCIÓN]]</f>
        <v>2</v>
      </c>
      <c r="AD1404" s="38" t="str">
        <f>+_xlfn.XLOOKUP(DETALLE_GD_1[[#This Row],[CODIGO]],PRODUCTOS[CODIGO],PRODUCTOS[DESC CORTA],"",0)</f>
        <v>CERRADURA DE EMB</v>
      </c>
    </row>
    <row r="1405" spans="1:30" hidden="1" x14ac:dyDescent="0.25">
      <c r="A1405" s="1">
        <v>46154</v>
      </c>
      <c r="B1405" s="1">
        <v>46154</v>
      </c>
      <c r="C1405" s="80" t="s">
        <v>169</v>
      </c>
      <c r="D1405" s="38">
        <v>5</v>
      </c>
      <c r="E1405" s="80" t="s">
        <v>169</v>
      </c>
      <c r="F1405">
        <v>1405025</v>
      </c>
      <c r="G1405" s="80" t="s">
        <v>189</v>
      </c>
      <c r="H1405" s="80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"/>
      <c r="V1405">
        <v>6161</v>
      </c>
      <c r="W1405" s="2">
        <v>6579000000</v>
      </c>
      <c r="X1405" s="6">
        <v>6758.5333330000003</v>
      </c>
      <c r="Y1405" s="38">
        <v>10010</v>
      </c>
      <c r="Z1405" s="81">
        <f>+((DETALLE_GD_1[[#This Row],[VALOR X UN (GD)]]-DETALLE_GD_1[[#This Row],[VALOR PPTO]])/DETALLE_GD_1[[#This Row],[VALOR PPTO]])</f>
        <v>3.3952144616939288E-2</v>
      </c>
      <c r="AA1405" s="2">
        <f>+DETALLE_GD_1[[#This Row],[VALOR PPTO]]*DETALLE_GD_1[[#This Row],[CANTIDAD RECIBIDA]]</f>
        <v>6758.5333000000001</v>
      </c>
      <c r="AB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5" s="3">
        <f>+DETALLE_GD_1[[#This Row],[CANTIDAD SOLICITADA]]-DETALLE_GD_1[[#This Row],[DEVOLUCIÓN]]</f>
        <v>1</v>
      </c>
      <c r="AD1405" s="38">
        <f>+_xlfn.XLOOKUP(DETALLE_GD_1[[#This Row],[CODIGO]],PRODUCTOS[CODIGO],PRODUCTOS[DESC CORTA],"",0)</f>
        <v>0</v>
      </c>
    </row>
    <row r="1406" spans="1:30" hidden="1" x14ac:dyDescent="0.25">
      <c r="A1406" s="1">
        <v>46154</v>
      </c>
      <c r="B1406" s="1">
        <v>46154</v>
      </c>
      <c r="C1406" s="80" t="s">
        <v>169</v>
      </c>
      <c r="D1406" s="38">
        <v>5</v>
      </c>
      <c r="E1406" s="80" t="s">
        <v>169</v>
      </c>
      <c r="F1406">
        <v>106022</v>
      </c>
      <c r="G1406" s="80" t="s">
        <v>245</v>
      </c>
      <c r="H1406" s="80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"/>
      <c r="V1406">
        <v>6161</v>
      </c>
      <c r="W1406" s="2">
        <v>6579000000</v>
      </c>
      <c r="X1406" s="6">
        <v>11402.073297000004</v>
      </c>
      <c r="Y1406" s="38">
        <v>10010</v>
      </c>
      <c r="Z1406" s="81">
        <f>+((DETALLE_GD_1[[#This Row],[VALOR X UN (GD)]]-DETALLE_GD_1[[#This Row],[VALOR PPTO]])/DETALLE_GD_1[[#This Row],[VALOR PPTO]])</f>
        <v>-9.414077350306759E-5</v>
      </c>
      <c r="AA1406" s="2">
        <f>+DETALLE_GD_1[[#This Row],[VALOR PPTO]]*DETALLE_GD_1[[#This Row],[CANTIDAD RECIBIDA]]</f>
        <v>11402.0733</v>
      </c>
      <c r="AB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6" s="3">
        <f>+DETALLE_GD_1[[#This Row],[CANTIDAD SOLICITADA]]-DETALLE_GD_1[[#This Row],[DEVOLUCIÓN]]</f>
        <v>3</v>
      </c>
      <c r="AD1406" s="38">
        <f>+_xlfn.XLOOKUP(DETALLE_GD_1[[#This Row],[CODIGO]],PRODUCTOS[CODIGO],PRODUCTOS[DESC CORTA],"",0)</f>
        <v>0</v>
      </c>
    </row>
    <row r="1407" spans="1:30" hidden="1" x14ac:dyDescent="0.25">
      <c r="A1407" s="1">
        <v>46154</v>
      </c>
      <c r="B1407" s="1">
        <v>46154</v>
      </c>
      <c r="C1407" s="80" t="s">
        <v>169</v>
      </c>
      <c r="D1407" s="38">
        <v>5</v>
      </c>
      <c r="E1407" s="80" t="s">
        <v>169</v>
      </c>
      <c r="F1407" t="s">
        <v>94</v>
      </c>
      <c r="G1407" s="80" t="s">
        <v>95</v>
      </c>
      <c r="H1407" s="80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"/>
      <c r="V1407">
        <v>6161</v>
      </c>
      <c r="W1407" s="2">
        <v>6579000000</v>
      </c>
      <c r="X1407" s="6">
        <v>18127.697214000003</v>
      </c>
      <c r="Y1407" s="38">
        <v>10010</v>
      </c>
      <c r="Z1407" s="81">
        <f>+((DETALLE_GD_1[[#This Row],[VALOR X UN (GD)]]-DETALLE_GD_1[[#This Row],[VALOR PPTO]])/DETALLE_GD_1[[#This Row],[VALOR PPTO]])</f>
        <v>1.6681655332450576E-5</v>
      </c>
      <c r="AA1407" s="2">
        <f>+DETALLE_GD_1[[#This Row],[VALOR PPTO]]*DETALLE_GD_1[[#This Row],[CANTIDAD RECIBIDA]]</f>
        <v>18127.697400000001</v>
      </c>
      <c r="AB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7" s="3">
        <f>+DETALLE_GD_1[[#This Row],[CANTIDAD SOLICITADA]]-DETALLE_GD_1[[#This Row],[DEVOLUCIÓN]]</f>
        <v>6</v>
      </c>
      <c r="AD1407" s="38" t="str">
        <f>+_xlfn.XLOOKUP(DETALLE_GD_1[[#This Row],[CODIGO]],PRODUCTOS[CODIGO],PRODUCTOS[DESC CORTA],"",0)</f>
        <v>TOPE DE PUERTA</v>
      </c>
    </row>
    <row r="1408" spans="1:30" hidden="1" x14ac:dyDescent="0.25">
      <c r="A1408" s="1">
        <v>46154</v>
      </c>
      <c r="B1408" s="1">
        <v>46154</v>
      </c>
      <c r="C1408" s="80" t="s">
        <v>169</v>
      </c>
      <c r="D1408" s="38">
        <v>5</v>
      </c>
      <c r="E1408" s="80" t="s">
        <v>169</v>
      </c>
      <c r="F1408">
        <v>1405040</v>
      </c>
      <c r="G1408" s="80" t="s">
        <v>451</v>
      </c>
      <c r="H1408" s="80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"/>
      <c r="V1408">
        <v>6161</v>
      </c>
      <c r="W1408" s="2">
        <v>6579000000</v>
      </c>
      <c r="X1408" s="6">
        <v>7568</v>
      </c>
      <c r="Y1408" s="38">
        <v>10010</v>
      </c>
      <c r="Z1408" s="81">
        <f>+((DETALLE_GD_1[[#This Row],[VALOR X UN (GD)]]-DETALLE_GD_1[[#This Row],[VALOR PPTO]])/DETALLE_GD_1[[#This Row],[VALOR PPTO]])</f>
        <v>9.2494714587737839E-4</v>
      </c>
      <c r="AA1408" s="2">
        <f>+DETALLE_GD_1[[#This Row],[VALOR PPTO]]*DETALLE_GD_1[[#This Row],[CANTIDAD RECIBIDA]]</f>
        <v>7568</v>
      </c>
      <c r="AB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8" s="3">
        <f>+DETALLE_GD_1[[#This Row],[CANTIDAD SOLICITADA]]-DETALLE_GD_1[[#This Row],[DEVOLUCIÓN]]</f>
        <v>1</v>
      </c>
      <c r="AD1408" s="38" t="str">
        <f>+_xlfn.XLOOKUP(DETALLE_GD_1[[#This Row],[CODIGO]],PRODUCTOS[CODIGO],PRODUCTOS[DESC CORTA],"",0)</f>
        <v>CEERRADURA BAÑO 815 TUBULAR</v>
      </c>
    </row>
    <row r="1409" spans="1:30" hidden="1" x14ac:dyDescent="0.25">
      <c r="A1409" s="1">
        <v>46154</v>
      </c>
      <c r="B1409" s="1">
        <v>46154</v>
      </c>
      <c r="C1409" s="80" t="s">
        <v>169</v>
      </c>
      <c r="D1409" s="38">
        <v>5</v>
      </c>
      <c r="E1409" s="80" t="s">
        <v>169</v>
      </c>
      <c r="F1409">
        <v>2508988</v>
      </c>
      <c r="G1409" s="80" t="s">
        <v>469</v>
      </c>
      <c r="H1409" s="80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"/>
      <c r="V1409">
        <v>6161</v>
      </c>
      <c r="W1409" s="2">
        <v>6579000000</v>
      </c>
      <c r="X1409" s="6" t="s">
        <v>355</v>
      </c>
      <c r="Y1409" s="38">
        <v>10010</v>
      </c>
      <c r="Z1409" s="81" t="e">
        <f>+((DETALLE_GD_1[[#This Row],[VALOR X UN (GD)]]-DETALLE_GD_1[[#This Row],[VALOR PPTO]])/DETALLE_GD_1[[#This Row],[VALOR PPTO]])</f>
        <v>#DIV/0!</v>
      </c>
      <c r="AA1409" s="2">
        <f>+DETALLE_GD_1[[#This Row],[VALOR PPTO]]*DETALLE_GD_1[[#This Row],[CANTIDAD RECIBIDA]]</f>
        <v>0</v>
      </c>
      <c r="AB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9" s="3">
        <f>+DETALLE_GD_1[[#This Row],[CANTIDAD SOLICITADA]]-DETALLE_GD_1[[#This Row],[DEVOLUCIÓN]]</f>
        <v>1</v>
      </c>
      <c r="AD1409" s="38" t="str">
        <f>+_xlfn.XLOOKUP(DETALLE_GD_1[[#This Row],[CODIGO]],PRODUCTOS[CODIGO],PRODUCTOS[DESC CORTA],"",0)</f>
        <v/>
      </c>
    </row>
    <row r="1410" spans="1:30" hidden="1" x14ac:dyDescent="0.25">
      <c r="A1410" s="1">
        <v>46154</v>
      </c>
      <c r="B1410" s="1">
        <v>46154</v>
      </c>
      <c r="C1410" s="80" t="s">
        <v>169</v>
      </c>
      <c r="D1410" s="38">
        <v>5</v>
      </c>
      <c r="E1410" s="80" t="s">
        <v>169</v>
      </c>
      <c r="F1410">
        <v>2304056</v>
      </c>
      <c r="G1410" s="80" t="s">
        <v>417</v>
      </c>
      <c r="H1410" s="8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"/>
      <c r="V1410">
        <v>6161</v>
      </c>
      <c r="W1410" s="2">
        <v>6579000000</v>
      </c>
      <c r="X1410" s="6">
        <v>14895</v>
      </c>
      <c r="Y1410" s="38">
        <v>10010</v>
      </c>
      <c r="Z1410" s="81">
        <f>+((DETALLE_GD_1[[#This Row],[VALOR X UN (GD)]]-DETALLE_GD_1[[#This Row],[VALOR PPTO]])/DETALLE_GD_1[[#This Row],[VALOR PPTO]])</f>
        <v>6.1832829808660561E-2</v>
      </c>
      <c r="AA1410" s="2">
        <f>+DETALLE_GD_1[[#This Row],[VALOR PPTO]]*DETALLE_GD_1[[#This Row],[CANTIDAD RECIBIDA]]</f>
        <v>14895</v>
      </c>
      <c r="AB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0" s="3">
        <f>+DETALLE_GD_1[[#This Row],[CANTIDAD SOLICITADA]]-DETALLE_GD_1[[#This Row],[DEVOLUCIÓN]]</f>
        <v>5</v>
      </c>
      <c r="AD1410" s="38" t="str">
        <f>+_xlfn.XLOOKUP(DETALLE_GD_1[[#This Row],[CODIGO]],PRODUCTOS[CODIGO],PRODUCTOS[DESC CORTA],"",0)</f>
        <v/>
      </c>
    </row>
    <row r="1411" spans="1:30" hidden="1" x14ac:dyDescent="0.25">
      <c r="A1411" s="1">
        <v>46155</v>
      </c>
      <c r="B1411" s="1">
        <v>46155</v>
      </c>
      <c r="C1411" s="80" t="s">
        <v>169</v>
      </c>
      <c r="D1411" s="38">
        <v>5</v>
      </c>
      <c r="E1411" s="80" t="s">
        <v>169</v>
      </c>
      <c r="F1411">
        <v>617016</v>
      </c>
      <c r="G1411" s="80" t="s">
        <v>133</v>
      </c>
      <c r="H1411" s="80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">
        <v>2013129</v>
      </c>
      <c r="V1411">
        <v>6161</v>
      </c>
      <c r="W1411" s="2">
        <v>6579000000</v>
      </c>
      <c r="X1411" s="6">
        <v>11430.053096</v>
      </c>
      <c r="Y1411" s="38">
        <v>10010</v>
      </c>
      <c r="Z1411" s="81">
        <f>+((DETALLE_GD_1[[#This Row],[VALOR X UN (GD)]]-DETALLE_GD_1[[#This Row],[VALOR PPTO]])/DETALLE_GD_1[[#This Row],[VALOR PPTO]])</f>
        <v>2.3575393332377239E-3</v>
      </c>
      <c r="AA1411" s="2">
        <f>+DETALLE_GD_1[[#This Row],[VALOR PPTO]]*DETALLE_GD_1[[#This Row],[CANTIDAD RECIBIDA]]</f>
        <v>11430.0532</v>
      </c>
      <c r="AB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1" s="3">
        <f>+DETALLE_GD_1[[#This Row],[CANTIDAD SOLICITADA]]-DETALLE_GD_1[[#This Row],[DEVOLUCIÓN]]</f>
        <v>4</v>
      </c>
      <c r="AD1411" s="38" t="str">
        <f>+_xlfn.XLOOKUP(DETALLE_GD_1[[#This Row],[CODIGO]],PRODUCTOS[CODIGO],PRODUCTOS[DESC CORTA],"",0)</f>
        <v>RODILLO CHIPORRO</v>
      </c>
    </row>
    <row r="1412" spans="1:30" hidden="1" x14ac:dyDescent="0.25">
      <c r="A1412" s="1">
        <v>46155</v>
      </c>
      <c r="B1412" s="1">
        <v>46155</v>
      </c>
      <c r="C1412" s="80" t="s">
        <v>169</v>
      </c>
      <c r="D1412" s="38">
        <v>5</v>
      </c>
      <c r="E1412" s="80" t="s">
        <v>169</v>
      </c>
      <c r="F1412">
        <v>617057</v>
      </c>
      <c r="G1412" s="80" t="s">
        <v>134</v>
      </c>
      <c r="H1412" s="80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"/>
      <c r="V1412">
        <v>6161</v>
      </c>
      <c r="W1412" s="2">
        <v>6579000000</v>
      </c>
      <c r="X1412" s="6">
        <v>8168.4788239999998</v>
      </c>
      <c r="Y1412" s="38">
        <v>10010</v>
      </c>
      <c r="Z1412" s="81">
        <f>+((DETALLE_GD_1[[#This Row],[VALOR X UN (GD)]]-DETALLE_GD_1[[#This Row],[VALOR PPTO]])/DETALLE_GD_1[[#This Row],[VALOR PPTO]])</f>
        <v>-0.16838861110834979</v>
      </c>
      <c r="AA1412" s="2">
        <f>+DETALLE_GD_1[[#This Row],[VALOR PPTO]]*DETALLE_GD_1[[#This Row],[CANTIDAD RECIBIDA]]</f>
        <v>8168.4787999999999</v>
      </c>
      <c r="AB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2" s="3">
        <f>+DETALLE_GD_1[[#This Row],[CANTIDAD SOLICITADA]]-DETALLE_GD_1[[#This Row],[DEVOLUCIÓN]]</f>
        <v>4</v>
      </c>
      <c r="AD1412" s="38" t="str">
        <f>+_xlfn.XLOOKUP(DETALLE_GD_1[[#This Row],[CODIGO]],PRODUCTOS[CODIGO],PRODUCTOS[DESC CORTA],"",0)</f>
        <v>BROCHA 5/8 X4</v>
      </c>
    </row>
    <row r="1413" spans="1:30" hidden="1" x14ac:dyDescent="0.25">
      <c r="A1413" s="1">
        <v>46155</v>
      </c>
      <c r="B1413" s="1">
        <v>46155</v>
      </c>
      <c r="C1413" s="80" t="s">
        <v>169</v>
      </c>
      <c r="D1413" s="38">
        <v>5</v>
      </c>
      <c r="E1413" s="80" t="s">
        <v>169</v>
      </c>
      <c r="F1413">
        <v>2304053</v>
      </c>
      <c r="G1413" s="80" t="s">
        <v>213</v>
      </c>
      <c r="H1413" s="80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"/>
      <c r="V1413">
        <v>6161</v>
      </c>
      <c r="W1413" s="2">
        <v>6579000000</v>
      </c>
      <c r="X1413" s="6">
        <v>41376.000000000007</v>
      </c>
      <c r="Y1413" s="38">
        <v>10010</v>
      </c>
      <c r="Z1413" s="81">
        <f>+((DETALLE_GD_1[[#This Row],[VALOR X UN (GD)]]-DETALLE_GD_1[[#This Row],[VALOR PPTO]])/DETALLE_GD_1[[#This Row],[VALOR PPTO]])</f>
        <v>0.18551821345707656</v>
      </c>
      <c r="AA1413" s="2">
        <f>+DETALLE_GD_1[[#This Row],[VALOR PPTO]]*DETALLE_GD_1[[#This Row],[CANTIDAD RECIBIDA]]</f>
        <v>41376</v>
      </c>
      <c r="AB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3" s="3">
        <f>+DETALLE_GD_1[[#This Row],[CANTIDAD SOLICITADA]]-DETALLE_GD_1[[#This Row],[DEVOLUCIÓN]]</f>
        <v>48</v>
      </c>
      <c r="AD1413" s="38">
        <f>+_xlfn.XLOOKUP(DETALLE_GD_1[[#This Row],[CODIGO]],PRODUCTOS[CODIGO],PRODUCTOS[DESC CORTA],"",0)</f>
        <v>0</v>
      </c>
    </row>
    <row r="1414" spans="1:30" hidden="1" x14ac:dyDescent="0.25">
      <c r="A1414" s="1">
        <v>46155</v>
      </c>
      <c r="B1414" s="1">
        <v>46155</v>
      </c>
      <c r="C1414" s="80" t="s">
        <v>169</v>
      </c>
      <c r="D1414" s="38">
        <v>5</v>
      </c>
      <c r="E1414" s="80" t="s">
        <v>169</v>
      </c>
      <c r="F1414">
        <v>2304002</v>
      </c>
      <c r="G1414" s="80" t="s">
        <v>212</v>
      </c>
      <c r="H1414" s="80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"/>
      <c r="V1414">
        <v>6161</v>
      </c>
      <c r="W1414" s="2">
        <v>6579000000</v>
      </c>
      <c r="X1414" s="6">
        <v>33035.321376</v>
      </c>
      <c r="Y1414" s="38">
        <v>10010</v>
      </c>
      <c r="Z1414" s="81">
        <f>+((DETALLE_GD_1[[#This Row],[VALOR X UN (GD)]]-DETALLE_GD_1[[#This Row],[VALOR PPTO]])/DETALLE_GD_1[[#This Row],[VALOR PPTO]])</f>
        <v>2.3994899422923075E-2</v>
      </c>
      <c r="AA1414" s="2">
        <f>+DETALLE_GD_1[[#This Row],[VALOR PPTO]]*DETALLE_GD_1[[#This Row],[CANTIDAD RECIBIDA]]</f>
        <v>33035.320800000001</v>
      </c>
      <c r="AB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4" s="3">
        <f>+DETALLE_GD_1[[#This Row],[CANTIDAD SOLICITADA]]-DETALLE_GD_1[[#This Row],[DEVOLUCIÓN]]</f>
        <v>24</v>
      </c>
      <c r="AD1414" s="38">
        <f>+_xlfn.XLOOKUP(DETALLE_GD_1[[#This Row],[CODIGO]],PRODUCTOS[CODIGO],PRODUCTOS[DESC CORTA],"",0)</f>
        <v>0</v>
      </c>
    </row>
    <row r="1415" spans="1:30" hidden="1" x14ac:dyDescent="0.25">
      <c r="A1415" s="1">
        <v>46155</v>
      </c>
      <c r="B1415" s="1">
        <v>46155</v>
      </c>
      <c r="C1415" s="80" t="s">
        <v>169</v>
      </c>
      <c r="D1415" s="38">
        <v>5</v>
      </c>
      <c r="E1415" s="80" t="s">
        <v>169</v>
      </c>
      <c r="F1415">
        <v>2302119</v>
      </c>
      <c r="G1415" s="80" t="s">
        <v>74</v>
      </c>
      <c r="H1415" s="80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"/>
      <c r="V1415">
        <v>6161</v>
      </c>
      <c r="W1415" s="2">
        <v>6579000000</v>
      </c>
      <c r="X1415" s="6">
        <v>88104</v>
      </c>
      <c r="Y1415" s="38">
        <v>10010</v>
      </c>
      <c r="Z1415" s="81">
        <f>+((DETALLE_GD_1[[#This Row],[VALOR X UN (GD)]]-DETALLE_GD_1[[#This Row],[VALOR PPTO]])/DETALLE_GD_1[[#This Row],[VALOR PPTO]])</f>
        <v>2.4175973849087443E-3</v>
      </c>
      <c r="AA1415" s="2">
        <f>+DETALLE_GD_1[[#This Row],[VALOR PPTO]]*DETALLE_GD_1[[#This Row],[CANTIDAD RECIBIDA]]</f>
        <v>88104</v>
      </c>
      <c r="AB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5" s="3">
        <f>+DETALLE_GD_1[[#This Row],[CANTIDAD SOLICITADA]]-DETALLE_GD_1[[#This Row],[DEVOLUCIÓN]]</f>
        <v>24</v>
      </c>
      <c r="AD1415" s="38" t="str">
        <f>+_xlfn.XLOOKUP(DETALLE_GD_1[[#This Row],[CODIGO]],PRODUCTOS[CODIGO],PRODUCTOS[DESC CORTA],"",0)</f>
        <v>SELLO</v>
      </c>
    </row>
    <row r="1416" spans="1:30" hidden="1" x14ac:dyDescent="0.25">
      <c r="A1416" s="1">
        <v>46155</v>
      </c>
      <c r="B1416" s="1">
        <v>46155</v>
      </c>
      <c r="C1416" s="80" t="s">
        <v>169</v>
      </c>
      <c r="D1416" s="38">
        <v>5</v>
      </c>
      <c r="E1416" s="80" t="s">
        <v>169</v>
      </c>
      <c r="F1416">
        <v>407423</v>
      </c>
      <c r="G1416" s="80" t="s">
        <v>106</v>
      </c>
      <c r="H1416" s="80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"/>
      <c r="V1416">
        <v>6161</v>
      </c>
      <c r="W1416" s="2">
        <v>6579000000</v>
      </c>
      <c r="X1416" s="6">
        <v>213281.00396756755</v>
      </c>
      <c r="Y1416" s="38">
        <v>10010</v>
      </c>
      <c r="Z1416" s="81">
        <f>+((DETALLE_GD_1[[#This Row],[VALOR X UN (GD)]]-DETALLE_GD_1[[#This Row],[VALOR PPTO]])/DETALLE_GD_1[[#This Row],[VALOR PPTO]])</f>
        <v>-0.96749827692105728</v>
      </c>
      <c r="AA1416" s="2">
        <f>+DETALLE_GD_1[[#This Row],[VALOR PPTO]]*DETALLE_GD_1[[#This Row],[CANTIDAD RECIBIDA]]</f>
        <v>213281</v>
      </c>
      <c r="AB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6" s="3">
        <f>+DETALLE_GD_1[[#This Row],[CANTIDAD SOLICITADA]]-DETALLE_GD_1[[#This Row],[DEVOLUCIÓN]]</f>
        <v>2000</v>
      </c>
      <c r="AD1416" s="38" t="str">
        <f>+_xlfn.XLOOKUP(DETALLE_GD_1[[#This Row],[CODIGO]],PRODUCTOS[CODIGO],PRODUCTOS[DESC CORTA],"",0)</f>
        <v>TORNILLO CRS 6X1 5/8</v>
      </c>
    </row>
    <row r="1417" spans="1:30" hidden="1" x14ac:dyDescent="0.25">
      <c r="A1417" s="1">
        <v>46155</v>
      </c>
      <c r="B1417" s="1">
        <v>46155</v>
      </c>
      <c r="C1417" s="80" t="s">
        <v>169</v>
      </c>
      <c r="D1417" s="38">
        <v>5</v>
      </c>
      <c r="E1417" s="80" t="s">
        <v>169</v>
      </c>
      <c r="F1417">
        <v>407185</v>
      </c>
      <c r="G1417" s="80" t="s">
        <v>43</v>
      </c>
      <c r="H1417" s="80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"/>
      <c r="V1417">
        <v>6161</v>
      </c>
      <c r="W1417" s="2">
        <v>6579000000</v>
      </c>
      <c r="X1417" s="6">
        <v>30952.44</v>
      </c>
      <c r="Y1417" s="38">
        <v>10010</v>
      </c>
      <c r="Z1417" s="81">
        <f>+((DETALLE_GD_1[[#This Row],[VALOR X UN (GD)]]-DETALLE_GD_1[[#This Row],[VALOR PPTO]])/DETALLE_GD_1[[#This Row],[VALOR PPTO]])</f>
        <v>-8.9077242923396804E-2</v>
      </c>
      <c r="AA1417" s="2">
        <f>+DETALLE_GD_1[[#This Row],[VALOR PPTO]]*DETALLE_GD_1[[#This Row],[CANTIDAD RECIBIDA]]</f>
        <v>30952.350000000002</v>
      </c>
      <c r="AB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7" s="3">
        <f>+DETALLE_GD_1[[#This Row],[CANTIDAD SOLICITADA]]-DETALLE_GD_1[[#This Row],[DEVOLUCIÓN]]</f>
        <v>4500</v>
      </c>
      <c r="AD1417" s="38">
        <f>+_xlfn.XLOOKUP(DETALLE_GD_1[[#This Row],[CODIGO]],PRODUCTOS[CODIGO],PRODUCTOS[DESC CORTA],"",0)</f>
        <v>0</v>
      </c>
    </row>
    <row r="1418" spans="1:30" hidden="1" x14ac:dyDescent="0.25">
      <c r="A1418" s="1">
        <v>46155</v>
      </c>
      <c r="B1418" s="1">
        <v>46155</v>
      </c>
      <c r="C1418" s="80" t="s">
        <v>169</v>
      </c>
      <c r="D1418" s="38">
        <v>5</v>
      </c>
      <c r="E1418" s="80" t="s">
        <v>169</v>
      </c>
      <c r="F1418">
        <v>1402016</v>
      </c>
      <c r="G1418" s="80" t="s">
        <v>798</v>
      </c>
      <c r="H1418" s="80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"/>
      <c r="V1418">
        <v>6161</v>
      </c>
      <c r="W1418" s="2">
        <v>6579000000</v>
      </c>
      <c r="X1418" s="6" t="s">
        <v>355</v>
      </c>
      <c r="Y1418" s="38">
        <v>10010</v>
      </c>
      <c r="Z1418" s="81" t="e">
        <f>+((DETALLE_GD_1[[#This Row],[VALOR X UN (GD)]]-DETALLE_GD_1[[#This Row],[VALOR PPTO]])/DETALLE_GD_1[[#This Row],[VALOR PPTO]])</f>
        <v>#DIV/0!</v>
      </c>
      <c r="AA1418" s="2">
        <f>+DETALLE_GD_1[[#This Row],[VALOR PPTO]]*DETALLE_GD_1[[#This Row],[CANTIDAD RECIBIDA]]</f>
        <v>0</v>
      </c>
      <c r="AB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8" s="3">
        <f>+DETALLE_GD_1[[#This Row],[CANTIDAD SOLICITADA]]-DETALLE_GD_1[[#This Row],[DEVOLUCIÓN]]</f>
        <v>21</v>
      </c>
      <c r="AD1418" s="38" t="str">
        <f>+_xlfn.XLOOKUP(DETALLE_GD_1[[#This Row],[CODIGO]],PRODUCTOS[CODIGO],PRODUCTOS[DESC CORTA],"",0)</f>
        <v/>
      </c>
    </row>
    <row r="1419" spans="1:30" hidden="1" x14ac:dyDescent="0.25">
      <c r="A1419" s="1">
        <v>46155</v>
      </c>
      <c r="B1419" s="1">
        <v>46155</v>
      </c>
      <c r="C1419" s="80" t="s">
        <v>169</v>
      </c>
      <c r="D1419" s="38">
        <v>5</v>
      </c>
      <c r="E1419" s="80" t="s">
        <v>169</v>
      </c>
      <c r="F1419">
        <v>1101298</v>
      </c>
      <c r="G1419" s="80" t="s">
        <v>799</v>
      </c>
      <c r="H1419" s="80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"/>
      <c r="V1419">
        <v>6161</v>
      </c>
      <c r="W1419" s="2">
        <v>6579000000</v>
      </c>
      <c r="X1419" s="6" t="s">
        <v>355</v>
      </c>
      <c r="Y1419" s="38">
        <v>10010</v>
      </c>
      <c r="Z1419" s="81" t="e">
        <f>+((DETALLE_GD_1[[#This Row],[VALOR X UN (GD)]]-DETALLE_GD_1[[#This Row],[VALOR PPTO]])/DETALLE_GD_1[[#This Row],[VALOR PPTO]])</f>
        <v>#DIV/0!</v>
      </c>
      <c r="AA1419" s="2">
        <f>+DETALLE_GD_1[[#This Row],[VALOR PPTO]]*DETALLE_GD_1[[#This Row],[CANTIDAD RECIBIDA]]</f>
        <v>0</v>
      </c>
      <c r="AB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9" s="3">
        <f>+DETALLE_GD_1[[#This Row],[CANTIDAD SOLICITADA]]-DETALLE_GD_1[[#This Row],[DEVOLUCIÓN]]</f>
        <v>7</v>
      </c>
      <c r="AD1419" s="38" t="str">
        <f>+_xlfn.XLOOKUP(DETALLE_GD_1[[#This Row],[CODIGO]],PRODUCTOS[CODIGO],PRODUCTOS[DESC CORTA],"",0)</f>
        <v/>
      </c>
    </row>
    <row r="1420" spans="1:30" hidden="1" x14ac:dyDescent="0.25">
      <c r="A1420" s="1">
        <v>46155</v>
      </c>
      <c r="B1420" s="1">
        <v>46155</v>
      </c>
      <c r="C1420" s="80" t="s">
        <v>169</v>
      </c>
      <c r="D1420" s="38">
        <v>5</v>
      </c>
      <c r="E1420" s="80" t="s">
        <v>169</v>
      </c>
      <c r="F1420">
        <v>1610023</v>
      </c>
      <c r="G1420" s="80" t="s">
        <v>351</v>
      </c>
      <c r="H1420" s="8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"/>
      <c r="V1420">
        <v>6161</v>
      </c>
      <c r="W1420" s="2">
        <v>6579000000</v>
      </c>
      <c r="X1420" s="6">
        <v>10545.292710000002</v>
      </c>
      <c r="Y1420" s="38">
        <v>10010</v>
      </c>
      <c r="Z1420" s="81">
        <f>+((DETALLE_GD_1[[#This Row],[VALOR X UN (GD)]]-DETALLE_GD_1[[#This Row],[VALOR PPTO]])/DETALLE_GD_1[[#This Row],[VALOR PPTO]])</f>
        <v>8.0197633209320524E-2</v>
      </c>
      <c r="AA1420" s="2">
        <f>+DETALLE_GD_1[[#This Row],[VALOR PPTO]]*DETALLE_GD_1[[#This Row],[CANTIDAD RECIBIDA]]</f>
        <v>10545.2925</v>
      </c>
      <c r="AB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0" s="3">
        <f>+DETALLE_GD_1[[#This Row],[CANTIDAD SOLICITADA]]-DETALLE_GD_1[[#This Row],[DEVOLUCIÓN]]</f>
        <v>5</v>
      </c>
      <c r="AD1420" s="38" t="str">
        <f>+_xlfn.XLOOKUP(DETALLE_GD_1[[#This Row],[CODIGO]],PRODUCTOS[CODIGO],PRODUCTOS[DESC CORTA],"",0)</f>
        <v>TRAPOS DE ASEO</v>
      </c>
    </row>
    <row r="1421" spans="1:30" hidden="1" x14ac:dyDescent="0.25">
      <c r="A1421" s="1">
        <v>46155</v>
      </c>
      <c r="B1421" s="1">
        <v>46155</v>
      </c>
      <c r="C1421" s="80" t="s">
        <v>169</v>
      </c>
      <c r="D1421" s="38">
        <v>5</v>
      </c>
      <c r="E1421" s="80" t="s">
        <v>169</v>
      </c>
      <c r="F1421">
        <v>609007</v>
      </c>
      <c r="G1421" s="80" t="s">
        <v>210</v>
      </c>
      <c r="H1421" s="80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"/>
      <c r="V1421">
        <v>6161</v>
      </c>
      <c r="W1421" s="2">
        <v>6579000000</v>
      </c>
      <c r="X1421" s="6">
        <v>16329.964286</v>
      </c>
      <c r="Y1421" s="38">
        <v>10010</v>
      </c>
      <c r="Z1421" s="81">
        <f>+((DETALLE_GD_1[[#This Row],[VALOR X UN (GD)]]-DETALLE_GD_1[[#This Row],[VALOR PPTO]])/DETALLE_GD_1[[#This Row],[VALOR PPTO]])</f>
        <v>2.1922889457194073E-6</v>
      </c>
      <c r="AA1421" s="2">
        <f>+DETALLE_GD_1[[#This Row],[VALOR PPTO]]*DETALLE_GD_1[[#This Row],[CANTIDAD RECIBIDA]]</f>
        <v>16329.9642</v>
      </c>
      <c r="AB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1" s="3">
        <f>+DETALLE_GD_1[[#This Row],[CANTIDAD SOLICITADA]]-DETALLE_GD_1[[#This Row],[DEVOLUCIÓN]]</f>
        <v>2</v>
      </c>
      <c r="AD1421" s="38">
        <f>+_xlfn.XLOOKUP(DETALLE_GD_1[[#This Row],[CODIGO]],PRODUCTOS[CODIGO],PRODUCTOS[DESC CORTA],"",0)</f>
        <v>0</v>
      </c>
    </row>
    <row r="1422" spans="1:30" hidden="1" x14ac:dyDescent="0.25">
      <c r="A1422" s="1">
        <v>46155</v>
      </c>
      <c r="B1422" s="1">
        <v>46155</v>
      </c>
      <c r="C1422" s="80" t="s">
        <v>169</v>
      </c>
      <c r="D1422" s="38">
        <v>5</v>
      </c>
      <c r="E1422" s="80" t="s">
        <v>169</v>
      </c>
      <c r="F1422">
        <v>907034</v>
      </c>
      <c r="G1422" s="80" t="s">
        <v>256</v>
      </c>
      <c r="H1422" s="80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"/>
      <c r="V1422">
        <v>6161</v>
      </c>
      <c r="W1422" s="2">
        <v>6579000000</v>
      </c>
      <c r="X1422" s="6">
        <v>1562691.6666700002</v>
      </c>
      <c r="Y1422" s="38">
        <v>10010</v>
      </c>
      <c r="Z1422" s="81">
        <f>+((DETALLE_GD_1[[#This Row],[VALOR X UN (GD)]]-DETALLE_GD_1[[#This Row],[VALOR PPTO]])/DETALLE_GD_1[[#This Row],[VALOR PPTO]])</f>
        <v>-0.26495224601463241</v>
      </c>
      <c r="AA1422" s="2">
        <f>+DETALLE_GD_1[[#This Row],[VALOR PPTO]]*DETALLE_GD_1[[#This Row],[CANTIDAD RECIBIDA]]</f>
        <v>1562691.6669999999</v>
      </c>
      <c r="AB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2" s="3">
        <f>+DETALLE_GD_1[[#This Row],[CANTIDAD SOLICITADA]]-DETALLE_GD_1[[#This Row],[DEVOLUCIÓN]]</f>
        <v>10</v>
      </c>
      <c r="AD1422" s="38" t="str">
        <f>+_xlfn.XLOOKUP(DETALLE_GD_1[[#This Row],[CODIGO]],PRODUCTOS[CODIGO],PRODUCTOS[DESC CORTA],"",0)</f>
        <v/>
      </c>
    </row>
    <row r="1423" spans="1:30" hidden="1" x14ac:dyDescent="0.25">
      <c r="A1423" s="1">
        <v>46155</v>
      </c>
      <c r="B1423" s="1">
        <v>46155</v>
      </c>
      <c r="C1423" s="80" t="s">
        <v>169</v>
      </c>
      <c r="D1423" s="38">
        <v>5</v>
      </c>
      <c r="E1423" s="80" t="s">
        <v>169</v>
      </c>
      <c r="F1423">
        <v>2302098</v>
      </c>
      <c r="G1423" s="80" t="s">
        <v>24</v>
      </c>
      <c r="H1423" s="80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"/>
      <c r="V1423">
        <v>6161</v>
      </c>
      <c r="W1423" s="2">
        <v>6579000000</v>
      </c>
      <c r="X1423" s="6">
        <v>84851.999999999985</v>
      </c>
      <c r="Y1423" s="38">
        <v>10010</v>
      </c>
      <c r="Z1423" s="81">
        <f>+((DETALLE_GD_1[[#This Row],[VALOR X UN (GD)]]-DETALLE_GD_1[[#This Row],[VALOR PPTO]])/DETALLE_GD_1[[#This Row],[VALOR PPTO]])</f>
        <v>0</v>
      </c>
      <c r="AA1423" s="2">
        <f>+DETALLE_GD_1[[#This Row],[VALOR PPTO]]*DETALLE_GD_1[[#This Row],[CANTIDAD RECIBIDA]]</f>
        <v>84852</v>
      </c>
      <c r="AB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3" s="3">
        <f>+DETALLE_GD_1[[#This Row],[CANTIDAD SOLICITADA]]-DETALLE_GD_1[[#This Row],[DEVOLUCIÓN]]</f>
        <v>4</v>
      </c>
      <c r="AD1423" s="38" t="str">
        <f>+_xlfn.XLOOKUP(DETALLE_GD_1[[#This Row],[CODIGO]],PRODUCTOS[CODIGO],PRODUCTOS[DESC CORTA],"",0)</f>
        <v>COLA FRIA</v>
      </c>
    </row>
    <row r="1424" spans="1:30" hidden="1" x14ac:dyDescent="0.25">
      <c r="A1424" s="1">
        <v>46155</v>
      </c>
      <c r="B1424" s="1">
        <v>46155</v>
      </c>
      <c r="C1424" s="80" t="s">
        <v>169</v>
      </c>
      <c r="D1424" s="38">
        <v>5</v>
      </c>
      <c r="E1424" s="80" t="s">
        <v>169</v>
      </c>
      <c r="F1424">
        <v>1701154</v>
      </c>
      <c r="G1424" s="80" t="s">
        <v>713</v>
      </c>
      <c r="H1424" s="80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">
        <v>220344</v>
      </c>
      <c r="V1424">
        <v>6161</v>
      </c>
      <c r="W1424" s="2">
        <v>6579000000</v>
      </c>
      <c r="X1424" s="6">
        <v>3690</v>
      </c>
      <c r="Y1424" s="38">
        <v>10010</v>
      </c>
      <c r="Z1424" s="81">
        <f>+((DETALLE_GD_1[[#This Row],[VALOR X UN (GD)]]-DETALLE_GD_1[[#This Row],[VALOR PPTO]])/DETALLE_GD_1[[#This Row],[VALOR PPTO]])</f>
        <v>-2.7097560975610435E-4</v>
      </c>
      <c r="AA1424" s="2">
        <f>+DETALLE_GD_1[[#This Row],[VALOR PPTO]]*DETALLE_GD_1[[#This Row],[CANTIDAD RECIBIDA]]</f>
        <v>3690</v>
      </c>
      <c r="AB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4" s="3">
        <f>+DETALLE_GD_1[[#This Row],[CANTIDAD SOLICITADA]]-DETALLE_GD_1[[#This Row],[DEVOLUCIÓN]]</f>
        <v>3</v>
      </c>
      <c r="AD1424" s="38" t="str">
        <f>+_xlfn.XLOOKUP(DETALLE_GD_1[[#This Row],[CODIGO]],PRODUCTOS[CODIGO],PRODUCTOS[DESC CORTA],"",0)</f>
        <v/>
      </c>
    </row>
    <row r="1425" spans="1:30" hidden="1" x14ac:dyDescent="0.25">
      <c r="A1425" s="1">
        <v>46155</v>
      </c>
      <c r="B1425" s="1">
        <v>46155</v>
      </c>
      <c r="C1425" s="80" t="s">
        <v>169</v>
      </c>
      <c r="D1425" s="38">
        <v>5</v>
      </c>
      <c r="E1425" s="80" t="s">
        <v>169</v>
      </c>
      <c r="F1425">
        <v>1802175</v>
      </c>
      <c r="G1425" s="80" t="s">
        <v>269</v>
      </c>
      <c r="H1425" s="80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"/>
      <c r="V1425">
        <v>6161</v>
      </c>
      <c r="W1425" s="2">
        <v>6579000000</v>
      </c>
      <c r="X1425" s="6">
        <v>3237</v>
      </c>
      <c r="Y1425" s="38">
        <v>10010</v>
      </c>
      <c r="Z1425" s="81">
        <f>+((DETALLE_GD_1[[#This Row],[VALOR X UN (GD)]]-DETALLE_GD_1[[#This Row],[VALOR PPTO]])/DETALLE_GD_1[[#This Row],[VALOR PPTO]])</f>
        <v>0</v>
      </c>
      <c r="AA1425" s="2">
        <f>+DETALLE_GD_1[[#This Row],[VALOR PPTO]]*DETALLE_GD_1[[#This Row],[CANTIDAD RECIBIDA]]</f>
        <v>3237</v>
      </c>
      <c r="AB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5" s="3">
        <f>+DETALLE_GD_1[[#This Row],[CANTIDAD SOLICITADA]]-DETALLE_GD_1[[#This Row],[DEVOLUCIÓN]]</f>
        <v>3</v>
      </c>
      <c r="AD1425" s="38" t="str">
        <f>+_xlfn.XLOOKUP(DETALLE_GD_1[[#This Row],[CODIGO]],PRODUCTOS[CODIGO],PRODUCTOS[DESC CORTA],"",0)</f>
        <v>UÑETAS INSTLACION LAVAMANOS</v>
      </c>
    </row>
    <row r="1426" spans="1:30" hidden="1" x14ac:dyDescent="0.25">
      <c r="A1426" s="1">
        <v>46155</v>
      </c>
      <c r="B1426" s="1">
        <v>46155</v>
      </c>
      <c r="C1426" s="80" t="s">
        <v>169</v>
      </c>
      <c r="D1426" s="38">
        <v>5</v>
      </c>
      <c r="E1426" s="80" t="s">
        <v>169</v>
      </c>
      <c r="F1426">
        <v>1802174</v>
      </c>
      <c r="G1426" s="80" t="s">
        <v>268</v>
      </c>
      <c r="H1426" s="80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"/>
      <c r="V1426">
        <v>6161</v>
      </c>
      <c r="W1426" s="2">
        <v>6579000000</v>
      </c>
      <c r="X1426" s="6">
        <v>23127</v>
      </c>
      <c r="Y1426" s="38">
        <v>10010</v>
      </c>
      <c r="Z1426" s="81">
        <f>+((DETALLE_GD_1[[#This Row],[VALOR X UN (GD)]]-DETALLE_GD_1[[#This Row],[VALOR PPTO]])/DETALLE_GD_1[[#This Row],[VALOR PPTO]])</f>
        <v>-9.5126475548063763E-4</v>
      </c>
      <c r="AA1426" s="2">
        <f>+DETALLE_GD_1[[#This Row],[VALOR PPTO]]*DETALLE_GD_1[[#This Row],[CANTIDAD RECIBIDA]]</f>
        <v>23127</v>
      </c>
      <c r="AB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6" s="3">
        <f>+DETALLE_GD_1[[#This Row],[CANTIDAD SOLICITADA]]-DETALLE_GD_1[[#This Row],[DEVOLUCIÓN]]</f>
        <v>3</v>
      </c>
      <c r="AD1426" s="38" t="str">
        <f>+_xlfn.XLOOKUP(DETALLE_GD_1[[#This Row],[CODIGO]],PRODUCTOS[CODIGO],PRODUCTOS[DESC CORTA],"",0)</f>
        <v>PEDESTAL DS THEOS</v>
      </c>
    </row>
    <row r="1427" spans="1:30" hidden="1" x14ac:dyDescent="0.25">
      <c r="A1427" s="1">
        <v>46155</v>
      </c>
      <c r="B1427" s="1">
        <v>46155</v>
      </c>
      <c r="C1427" s="80" t="s">
        <v>169</v>
      </c>
      <c r="D1427" s="38">
        <v>5</v>
      </c>
      <c r="E1427" s="80" t="s">
        <v>169</v>
      </c>
      <c r="F1427">
        <v>1802173</v>
      </c>
      <c r="G1427" s="80" t="s">
        <v>267</v>
      </c>
      <c r="H1427" s="80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"/>
      <c r="V1427">
        <v>6161</v>
      </c>
      <c r="W1427" s="2">
        <v>6579000000</v>
      </c>
      <c r="X1427" s="6">
        <v>47984</v>
      </c>
      <c r="Y1427" s="38">
        <v>10010</v>
      </c>
      <c r="Z1427" s="81">
        <f>+((DETALLE_GD_1[[#This Row],[VALOR X UN (GD)]]-DETALLE_GD_1[[#This Row],[VALOR PPTO]])/DETALLE_GD_1[[#This Row],[VALOR PPTO]])</f>
        <v>-9.378126042014005E-4</v>
      </c>
      <c r="AA1427" s="2">
        <f>+DETALLE_GD_1[[#This Row],[VALOR PPTO]]*DETALLE_GD_1[[#This Row],[CANTIDAD RECIBIDA]]</f>
        <v>47984</v>
      </c>
      <c r="AB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7" s="3">
        <f>+DETALLE_GD_1[[#This Row],[CANTIDAD SOLICITADA]]-DETALLE_GD_1[[#This Row],[DEVOLUCIÓN]]</f>
        <v>4</v>
      </c>
      <c r="AD1427" s="38" t="str">
        <f>+_xlfn.XLOOKUP(DETALLE_GD_1[[#This Row],[CODIGO]],PRODUCTOS[CODIGO],PRODUCTOS[DESC CORTA],"",0)</f>
        <v>LAVAMANOS DS THEOS</v>
      </c>
    </row>
    <row r="1428" spans="1:30" hidden="1" x14ac:dyDescent="0.25">
      <c r="A1428" s="1">
        <v>46155</v>
      </c>
      <c r="B1428" s="1">
        <v>46155</v>
      </c>
      <c r="C1428" s="80" t="s">
        <v>169</v>
      </c>
      <c r="D1428" s="38">
        <v>5</v>
      </c>
      <c r="E1428" s="80" t="s">
        <v>169</v>
      </c>
      <c r="F1428">
        <v>5316484</v>
      </c>
      <c r="G1428" s="80" t="s">
        <v>96</v>
      </c>
      <c r="H1428" s="80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"/>
      <c r="V1428">
        <v>6161</v>
      </c>
      <c r="W1428" s="2">
        <v>6579000000</v>
      </c>
      <c r="X1428" s="6">
        <v>26236.363638000003</v>
      </c>
      <c r="Y1428" s="38">
        <v>10010</v>
      </c>
      <c r="Z1428" s="81">
        <f>+((DETALLE_GD_1[[#This Row],[VALOR X UN (GD)]]-DETALLE_GD_1[[#This Row],[VALOR PPTO]])/DETALLE_GD_1[[#This Row],[VALOR PPTO]])</f>
        <v>-2.0405411515142864E-2</v>
      </c>
      <c r="AA1428" s="2">
        <f>+DETALLE_GD_1[[#This Row],[VALOR PPTO]]*DETALLE_GD_1[[#This Row],[CANTIDAD RECIBIDA]]</f>
        <v>26236.363799999999</v>
      </c>
      <c r="AB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8" s="3">
        <f>+DETALLE_GD_1[[#This Row],[CANTIDAD SOLICITADA]]-DETALLE_GD_1[[#This Row],[DEVOLUCIÓN]]</f>
        <v>6</v>
      </c>
      <c r="AD1428" s="38" t="str">
        <f>+_xlfn.XLOOKUP(DETALLE_GD_1[[#This Row],[CODIGO]],PRODUCTOS[CODIGO],PRODUCTOS[DESC CORTA],"",0)</f>
        <v>LLAVE DE BOLA AC</v>
      </c>
    </row>
    <row r="1429" spans="1:30" hidden="1" x14ac:dyDescent="0.25">
      <c r="A1429" s="1">
        <v>46155</v>
      </c>
      <c r="B1429" s="1">
        <v>46155</v>
      </c>
      <c r="C1429" s="80" t="s">
        <v>169</v>
      </c>
      <c r="D1429" s="38">
        <v>5</v>
      </c>
      <c r="E1429" s="80" t="s">
        <v>169</v>
      </c>
      <c r="F1429">
        <v>5316483</v>
      </c>
      <c r="G1429" s="80" t="s">
        <v>97</v>
      </c>
      <c r="H1429" s="80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"/>
      <c r="V1429">
        <v>6161</v>
      </c>
      <c r="W1429" s="2">
        <v>6579000000</v>
      </c>
      <c r="X1429" s="6">
        <v>19425.642857999999</v>
      </c>
      <c r="Y1429" s="38">
        <v>10010</v>
      </c>
      <c r="Z1429" s="81">
        <f>+((DETALLE_GD_1[[#This Row],[VALOR X UN (GD)]]-DETALLE_GD_1[[#This Row],[VALOR PPTO]])/DETALLE_GD_1[[#This Row],[VALOR PPTO]])</f>
        <v>-7.8280159442447456E-2</v>
      </c>
      <c r="AA1429" s="2">
        <f>+DETALLE_GD_1[[#This Row],[VALOR PPTO]]*DETALLE_GD_1[[#This Row],[CANTIDAD RECIBIDA]]</f>
        <v>19425.642599999999</v>
      </c>
      <c r="AB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9" s="3">
        <f>+DETALLE_GD_1[[#This Row],[CANTIDAD SOLICITADA]]-DETALLE_GD_1[[#This Row],[DEVOLUCIÓN]]</f>
        <v>6</v>
      </c>
      <c r="AD1429" s="38" t="str">
        <f>+_xlfn.XLOOKUP(DETALLE_GD_1[[#This Row],[CODIGO]],PRODUCTOS[CODIGO],PRODUCTOS[DESC CORTA],"",0)</f>
        <v>LLAVE DE BOLA AF</v>
      </c>
    </row>
    <row r="1430" spans="1:30" hidden="1" x14ac:dyDescent="0.25">
      <c r="A1430" s="1">
        <v>46155</v>
      </c>
      <c r="B1430" s="1">
        <v>46155</v>
      </c>
      <c r="C1430" s="80" t="s">
        <v>169</v>
      </c>
      <c r="D1430" s="38">
        <v>5</v>
      </c>
      <c r="E1430" s="80" t="s">
        <v>169</v>
      </c>
      <c r="F1430">
        <v>1802170</v>
      </c>
      <c r="G1430" s="80" t="s">
        <v>264</v>
      </c>
      <c r="H1430" s="8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"/>
      <c r="V1430">
        <v>6161</v>
      </c>
      <c r="W1430" s="2">
        <v>6579000000</v>
      </c>
      <c r="X1430" s="6">
        <v>6129</v>
      </c>
      <c r="Y1430" s="38">
        <v>10010</v>
      </c>
      <c r="Z1430" s="81">
        <f>+((DETALLE_GD_1[[#This Row],[VALOR X UN (GD)]]-DETALLE_GD_1[[#This Row],[VALOR PPTO]])/DETALLE_GD_1[[#This Row],[VALOR PPTO]])</f>
        <v>0</v>
      </c>
      <c r="AA1430" s="2">
        <f>+DETALLE_GD_1[[#This Row],[VALOR PPTO]]*DETALLE_GD_1[[#This Row],[CANTIDAD RECIBIDA]]</f>
        <v>6129</v>
      </c>
      <c r="AB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0" s="3">
        <f>+DETALLE_GD_1[[#This Row],[CANTIDAD SOLICITADA]]-DETALLE_GD_1[[#This Row],[DEVOLUCIÓN]]</f>
        <v>3</v>
      </c>
      <c r="AD1430" s="38">
        <f>+_xlfn.XLOOKUP(DETALLE_GD_1[[#This Row],[CODIGO]],PRODUCTOS[CODIGO],PRODUCTOS[DESC CORTA],"",0)</f>
        <v>0</v>
      </c>
    </row>
    <row r="1431" spans="1:30" hidden="1" x14ac:dyDescent="0.25">
      <c r="A1431" s="1">
        <v>46155</v>
      </c>
      <c r="B1431" s="1">
        <v>46155</v>
      </c>
      <c r="C1431" s="80" t="s">
        <v>169</v>
      </c>
      <c r="D1431" s="38">
        <v>5</v>
      </c>
      <c r="E1431" s="80" t="s">
        <v>169</v>
      </c>
      <c r="F1431">
        <v>1802169</v>
      </c>
      <c r="G1431" s="80" t="s">
        <v>263</v>
      </c>
      <c r="H1431" s="80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"/>
      <c r="V1431">
        <v>6161</v>
      </c>
      <c r="W1431" s="2">
        <v>6579000000</v>
      </c>
      <c r="X1431" s="6">
        <v>32223</v>
      </c>
      <c r="Y1431" s="38">
        <v>10010</v>
      </c>
      <c r="Z1431" s="81">
        <f>+((DETALLE_GD_1[[#This Row],[VALOR X UN (GD)]]-DETALLE_GD_1[[#This Row],[VALOR PPTO]])/DETALLE_GD_1[[#This Row],[VALOR PPTO]])</f>
        <v>-1.0241132110604227E-3</v>
      </c>
      <c r="AA1431" s="2">
        <f>+DETALLE_GD_1[[#This Row],[VALOR PPTO]]*DETALLE_GD_1[[#This Row],[CANTIDAD RECIBIDA]]</f>
        <v>32223</v>
      </c>
      <c r="AB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1" s="3">
        <f>+DETALLE_GD_1[[#This Row],[CANTIDAD SOLICITADA]]-DETALLE_GD_1[[#This Row],[DEVOLUCIÓN]]</f>
        <v>3</v>
      </c>
      <c r="AD1431" s="38" t="str">
        <f>+_xlfn.XLOOKUP(DETALLE_GD_1[[#This Row],[CODIGO]],PRODUCTOS[CODIGO],PRODUCTOS[DESC CORTA],"",0)</f>
        <v>LAVARROPA PLATICO DS</v>
      </c>
    </row>
    <row r="1432" spans="1:30" hidden="1" x14ac:dyDescent="0.25">
      <c r="A1432" s="1">
        <v>46155</v>
      </c>
      <c r="B1432" s="1">
        <v>46155</v>
      </c>
      <c r="C1432" s="80" t="s">
        <v>169</v>
      </c>
      <c r="D1432" s="38">
        <v>5</v>
      </c>
      <c r="E1432" s="80" t="s">
        <v>169</v>
      </c>
      <c r="F1432">
        <v>1802167</v>
      </c>
      <c r="G1432" s="80" t="s">
        <v>262</v>
      </c>
      <c r="H1432" s="80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"/>
      <c r="V1432">
        <v>6161</v>
      </c>
      <c r="W1432" s="2">
        <v>6579000000</v>
      </c>
      <c r="X1432" s="6">
        <v>44916</v>
      </c>
      <c r="Y1432" s="38">
        <v>10010</v>
      </c>
      <c r="Z1432" s="81">
        <f>+((DETALLE_GD_1[[#This Row],[VALOR X UN (GD)]]-DETALLE_GD_1[[#This Row],[VALOR PPTO]])/DETALLE_GD_1[[#This Row],[VALOR PPTO]])</f>
        <v>0</v>
      </c>
      <c r="AA1432" s="2">
        <f>+DETALLE_GD_1[[#This Row],[VALOR PPTO]]*DETALLE_GD_1[[#This Row],[CANTIDAD RECIBIDA]]</f>
        <v>44916</v>
      </c>
      <c r="AB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2" s="3">
        <f>+DETALLE_GD_1[[#This Row],[CANTIDAD SOLICITADA]]-DETALLE_GD_1[[#This Row],[DEVOLUCIÓN]]</f>
        <v>3</v>
      </c>
      <c r="AD1432" s="38" t="str">
        <f>+_xlfn.XLOOKUP(DETALLE_GD_1[[#This Row],[CODIGO]],PRODUCTOS[CODIGO],PRODUCTOS[DESC CORTA],"",0)</f>
        <v>NEW DUCHA SIMPLE, SOPORTE Y FLEXIBLE 1.5M 8LPM, ESTIU (TS2024020)</v>
      </c>
    </row>
    <row r="1433" spans="1:30" hidden="1" x14ac:dyDescent="0.25">
      <c r="A1433" s="1">
        <v>46155</v>
      </c>
      <c r="B1433" s="1">
        <v>46155</v>
      </c>
      <c r="C1433" s="80" t="s">
        <v>169</v>
      </c>
      <c r="D1433" s="38">
        <v>5</v>
      </c>
      <c r="E1433" s="80" t="s">
        <v>169</v>
      </c>
      <c r="F1433">
        <v>1801229</v>
      </c>
      <c r="G1433" s="80" t="s">
        <v>259</v>
      </c>
      <c r="H1433" s="80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"/>
      <c r="V1433">
        <v>6161</v>
      </c>
      <c r="W1433" s="2">
        <v>6579000000</v>
      </c>
      <c r="X1433" s="6">
        <v>14026.555557</v>
      </c>
      <c r="Y1433" s="38">
        <v>10010</v>
      </c>
      <c r="Z1433" s="81">
        <f>+((DETALLE_GD_1[[#This Row],[VALOR X UN (GD)]]-DETALLE_GD_1[[#This Row],[VALOR PPTO]])/DETALLE_GD_1[[#This Row],[VALOR PPTO]])</f>
        <v>0.10739946810177302</v>
      </c>
      <c r="AA1433" s="2">
        <f>+DETALLE_GD_1[[#This Row],[VALOR PPTO]]*DETALLE_GD_1[[#This Row],[CANTIDAD RECIBIDA]]</f>
        <v>14026.5555</v>
      </c>
      <c r="AB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3" s="3">
        <f>+DETALLE_GD_1[[#This Row],[CANTIDAD SOLICITADA]]-DETALLE_GD_1[[#This Row],[DEVOLUCIÓN]]</f>
        <v>3</v>
      </c>
      <c r="AD1433" s="38" t="str">
        <f>+_xlfn.XLOOKUP(DETALLE_GD_1[[#This Row],[CODIGO]],PRODUCTOS[CODIGO],PRODUCTOS[DESC CORTA],"",0)</f>
        <v>KIT DESAGUE TINA</v>
      </c>
    </row>
    <row r="1434" spans="1:30" hidden="1" x14ac:dyDescent="0.25">
      <c r="A1434" s="1">
        <v>46155</v>
      </c>
      <c r="B1434" s="1">
        <v>46155</v>
      </c>
      <c r="C1434" s="80" t="s">
        <v>169</v>
      </c>
      <c r="D1434" s="38">
        <v>5</v>
      </c>
      <c r="E1434" s="80" t="s">
        <v>169</v>
      </c>
      <c r="F1434">
        <v>1808146</v>
      </c>
      <c r="G1434" s="80" t="s">
        <v>274</v>
      </c>
      <c r="H1434" s="80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">
        <v>412409</v>
      </c>
      <c r="V1434">
        <v>6161</v>
      </c>
      <c r="W1434" s="2">
        <v>6579000000</v>
      </c>
      <c r="X1434" s="6">
        <v>20424</v>
      </c>
      <c r="Y1434" s="38">
        <v>10010</v>
      </c>
      <c r="Z1434" s="81">
        <f>+((DETALLE_GD_1[[#This Row],[VALOR X UN (GD)]]-DETALLE_GD_1[[#This Row],[VALOR PPTO]])/DETALLE_GD_1[[#This Row],[VALOR PPTO]])</f>
        <v>-2.3110076380728619E-2</v>
      </c>
      <c r="AA1434" s="2">
        <f>+DETALLE_GD_1[[#This Row],[VALOR PPTO]]*DETALLE_GD_1[[#This Row],[CANTIDAD RECIBIDA]]</f>
        <v>20424</v>
      </c>
      <c r="AB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4" s="3">
        <f>+DETALLE_GD_1[[#This Row],[CANTIDAD SOLICITADA]]-DETALLE_GD_1[[#This Row],[DEVOLUCIÓN]]</f>
        <v>6</v>
      </c>
      <c r="AD1434" s="38" t="str">
        <f>+_xlfn.XLOOKUP(DETALLE_GD_1[[#This Row],[CODIGO]],PRODUCTOS[CODIGO],PRODUCTOS[DESC CORTA],"",0)</f>
        <v>NUEVA</v>
      </c>
    </row>
    <row r="1435" spans="1:30" hidden="1" x14ac:dyDescent="0.25">
      <c r="A1435" s="1">
        <v>46155</v>
      </c>
      <c r="B1435" s="1">
        <v>46155</v>
      </c>
      <c r="C1435" s="80" t="s">
        <v>169</v>
      </c>
      <c r="D1435" s="38">
        <v>5</v>
      </c>
      <c r="E1435" s="80" t="s">
        <v>169</v>
      </c>
      <c r="F1435">
        <v>2304002</v>
      </c>
      <c r="G1435" s="80" t="s">
        <v>212</v>
      </c>
      <c r="H1435" s="80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"/>
      <c r="V1435">
        <v>6161</v>
      </c>
      <c r="W1435" s="2">
        <v>6579000000</v>
      </c>
      <c r="X1435" s="6">
        <v>4129.415172</v>
      </c>
      <c r="Y1435" s="38">
        <v>10010</v>
      </c>
      <c r="Z1435" s="81">
        <f>+((DETALLE_GD_1[[#This Row],[VALOR X UN (GD)]]-DETALLE_GD_1[[#This Row],[VALOR PPTO]])/DETALLE_GD_1[[#This Row],[VALOR PPTO]])</f>
        <v>2.4116006162712925E-2</v>
      </c>
      <c r="AA1435" s="2">
        <f>+DETALLE_GD_1[[#This Row],[VALOR PPTO]]*DETALLE_GD_1[[#This Row],[CANTIDAD RECIBIDA]]</f>
        <v>4129.4151000000002</v>
      </c>
      <c r="AB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5" s="3">
        <f>+DETALLE_GD_1[[#This Row],[CANTIDAD SOLICITADA]]-DETALLE_GD_1[[#This Row],[DEVOLUCIÓN]]</f>
        <v>3</v>
      </c>
      <c r="AD1435" s="38">
        <f>+_xlfn.XLOOKUP(DETALLE_GD_1[[#This Row],[CODIGO]],PRODUCTOS[CODIGO],PRODUCTOS[DESC CORTA],"",0)</f>
        <v>0</v>
      </c>
    </row>
    <row r="1436" spans="1:30" hidden="1" x14ac:dyDescent="0.25">
      <c r="A1436" s="1">
        <v>46155</v>
      </c>
      <c r="B1436" s="1">
        <v>46155</v>
      </c>
      <c r="C1436" s="80" t="s">
        <v>169</v>
      </c>
      <c r="D1436" s="38">
        <v>5</v>
      </c>
      <c r="E1436" s="80" t="s">
        <v>169</v>
      </c>
      <c r="F1436">
        <v>1808148</v>
      </c>
      <c r="G1436" s="80" t="s">
        <v>276</v>
      </c>
      <c r="H1436" s="80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"/>
      <c r="V1436">
        <v>6161</v>
      </c>
      <c r="W1436" s="2">
        <v>6579000000</v>
      </c>
      <c r="X1436" s="6">
        <v>3267</v>
      </c>
      <c r="Y1436" s="38">
        <v>10010</v>
      </c>
      <c r="Z1436" s="81">
        <f>+((DETALLE_GD_1[[#This Row],[VALOR X UN (GD)]]-DETALLE_GD_1[[#This Row],[VALOR PPTO]])/DETALLE_GD_1[[#This Row],[VALOR PPTO]])</f>
        <v>8.8766758494031144E-3</v>
      </c>
      <c r="AA1436" s="2">
        <f>+DETALLE_GD_1[[#This Row],[VALOR PPTO]]*DETALLE_GD_1[[#This Row],[CANTIDAD RECIBIDA]]</f>
        <v>3267</v>
      </c>
      <c r="AB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6" s="3">
        <f>+DETALLE_GD_1[[#This Row],[CANTIDAD SOLICITADA]]-DETALLE_GD_1[[#This Row],[DEVOLUCIÓN]]</f>
        <v>3</v>
      </c>
      <c r="AD1436" s="38" t="str">
        <f>+_xlfn.XLOOKUP(DETALLE_GD_1[[#This Row],[CODIGO]],PRODUCTOS[CODIGO],PRODUCTOS[DESC CORTA],"",0)</f>
        <v>SELLO INSTALACION WC</v>
      </c>
    </row>
    <row r="1437" spans="1:30" hidden="1" x14ac:dyDescent="0.25">
      <c r="A1437" s="1">
        <v>46155</v>
      </c>
      <c r="B1437" s="1">
        <v>46155</v>
      </c>
      <c r="C1437" s="80" t="s">
        <v>169</v>
      </c>
      <c r="D1437" s="38">
        <v>5</v>
      </c>
      <c r="E1437" s="80" t="s">
        <v>169</v>
      </c>
      <c r="F1437">
        <v>1808147</v>
      </c>
      <c r="G1437" s="80" t="s">
        <v>275</v>
      </c>
      <c r="H1437" s="80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"/>
      <c r="V1437">
        <v>6161</v>
      </c>
      <c r="W1437" s="2">
        <v>6579000000</v>
      </c>
      <c r="X1437" s="6">
        <v>6879</v>
      </c>
      <c r="Y1437" s="38">
        <v>10010</v>
      </c>
      <c r="Z1437" s="81">
        <f>+((DETALLE_GD_1[[#This Row],[VALOR X UN (GD)]]-DETALLE_GD_1[[#This Row],[VALOR PPTO]])/DETALLE_GD_1[[#This Row],[VALOR PPTO]])</f>
        <v>-3.1981378107282937E-2</v>
      </c>
      <c r="AA1437" s="2">
        <f>+DETALLE_GD_1[[#This Row],[VALOR PPTO]]*DETALLE_GD_1[[#This Row],[CANTIDAD RECIBIDA]]</f>
        <v>6879</v>
      </c>
      <c r="AB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7" s="3">
        <f>+DETALLE_GD_1[[#This Row],[CANTIDAD SOLICITADA]]-DETALLE_GD_1[[#This Row],[DEVOLUCIÓN]]</f>
        <v>3</v>
      </c>
      <c r="AD1437" s="38" t="str">
        <f>+_xlfn.XLOOKUP(DETALLE_GD_1[[#This Row],[CODIGO]],PRODUCTOS[CODIGO],PRODUCTOS[DESC CORTA],"",0)</f>
        <v>LLAVE ANGULAR 1/2X</v>
      </c>
    </row>
    <row r="1438" spans="1:30" hidden="1" x14ac:dyDescent="0.25">
      <c r="A1438" s="1">
        <v>46155</v>
      </c>
      <c r="B1438" s="1">
        <v>46155</v>
      </c>
      <c r="C1438" s="80" t="s">
        <v>169</v>
      </c>
      <c r="D1438" s="38">
        <v>5</v>
      </c>
      <c r="E1438" s="80" t="s">
        <v>169</v>
      </c>
      <c r="F1438">
        <v>1808145</v>
      </c>
      <c r="G1438" s="80" t="s">
        <v>273</v>
      </c>
      <c r="H1438" s="80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"/>
      <c r="V1438">
        <v>6161</v>
      </c>
      <c r="W1438" s="2">
        <v>6579000000</v>
      </c>
      <c r="X1438" s="6">
        <v>51435</v>
      </c>
      <c r="Y1438" s="38">
        <v>10010</v>
      </c>
      <c r="Z1438" s="81">
        <f>+((DETALLE_GD_1[[#This Row],[VALOR X UN (GD)]]-DETALLE_GD_1[[#This Row],[VALOR PPTO]])/DETALLE_GD_1[[#This Row],[VALOR PPTO]])</f>
        <v>-5.1054727325750962E-2</v>
      </c>
      <c r="AA1438" s="2">
        <f>+DETALLE_GD_1[[#This Row],[VALOR PPTO]]*DETALLE_GD_1[[#This Row],[CANTIDAD RECIBIDA]]</f>
        <v>51435</v>
      </c>
      <c r="AB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8" s="3">
        <f>+DETALLE_GD_1[[#This Row],[CANTIDAD SOLICITADA]]-DETALLE_GD_1[[#This Row],[DEVOLUCIÓN]]</f>
        <v>3</v>
      </c>
      <c r="AD1438" s="38" t="str">
        <f>+_xlfn.XLOOKUP(DETALLE_GD_1[[#This Row],[CODIGO]],PRODUCTOS[CODIGO],PRODUCTOS[DESC CORTA],"",0)</f>
        <v>ESTANQUE WC AURA</v>
      </c>
    </row>
    <row r="1439" spans="1:30" hidden="1" x14ac:dyDescent="0.25">
      <c r="A1439" s="1">
        <v>46155</v>
      </c>
      <c r="B1439" s="1">
        <v>46155</v>
      </c>
      <c r="C1439" s="80" t="s">
        <v>169</v>
      </c>
      <c r="D1439" s="38">
        <v>5</v>
      </c>
      <c r="E1439" s="80" t="s">
        <v>169</v>
      </c>
      <c r="F1439">
        <v>1808144</v>
      </c>
      <c r="G1439" s="80" t="s">
        <v>272</v>
      </c>
      <c r="H1439" s="80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"/>
      <c r="V1439">
        <v>6161</v>
      </c>
      <c r="W1439" s="2">
        <v>6579000000</v>
      </c>
      <c r="X1439" s="6">
        <v>69684</v>
      </c>
      <c r="Y1439" s="38">
        <v>10010</v>
      </c>
      <c r="Z1439" s="81">
        <f>+((DETALLE_GD_1[[#This Row],[VALOR X UN (GD)]]-DETALLE_GD_1[[#This Row],[VALOR PPTO]])/DETALLE_GD_1[[#This Row],[VALOR PPTO]])</f>
        <v>3.8172335112795584E-3</v>
      </c>
      <c r="AA1439" s="2">
        <f>+DETALLE_GD_1[[#This Row],[VALOR PPTO]]*DETALLE_GD_1[[#This Row],[CANTIDAD RECIBIDA]]</f>
        <v>69684</v>
      </c>
      <c r="AB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9" s="3">
        <f>+DETALLE_GD_1[[#This Row],[CANTIDAD SOLICITADA]]-DETALLE_GD_1[[#This Row],[DEVOLUCIÓN]]</f>
        <v>3</v>
      </c>
      <c r="AD1439" s="38" t="str">
        <f>+_xlfn.XLOOKUP(DETALLE_GD_1[[#This Row],[CODIGO]],PRODUCTOS[CODIGO],PRODUCTOS[DESC CORTA],"",0)</f>
        <v>TAZA WC AURA</v>
      </c>
    </row>
    <row r="1440" spans="1:30" hidden="1" x14ac:dyDescent="0.25">
      <c r="A1440" s="1">
        <v>46155</v>
      </c>
      <c r="B1440" s="1">
        <v>46155</v>
      </c>
      <c r="C1440" s="80" t="s">
        <v>169</v>
      </c>
      <c r="D1440" s="38">
        <v>5</v>
      </c>
      <c r="E1440" s="80" t="s">
        <v>169</v>
      </c>
      <c r="F1440">
        <v>407795</v>
      </c>
      <c r="G1440" s="80" t="s">
        <v>325</v>
      </c>
      <c r="H1440" s="8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"/>
      <c r="V1440">
        <v>6161</v>
      </c>
      <c r="W1440" s="2">
        <v>6579000000</v>
      </c>
      <c r="X1440" s="6">
        <v>4832.8008300000001</v>
      </c>
      <c r="Y1440" s="38">
        <v>10010</v>
      </c>
      <c r="Z1440" s="81">
        <f>+((DETALLE_GD_1[[#This Row],[VALOR X UN (GD)]]-DETALLE_GD_1[[#This Row],[VALOR PPTO]])/DETALLE_GD_1[[#This Row],[VALOR PPTO]])</f>
        <v>4.1218334511075141E-5</v>
      </c>
      <c r="AA1440" s="2">
        <f>+DETALLE_GD_1[[#This Row],[VALOR PPTO]]*DETALLE_GD_1[[#This Row],[CANTIDAD RECIBIDA]]</f>
        <v>4832.8008</v>
      </c>
      <c r="AB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0" s="3">
        <f>+DETALLE_GD_1[[#This Row],[CANTIDAD SOLICITADA]]-DETALLE_GD_1[[#This Row],[DEVOLUCIÓN]]</f>
        <v>3</v>
      </c>
      <c r="AD1440" s="38" t="str">
        <f>+_xlfn.XLOOKUP(DETALLE_GD_1[[#This Row],[CODIGO]],PRODUCTOS[CODIGO],PRODUCTOS[DESC CORTA],"",0)</f>
        <v>SET BALCON</v>
      </c>
    </row>
    <row r="1441" spans="1:30" hidden="1" x14ac:dyDescent="0.25">
      <c r="A1441" s="1">
        <v>46155</v>
      </c>
      <c r="B1441" s="1">
        <v>46155</v>
      </c>
      <c r="C1441" s="80" t="s">
        <v>169</v>
      </c>
      <c r="D1441" s="38">
        <v>5</v>
      </c>
      <c r="E1441" s="80" t="s">
        <v>169</v>
      </c>
      <c r="F1441">
        <v>1802166</v>
      </c>
      <c r="G1441" s="80" t="s">
        <v>283</v>
      </c>
      <c r="H1441" s="80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"/>
      <c r="V1441">
        <v>6161</v>
      </c>
      <c r="W1441" s="2">
        <v>6579000000</v>
      </c>
      <c r="X1441" s="6">
        <v>41607</v>
      </c>
      <c r="Y1441" s="38">
        <v>10010</v>
      </c>
      <c r="Z1441" s="81">
        <f>+((DETALLE_GD_1[[#This Row],[VALOR X UN (GD)]]-DETALLE_GD_1[[#This Row],[VALOR PPTO]])/DETALLE_GD_1[[#This Row],[VALOR PPTO]])</f>
        <v>0</v>
      </c>
      <c r="AA1441" s="2">
        <f>+DETALLE_GD_1[[#This Row],[VALOR PPTO]]*DETALLE_GD_1[[#This Row],[CANTIDAD RECIBIDA]]</f>
        <v>41607</v>
      </c>
      <c r="AB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1" s="3">
        <f>+DETALLE_GD_1[[#This Row],[CANTIDAD SOLICITADA]]-DETALLE_GD_1[[#This Row],[DEVOLUCIÓN]]</f>
        <v>3</v>
      </c>
      <c r="AD1441" s="38" t="str">
        <f>+_xlfn.XLOOKUP(DETALLE_GD_1[[#This Row],[CODIGO]],PRODUCTOS[CODIGO],PRODUCTOS[DESC CORTA],"",0)</f>
        <v>NEW TS2024022)</v>
      </c>
    </row>
    <row r="1442" spans="1:30" hidden="1" x14ac:dyDescent="0.25">
      <c r="A1442" s="1">
        <v>46155</v>
      </c>
      <c r="B1442" s="1">
        <v>46155</v>
      </c>
      <c r="C1442" s="80" t="s">
        <v>169</v>
      </c>
      <c r="D1442" s="38">
        <v>5</v>
      </c>
      <c r="E1442" s="80" t="s">
        <v>169</v>
      </c>
      <c r="F1442">
        <v>1703006</v>
      </c>
      <c r="G1442" s="80" t="s">
        <v>48</v>
      </c>
      <c r="H1442" s="80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"/>
      <c r="V1442">
        <v>6161</v>
      </c>
      <c r="W1442" s="2">
        <v>6579000000</v>
      </c>
      <c r="X1442" s="6">
        <v>4986</v>
      </c>
      <c r="Y1442" s="38">
        <v>10010</v>
      </c>
      <c r="Z1442" s="81">
        <f>+((DETALLE_GD_1[[#This Row],[VALOR X UN (GD)]]-DETALLE_GD_1[[#This Row],[VALOR PPTO]])/DETALLE_GD_1[[#This Row],[VALOR PPTO]])</f>
        <v>2.0054151624549239E-4</v>
      </c>
      <c r="AA1442" s="2">
        <f>+DETALLE_GD_1[[#This Row],[VALOR PPTO]]*DETALLE_GD_1[[#This Row],[CANTIDAD RECIBIDA]]</f>
        <v>4986</v>
      </c>
      <c r="AB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2" s="3">
        <f>+DETALLE_GD_1[[#This Row],[CANTIDAD SOLICITADA]]-DETALLE_GD_1[[#This Row],[DEVOLUCIÓN]]</f>
        <v>3</v>
      </c>
      <c r="AD1442" s="38" t="str">
        <f>+_xlfn.XLOOKUP(DETALLE_GD_1[[#This Row],[CODIGO]],PRODUCTOS[CODIGO],PRODUCTOS[DESC CORTA],"",0)</f>
        <v>SIFON LAVAPLATO</v>
      </c>
    </row>
    <row r="1443" spans="1:30" hidden="1" x14ac:dyDescent="0.25">
      <c r="A1443" s="1">
        <v>46155</v>
      </c>
      <c r="B1443" s="1">
        <v>46155</v>
      </c>
      <c r="C1443" s="80" t="s">
        <v>169</v>
      </c>
      <c r="D1443" s="38">
        <v>5</v>
      </c>
      <c r="E1443" s="80" t="s">
        <v>169</v>
      </c>
      <c r="F1443">
        <v>5316509</v>
      </c>
      <c r="G1443" s="80" t="s">
        <v>56</v>
      </c>
      <c r="H1443" s="80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"/>
      <c r="V1443">
        <v>6161</v>
      </c>
      <c r="W1443" s="2">
        <v>6579000000</v>
      </c>
      <c r="X1443" s="6">
        <v>46299.999999</v>
      </c>
      <c r="Y1443" s="38">
        <v>10010</v>
      </c>
      <c r="Z1443" s="81">
        <f>+((DETALLE_GD_1[[#This Row],[VALOR X UN (GD)]]-DETALLE_GD_1[[#This Row],[VALOR PPTO]])/DETALLE_GD_1[[#This Row],[VALOR PPTO]])</f>
        <v>-5.7257015242455786E-2</v>
      </c>
      <c r="AA1443" s="2">
        <f>+DETALLE_GD_1[[#This Row],[VALOR PPTO]]*DETALLE_GD_1[[#This Row],[CANTIDAD RECIBIDA]]</f>
        <v>46299.999900000003</v>
      </c>
      <c r="AB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3" s="3">
        <f>+DETALLE_GD_1[[#This Row],[CANTIDAD SOLICITADA]]-DETALLE_GD_1[[#This Row],[DEVOLUCIÓN]]</f>
        <v>3</v>
      </c>
      <c r="AD1443" s="38" t="str">
        <f>+_xlfn.XLOOKUP(DETALLE_GD_1[[#This Row],[CODIGO]],PRODUCTOS[CODIGO],PRODUCTOS[DESC CORTA],"",0)</f>
        <v>LAVAPLATOS</v>
      </c>
    </row>
    <row r="1444" spans="1:30" hidden="1" x14ac:dyDescent="0.25">
      <c r="A1444" s="1">
        <v>46155</v>
      </c>
      <c r="B1444" s="1">
        <v>46155</v>
      </c>
      <c r="C1444" s="80" t="s">
        <v>169</v>
      </c>
      <c r="D1444" s="38">
        <v>5</v>
      </c>
      <c r="E1444" s="80" t="s">
        <v>169</v>
      </c>
      <c r="F1444">
        <v>5316507</v>
      </c>
      <c r="G1444" s="80" t="s">
        <v>55</v>
      </c>
      <c r="H1444" s="80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"/>
      <c r="V1444">
        <v>6161</v>
      </c>
      <c r="W1444" s="2">
        <v>6579000000</v>
      </c>
      <c r="X1444" s="6">
        <v>124259.00000099999</v>
      </c>
      <c r="Y1444" s="38">
        <v>10010</v>
      </c>
      <c r="Z1444" s="81">
        <f>+((DETALLE_GD_1[[#This Row],[VALOR X UN (GD)]]-DETALLE_GD_1[[#This Row],[VALOR PPTO]])/DETALLE_GD_1[[#This Row],[VALOR PPTO]])</f>
        <v>8.3615665598776624E-3</v>
      </c>
      <c r="AA1444" s="2">
        <f>+DETALLE_GD_1[[#This Row],[VALOR PPTO]]*DETALLE_GD_1[[#This Row],[CANTIDAD RECIBIDA]]</f>
        <v>124259.0001</v>
      </c>
      <c r="AB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4" s="3">
        <f>+DETALLE_GD_1[[#This Row],[CANTIDAD SOLICITADA]]-DETALLE_GD_1[[#This Row],[DEVOLUCIÓN]]</f>
        <v>3</v>
      </c>
      <c r="AD1444" s="38" t="str">
        <f>+_xlfn.XLOOKUP(DETALLE_GD_1[[#This Row],[CODIGO]],PRODUCTOS[CODIGO],PRODUCTOS[DESC CORTA],"",0)</f>
        <v>MUEBLE LAVAPLATOS</v>
      </c>
    </row>
    <row r="1445" spans="1:30" hidden="1" x14ac:dyDescent="0.25">
      <c r="A1445" s="1">
        <v>46155</v>
      </c>
      <c r="B1445" s="1">
        <v>46155</v>
      </c>
      <c r="C1445" s="80" t="s">
        <v>169</v>
      </c>
      <c r="D1445" s="38">
        <v>5</v>
      </c>
      <c r="E1445" s="80" t="s">
        <v>169</v>
      </c>
      <c r="F1445">
        <v>2505426</v>
      </c>
      <c r="G1445" s="80" t="s">
        <v>711</v>
      </c>
      <c r="H1445" s="80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"/>
      <c r="V1445">
        <v>6161</v>
      </c>
      <c r="W1445" s="2">
        <v>6579000000</v>
      </c>
      <c r="X1445" s="6">
        <v>5052</v>
      </c>
      <c r="Y1445" s="38">
        <v>10010</v>
      </c>
      <c r="Z1445" s="81">
        <f>+((DETALLE_GD_1[[#This Row],[VALOR X UN (GD)]]-DETALLE_GD_1[[#This Row],[VALOR PPTO]])/DETALLE_GD_1[[#This Row],[VALOR PPTO]])</f>
        <v>2.4742695961995246E-2</v>
      </c>
      <c r="AA1445" s="2">
        <f>+DETALLE_GD_1[[#This Row],[VALOR PPTO]]*DETALLE_GD_1[[#This Row],[CANTIDAD RECIBIDA]]</f>
        <v>5052</v>
      </c>
      <c r="AB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5" s="3">
        <f>+DETALLE_GD_1[[#This Row],[CANTIDAD SOLICITADA]]-DETALLE_GD_1[[#This Row],[DEVOLUCIÓN]]</f>
        <v>3</v>
      </c>
      <c r="AD1445" s="38" t="str">
        <f>+_xlfn.XLOOKUP(DETALLE_GD_1[[#This Row],[CODIGO]],PRODUCTOS[CODIGO],PRODUCTOS[DESC CORTA],"",0)</f>
        <v/>
      </c>
    </row>
    <row r="1446" spans="1:30" hidden="1" x14ac:dyDescent="0.25">
      <c r="A1446" s="1">
        <v>46155</v>
      </c>
      <c r="B1446" s="1">
        <v>46155</v>
      </c>
      <c r="C1446" s="80" t="s">
        <v>169</v>
      </c>
      <c r="D1446" s="38">
        <v>5</v>
      </c>
      <c r="E1446" s="80" t="s">
        <v>169</v>
      </c>
      <c r="F1446">
        <v>1802176</v>
      </c>
      <c r="G1446" s="80" t="s">
        <v>196</v>
      </c>
      <c r="H1446" s="80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"/>
      <c r="V1446">
        <v>6161</v>
      </c>
      <c r="W1446" s="2">
        <v>6579000000</v>
      </c>
      <c r="X1446" s="6">
        <v>6597</v>
      </c>
      <c r="Y1446" s="38">
        <v>10010</v>
      </c>
      <c r="Z1446" s="81">
        <f>+((DETALLE_GD_1[[#This Row],[VALOR X UN (GD)]]-DETALLE_GD_1[[#This Row],[VALOR PPTO]])/DETALLE_GD_1[[#This Row],[VALOR PPTO]])</f>
        <v>0</v>
      </c>
      <c r="AA1446" s="2">
        <f>+DETALLE_GD_1[[#This Row],[VALOR PPTO]]*DETALLE_GD_1[[#This Row],[CANTIDAD RECIBIDA]]</f>
        <v>6597</v>
      </c>
      <c r="AB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6" s="3">
        <f>+DETALLE_GD_1[[#This Row],[CANTIDAD SOLICITADA]]-DETALLE_GD_1[[#This Row],[DEVOLUCIÓN]]</f>
        <v>3</v>
      </c>
      <c r="AD1446" s="38">
        <f>+_xlfn.XLOOKUP(DETALLE_GD_1[[#This Row],[CODIGO]],PRODUCTOS[CODIGO],PRODUCTOS[DESC CORTA],"",0)</f>
        <v>0</v>
      </c>
    </row>
    <row r="1447" spans="1:30" hidden="1" x14ac:dyDescent="0.25">
      <c r="A1447" s="1">
        <v>46155</v>
      </c>
      <c r="B1447" s="1">
        <v>46155</v>
      </c>
      <c r="C1447" s="80" t="s">
        <v>169</v>
      </c>
      <c r="D1447" s="38">
        <v>5</v>
      </c>
      <c r="E1447" s="80" t="s">
        <v>169</v>
      </c>
      <c r="F1447">
        <v>1802165</v>
      </c>
      <c r="G1447" s="80" t="s">
        <v>261</v>
      </c>
      <c r="H1447" s="80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"/>
      <c r="V1447">
        <v>6161</v>
      </c>
      <c r="W1447" s="2">
        <v>6579000000</v>
      </c>
      <c r="X1447" s="6">
        <v>27366</v>
      </c>
      <c r="Y1447" s="38">
        <v>10010</v>
      </c>
      <c r="Z1447" s="81">
        <f>+((DETALLE_GD_1[[#This Row],[VALOR X UN (GD)]]-DETALLE_GD_1[[#This Row],[VALOR PPTO]])/DETALLE_GD_1[[#This Row],[VALOR PPTO]])</f>
        <v>0</v>
      </c>
      <c r="AA1447" s="2">
        <f>+DETALLE_GD_1[[#This Row],[VALOR PPTO]]*DETALLE_GD_1[[#This Row],[CANTIDAD RECIBIDA]]</f>
        <v>27366</v>
      </c>
      <c r="AB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7" s="3">
        <f>+DETALLE_GD_1[[#This Row],[CANTIDAD SOLICITADA]]-DETALLE_GD_1[[#This Row],[DEVOLUCIÓN]]</f>
        <v>3</v>
      </c>
      <c r="AD1447" s="38" t="str">
        <f>+_xlfn.XLOOKUP(DETALLE_GD_1[[#This Row],[CODIGO]],PRODUCTOS[CODIGO],PRODUCTOS[DESC CORTA],"",0)</f>
        <v>NEW TS2024019)</v>
      </c>
    </row>
    <row r="1448" spans="1:30" hidden="1" x14ac:dyDescent="0.25">
      <c r="A1448" s="1">
        <v>46155</v>
      </c>
      <c r="B1448" s="1">
        <v>46155</v>
      </c>
      <c r="C1448" s="80" t="s">
        <v>169</v>
      </c>
      <c r="D1448" s="38">
        <v>5</v>
      </c>
      <c r="E1448" s="80" t="s">
        <v>169</v>
      </c>
      <c r="F1448">
        <v>609007</v>
      </c>
      <c r="G1448" s="80" t="s">
        <v>210</v>
      </c>
      <c r="H1448" s="80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">
        <v>10032</v>
      </c>
      <c r="V1448">
        <v>6161</v>
      </c>
      <c r="W1448" s="2">
        <v>6579000000</v>
      </c>
      <c r="X1448" s="6">
        <v>8164.9821430000002</v>
      </c>
      <c r="Y1448" s="38">
        <v>10010</v>
      </c>
      <c r="Z1448" s="81">
        <f>+((DETALLE_GD_1[[#This Row],[VALOR X UN (GD)]]-DETALLE_GD_1[[#This Row],[VALOR PPTO]])/DETALLE_GD_1[[#This Row],[VALOR PPTO]])</f>
        <v>2.1922889457194073E-6</v>
      </c>
      <c r="AA1448" s="2">
        <f>+DETALLE_GD_1[[#This Row],[VALOR PPTO]]*DETALLE_GD_1[[#This Row],[CANTIDAD RECIBIDA]]</f>
        <v>8164.9821000000002</v>
      </c>
      <c r="AB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8" s="3">
        <f>+DETALLE_GD_1[[#This Row],[CANTIDAD SOLICITADA]]-DETALLE_GD_1[[#This Row],[DEVOLUCIÓN]]</f>
        <v>1</v>
      </c>
      <c r="AD1448" s="38">
        <f>+_xlfn.XLOOKUP(DETALLE_GD_1[[#This Row],[CODIGO]],PRODUCTOS[CODIGO],PRODUCTOS[DESC CORTA],"",0)</f>
        <v>0</v>
      </c>
    </row>
    <row r="1449" spans="1:30" hidden="1" x14ac:dyDescent="0.25">
      <c r="A1449" s="1">
        <v>46155</v>
      </c>
      <c r="B1449" s="1">
        <v>46155</v>
      </c>
      <c r="C1449" s="80" t="s">
        <v>169</v>
      </c>
      <c r="D1449" s="38">
        <v>5</v>
      </c>
      <c r="E1449" s="80" t="s">
        <v>169</v>
      </c>
      <c r="F1449">
        <v>408034</v>
      </c>
      <c r="G1449" s="80" t="s">
        <v>250</v>
      </c>
      <c r="H1449" s="80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"/>
      <c r="V1449">
        <v>6161</v>
      </c>
      <c r="W1449" s="2">
        <v>6579000000</v>
      </c>
      <c r="X1449" s="6">
        <v>1866.9503550000009</v>
      </c>
      <c r="Y1449" s="38">
        <v>10010</v>
      </c>
      <c r="Z1449" s="81">
        <f>+((DETALLE_GD_1[[#This Row],[VALOR X UN (GD)]]-DETALLE_GD_1[[#This Row],[VALOR PPTO]])/DETALLE_GD_1[[#This Row],[VALOR PPTO]])</f>
        <v>2.6567390328128124E-5</v>
      </c>
      <c r="AA1449" s="2">
        <f>+DETALLE_GD_1[[#This Row],[VALOR PPTO]]*DETALLE_GD_1[[#This Row],[CANTIDAD RECIBIDA]]</f>
        <v>1866.9503999999999</v>
      </c>
      <c r="AB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9" s="3">
        <f>+DETALLE_GD_1[[#This Row],[CANTIDAD SOLICITADA]]-DETALLE_GD_1[[#This Row],[DEVOLUCIÓN]]</f>
        <v>1</v>
      </c>
      <c r="AD1449" s="38">
        <f>+_xlfn.XLOOKUP(DETALLE_GD_1[[#This Row],[CODIGO]],PRODUCTOS[CODIGO],PRODUCTOS[DESC CORTA],"",0)</f>
        <v>0</v>
      </c>
    </row>
    <row r="1450" spans="1:30" hidden="1" x14ac:dyDescent="0.25">
      <c r="A1450" s="1">
        <v>46155</v>
      </c>
      <c r="B1450" s="1">
        <v>46155</v>
      </c>
      <c r="C1450" s="80" t="s">
        <v>169</v>
      </c>
      <c r="D1450" s="38">
        <v>5</v>
      </c>
      <c r="E1450" s="80" t="s">
        <v>169</v>
      </c>
      <c r="F1450" t="s">
        <v>562</v>
      </c>
      <c r="G1450" s="80" t="s">
        <v>708</v>
      </c>
      <c r="H1450" s="8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">
        <v>117519</v>
      </c>
      <c r="V1450">
        <v>6161</v>
      </c>
      <c r="W1450" s="2">
        <v>6579000000</v>
      </c>
      <c r="X1450" s="6" t="s">
        <v>355</v>
      </c>
      <c r="Y1450" s="38">
        <v>10010</v>
      </c>
      <c r="Z1450" s="81" t="e">
        <f>+((DETALLE_GD_1[[#This Row],[VALOR X UN (GD)]]-DETALLE_GD_1[[#This Row],[VALOR PPTO]])/DETALLE_GD_1[[#This Row],[VALOR PPTO]])</f>
        <v>#DIV/0!</v>
      </c>
      <c r="AA1450" s="2">
        <f>+DETALLE_GD_1[[#This Row],[VALOR PPTO]]*DETALLE_GD_1[[#This Row],[CANTIDAD RECIBIDA]]</f>
        <v>0</v>
      </c>
      <c r="AB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0" s="3">
        <f>+DETALLE_GD_1[[#This Row],[CANTIDAD SOLICITADA]]-DETALLE_GD_1[[#This Row],[DEVOLUCIÓN]]</f>
        <v>50</v>
      </c>
      <c r="AD1450" s="38" t="str">
        <f>+_xlfn.XLOOKUP(DETALLE_GD_1[[#This Row],[CODIGO]],PRODUCTOS[CODIGO],PRODUCTOS[DESC CORTA],"",0)</f>
        <v/>
      </c>
    </row>
    <row r="1451" spans="1:30" hidden="1" x14ac:dyDescent="0.25">
      <c r="A1451" s="1">
        <v>46155</v>
      </c>
      <c r="B1451" s="1">
        <v>46155</v>
      </c>
      <c r="C1451" s="80" t="s">
        <v>169</v>
      </c>
      <c r="D1451" s="38">
        <v>5</v>
      </c>
      <c r="E1451" s="80" t="s">
        <v>169</v>
      </c>
      <c r="F1451">
        <v>408034</v>
      </c>
      <c r="G1451" s="80" t="s">
        <v>250</v>
      </c>
      <c r="H1451" s="80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"/>
      <c r="V1451">
        <v>6161</v>
      </c>
      <c r="W1451" s="2">
        <v>6579000000</v>
      </c>
      <c r="X1451" s="6">
        <v>1866.9503550000009</v>
      </c>
      <c r="Y1451" s="38">
        <v>10010</v>
      </c>
      <c r="Z1451" s="81">
        <f>+((DETALLE_GD_1[[#This Row],[VALOR X UN (GD)]]-DETALLE_GD_1[[#This Row],[VALOR PPTO]])/DETALLE_GD_1[[#This Row],[VALOR PPTO]])</f>
        <v>2.6567390328128124E-5</v>
      </c>
      <c r="AA1451" s="2">
        <f>+DETALLE_GD_1[[#This Row],[VALOR PPTO]]*DETALLE_GD_1[[#This Row],[CANTIDAD RECIBIDA]]</f>
        <v>1866.9503999999999</v>
      </c>
      <c r="AB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1" s="3">
        <f>+DETALLE_GD_1[[#This Row],[CANTIDAD SOLICITADA]]-DETALLE_GD_1[[#This Row],[DEVOLUCIÓN]]</f>
        <v>1</v>
      </c>
      <c r="AD1451" s="38">
        <f>+_xlfn.XLOOKUP(DETALLE_GD_1[[#This Row],[CODIGO]],PRODUCTOS[CODIGO],PRODUCTOS[DESC CORTA],"",0)</f>
        <v>0</v>
      </c>
    </row>
    <row r="1452" spans="1:30" hidden="1" x14ac:dyDescent="0.25">
      <c r="A1452" s="1">
        <v>46155</v>
      </c>
      <c r="B1452" s="1">
        <v>46155</v>
      </c>
      <c r="C1452" s="80" t="s">
        <v>169</v>
      </c>
      <c r="D1452" s="38">
        <v>5</v>
      </c>
      <c r="E1452" s="80" t="s">
        <v>169</v>
      </c>
      <c r="F1452">
        <v>2505058</v>
      </c>
      <c r="G1452" s="80" t="s">
        <v>142</v>
      </c>
      <c r="H1452" s="80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"/>
      <c r="V1452">
        <v>6161</v>
      </c>
      <c r="W1452" s="2">
        <v>6579000000</v>
      </c>
      <c r="X1452" s="6">
        <v>107220.86440799999</v>
      </c>
      <c r="Y1452" s="38">
        <v>10010</v>
      </c>
      <c r="Z1452" s="81">
        <f>+((DETALLE_GD_1[[#This Row],[VALOR X UN (GD)]]-DETALLE_GD_1[[#This Row],[VALOR PPTO]])/DETALLE_GD_1[[#This Row],[VALOR PPTO]])</f>
        <v>-7.445252777788175E-2</v>
      </c>
      <c r="AA1452" s="2">
        <f>+DETALLE_GD_1[[#This Row],[VALOR PPTO]]*DETALLE_GD_1[[#This Row],[CANTIDAD RECIBIDA]]</f>
        <v>107220.8646</v>
      </c>
      <c r="AB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2" s="3">
        <f>+DETALLE_GD_1[[#This Row],[CANTIDAD SOLICITADA]]-DETALLE_GD_1[[#This Row],[DEVOLUCIÓN]]</f>
        <v>6</v>
      </c>
      <c r="AD1452" s="38" t="str">
        <f>+_xlfn.XLOOKUP(DETALLE_GD_1[[#This Row],[CODIGO]],PRODUCTOS[CODIGO],PRODUCTOS[DESC CORTA],"",0)</f>
        <v>VENTILACIÓN PASIVA</v>
      </c>
    </row>
    <row r="1453" spans="1:30" hidden="1" x14ac:dyDescent="0.25">
      <c r="A1453" s="1">
        <v>46155</v>
      </c>
      <c r="B1453" s="1">
        <v>46155</v>
      </c>
      <c r="C1453" s="80" t="s">
        <v>169</v>
      </c>
      <c r="D1453" s="38">
        <v>5</v>
      </c>
      <c r="E1453" s="80" t="s">
        <v>169</v>
      </c>
      <c r="F1453">
        <v>609007</v>
      </c>
      <c r="G1453" s="80" t="s">
        <v>210</v>
      </c>
      <c r="H1453" s="80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">
        <v>705122</v>
      </c>
      <c r="V1453">
        <v>6161</v>
      </c>
      <c r="W1453" s="2">
        <v>6579000000</v>
      </c>
      <c r="X1453" s="6">
        <v>8164.9821430000002</v>
      </c>
      <c r="Y1453" s="38">
        <v>10010</v>
      </c>
      <c r="Z1453" s="81">
        <f>+((DETALLE_GD_1[[#This Row],[VALOR X UN (GD)]]-DETALLE_GD_1[[#This Row],[VALOR PPTO]])/DETALLE_GD_1[[#This Row],[VALOR PPTO]])</f>
        <v>2.1922889457194073E-6</v>
      </c>
      <c r="AA1453" s="2">
        <f>+DETALLE_GD_1[[#This Row],[VALOR PPTO]]*DETALLE_GD_1[[#This Row],[CANTIDAD RECIBIDA]]</f>
        <v>8164.9821000000002</v>
      </c>
      <c r="AB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3" s="3">
        <f>+DETALLE_GD_1[[#This Row],[CANTIDAD SOLICITADA]]-DETALLE_GD_1[[#This Row],[DEVOLUCIÓN]]</f>
        <v>1</v>
      </c>
      <c r="AD1453" s="38">
        <f>+_xlfn.XLOOKUP(DETALLE_GD_1[[#This Row],[CODIGO]],PRODUCTOS[CODIGO],PRODUCTOS[DESC CORTA],"",0)</f>
        <v>0</v>
      </c>
    </row>
    <row r="1454" spans="1:30" hidden="1" x14ac:dyDescent="0.25">
      <c r="A1454" s="1">
        <v>46155</v>
      </c>
      <c r="B1454" s="1">
        <v>46155</v>
      </c>
      <c r="C1454" s="80" t="s">
        <v>169</v>
      </c>
      <c r="D1454" s="38">
        <v>5</v>
      </c>
      <c r="E1454" s="80" t="s">
        <v>169</v>
      </c>
      <c r="F1454">
        <v>1610023</v>
      </c>
      <c r="G1454" s="80" t="s">
        <v>351</v>
      </c>
      <c r="H1454" s="80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"/>
      <c r="V1454">
        <v>6161</v>
      </c>
      <c r="W1454" s="2">
        <v>6579000000</v>
      </c>
      <c r="X1454" s="6">
        <v>2109.0585420000002</v>
      </c>
      <c r="Y1454" s="38">
        <v>10010</v>
      </c>
      <c r="Z1454" s="81">
        <f>+((DETALLE_GD_1[[#This Row],[VALOR X UN (GD)]]-DETALLE_GD_1[[#This Row],[VALOR PPTO]])/DETALLE_GD_1[[#This Row],[VALOR PPTO]])</f>
        <v>8.0102804165934655E-2</v>
      </c>
      <c r="AA1454" s="2">
        <f>+DETALLE_GD_1[[#This Row],[VALOR PPTO]]*DETALLE_GD_1[[#This Row],[CANTIDAD RECIBIDA]]</f>
        <v>2109.0585000000001</v>
      </c>
      <c r="AB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4" s="3">
        <f>+DETALLE_GD_1[[#This Row],[CANTIDAD SOLICITADA]]-DETALLE_GD_1[[#This Row],[DEVOLUCIÓN]]</f>
        <v>1</v>
      </c>
      <c r="AD1454" s="38" t="str">
        <f>+_xlfn.XLOOKUP(DETALLE_GD_1[[#This Row],[CODIGO]],PRODUCTOS[CODIGO],PRODUCTOS[DESC CORTA],"",0)</f>
        <v>TRAPOS DE ASEO</v>
      </c>
    </row>
    <row r="1455" spans="1:30" hidden="1" x14ac:dyDescent="0.25">
      <c r="A1455" s="1">
        <v>46155</v>
      </c>
      <c r="B1455" s="1">
        <v>46155</v>
      </c>
      <c r="C1455" s="80" t="s">
        <v>169</v>
      </c>
      <c r="D1455" s="38">
        <v>5</v>
      </c>
      <c r="E1455" s="80" t="s">
        <v>169</v>
      </c>
      <c r="F1455">
        <v>2508987</v>
      </c>
      <c r="G1455" s="80" t="s">
        <v>305</v>
      </c>
      <c r="H1455" s="80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"/>
      <c r="V1455">
        <v>6161</v>
      </c>
      <c r="W1455" s="2">
        <v>6579000000</v>
      </c>
      <c r="X1455" s="6">
        <v>145847</v>
      </c>
      <c r="Y1455" s="38">
        <v>10010</v>
      </c>
      <c r="Z1455" s="81">
        <f>+((DETALLE_GD_1[[#This Row],[VALOR X UN (GD)]]-DETALLE_GD_1[[#This Row],[VALOR PPTO]])/DETALLE_GD_1[[#This Row],[VALOR PPTO]])</f>
        <v>-2.2729298511453784E-2</v>
      </c>
      <c r="AA1455" s="2">
        <f>+DETALLE_GD_1[[#This Row],[VALOR PPTO]]*DETALLE_GD_1[[#This Row],[CANTIDAD RECIBIDA]]</f>
        <v>145847</v>
      </c>
      <c r="AB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5" s="3">
        <f>+DETALLE_GD_1[[#This Row],[CANTIDAD SOLICITADA]]-DETALLE_GD_1[[#This Row],[DEVOLUCIÓN]]</f>
        <v>1</v>
      </c>
      <c r="AD1455" s="38" t="str">
        <f>+_xlfn.XLOOKUP(DETALLE_GD_1[[#This Row],[CODIGO]],PRODUCTOS[CODIGO],PRODUCTOS[DESC CORTA],"",0)</f>
        <v>KIT PREC</v>
      </c>
    </row>
    <row r="1456" spans="1:30" hidden="1" x14ac:dyDescent="0.25">
      <c r="A1456" s="1">
        <v>46155</v>
      </c>
      <c r="B1456" s="1">
        <v>46155</v>
      </c>
      <c r="C1456" s="80" t="s">
        <v>169</v>
      </c>
      <c r="D1456" s="38">
        <v>5</v>
      </c>
      <c r="E1456" s="80" t="s">
        <v>169</v>
      </c>
      <c r="F1456">
        <v>1803045</v>
      </c>
      <c r="G1456" s="80" t="s">
        <v>337</v>
      </c>
      <c r="H1456" s="80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"/>
      <c r="V1456">
        <v>6161</v>
      </c>
      <c r="W1456" s="2">
        <v>6579000000</v>
      </c>
      <c r="X1456" s="6">
        <v>51872.999999999993</v>
      </c>
      <c r="Y1456" s="38">
        <v>10010</v>
      </c>
      <c r="Z1456" s="81">
        <f>+((DETALLE_GD_1[[#This Row],[VALOR X UN (GD)]]-DETALLE_GD_1[[#This Row],[VALOR PPTO]])/DETALLE_GD_1[[#This Row],[VALOR PPTO]])</f>
        <v>1.7350066508588284E-4</v>
      </c>
      <c r="AA1456" s="2">
        <f>+DETALLE_GD_1[[#This Row],[VALOR PPTO]]*DETALLE_GD_1[[#This Row],[CANTIDAD RECIBIDA]]</f>
        <v>51873</v>
      </c>
      <c r="AB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6" s="3">
        <f>+DETALLE_GD_1[[#This Row],[CANTIDAD SOLICITADA]]-DETALLE_GD_1[[#This Row],[DEVOLUCIÓN]]</f>
        <v>1</v>
      </c>
      <c r="AD1456" s="38" t="str">
        <f>+_xlfn.XLOOKUP(DETALLE_GD_1[[#This Row],[CODIGO]],PRODUCTOS[CODIGO],PRODUCTOS[DESC CORTA],"",0)</f>
        <v>PUERTA INTERIOR</v>
      </c>
    </row>
    <row r="1457" spans="1:30" hidden="1" x14ac:dyDescent="0.25">
      <c r="A1457" s="1">
        <v>46155</v>
      </c>
      <c r="B1457" s="1">
        <v>46155</v>
      </c>
      <c r="C1457" s="80" t="s">
        <v>169</v>
      </c>
      <c r="D1457" s="38">
        <v>5</v>
      </c>
      <c r="E1457" s="80" t="s">
        <v>169</v>
      </c>
      <c r="F1457">
        <v>1803044</v>
      </c>
      <c r="G1457" s="80" t="s">
        <v>336</v>
      </c>
      <c r="H1457" s="80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"/>
      <c r="V1457">
        <v>6161</v>
      </c>
      <c r="W1457" s="2">
        <v>6579000000</v>
      </c>
      <c r="X1457" s="6">
        <v>158760</v>
      </c>
      <c r="Y1457" s="38">
        <v>10010</v>
      </c>
      <c r="Z1457" s="81">
        <f>+((DETALLE_GD_1[[#This Row],[VALOR X UN (GD)]]-DETALLE_GD_1[[#This Row],[VALOR PPTO]])/DETALLE_GD_1[[#This Row],[VALOR PPTO]])</f>
        <v>-1.9727891156462583E-2</v>
      </c>
      <c r="AA1457" s="2">
        <f>+DETALLE_GD_1[[#This Row],[VALOR PPTO]]*DETALLE_GD_1[[#This Row],[CANTIDAD RECIBIDA]]</f>
        <v>158760</v>
      </c>
      <c r="AB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7" s="3">
        <f>+DETALLE_GD_1[[#This Row],[CANTIDAD SOLICITADA]]-DETALLE_GD_1[[#This Row],[DEVOLUCIÓN]]</f>
        <v>3</v>
      </c>
      <c r="AD1457" s="38" t="str">
        <f>+_xlfn.XLOOKUP(DETALLE_GD_1[[#This Row],[CODIGO]],PRODUCTOS[CODIGO],PRODUCTOS[DESC CORTA],"",0)</f>
        <v/>
      </c>
    </row>
    <row r="1458" spans="1:30" hidden="1" x14ac:dyDescent="0.25">
      <c r="A1458" s="1">
        <v>46155</v>
      </c>
      <c r="B1458" s="1">
        <v>46155</v>
      </c>
      <c r="C1458" s="80" t="s">
        <v>169</v>
      </c>
      <c r="D1458" s="38">
        <v>5</v>
      </c>
      <c r="E1458" s="80" t="s">
        <v>169</v>
      </c>
      <c r="F1458">
        <v>407423</v>
      </c>
      <c r="G1458" s="80" t="s">
        <v>106</v>
      </c>
      <c r="H1458" s="80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"/>
      <c r="V1458">
        <v>6161</v>
      </c>
      <c r="W1458" s="2">
        <v>6579000000</v>
      </c>
      <c r="X1458" s="6">
        <v>959764.51785405388</v>
      </c>
      <c r="Y1458" s="38">
        <v>10010</v>
      </c>
      <c r="Z1458" s="81">
        <f>+((DETALLE_GD_1[[#This Row],[VALOR X UN (GD)]]-DETALLE_GD_1[[#This Row],[VALOR PPTO]])/DETALLE_GD_1[[#This Row],[VALOR PPTO]])</f>
        <v>-0.96749640146098337</v>
      </c>
      <c r="AA1458" s="2">
        <f>+DETALLE_GD_1[[#This Row],[VALOR PPTO]]*DETALLE_GD_1[[#This Row],[CANTIDAD RECIBIDA]]</f>
        <v>959764.5</v>
      </c>
      <c r="AB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8" s="3">
        <f>+DETALLE_GD_1[[#This Row],[CANTIDAD SOLICITADA]]-DETALLE_GD_1[[#This Row],[DEVOLUCIÓN]]</f>
        <v>9000</v>
      </c>
      <c r="AD1458" s="38" t="str">
        <f>+_xlfn.XLOOKUP(DETALLE_GD_1[[#This Row],[CODIGO]],PRODUCTOS[CODIGO],PRODUCTOS[DESC CORTA],"",0)</f>
        <v>TORNILLO CRS 6X1 5/8</v>
      </c>
    </row>
    <row r="1459" spans="1:30" hidden="1" x14ac:dyDescent="0.25">
      <c r="A1459" s="1">
        <v>46155</v>
      </c>
      <c r="B1459" s="1">
        <v>46155</v>
      </c>
      <c r="C1459" s="80" t="s">
        <v>169</v>
      </c>
      <c r="D1459" s="38">
        <v>5</v>
      </c>
      <c r="E1459" s="80" t="s">
        <v>169</v>
      </c>
      <c r="F1459">
        <v>407185</v>
      </c>
      <c r="G1459" s="80" t="s">
        <v>43</v>
      </c>
      <c r="H1459" s="80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"/>
      <c r="V1459">
        <v>6161</v>
      </c>
      <c r="W1459" s="2">
        <v>6579000000</v>
      </c>
      <c r="X1459" s="6">
        <v>30952.44</v>
      </c>
      <c r="Y1459" s="38">
        <v>10010</v>
      </c>
      <c r="Z1459" s="81">
        <f>+((DETALLE_GD_1[[#This Row],[VALOR X UN (GD)]]-DETALLE_GD_1[[#This Row],[VALOR PPTO]])/DETALLE_GD_1[[#This Row],[VALOR PPTO]])</f>
        <v>-8.9077242923396804E-2</v>
      </c>
      <c r="AA1459" s="2">
        <f>+DETALLE_GD_1[[#This Row],[VALOR PPTO]]*DETALLE_GD_1[[#This Row],[CANTIDAD RECIBIDA]]</f>
        <v>30952.350000000002</v>
      </c>
      <c r="AB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9" s="3">
        <f>+DETALLE_GD_1[[#This Row],[CANTIDAD SOLICITADA]]-DETALLE_GD_1[[#This Row],[DEVOLUCIÓN]]</f>
        <v>4500</v>
      </c>
      <c r="AD1459" s="38">
        <f>+_xlfn.XLOOKUP(DETALLE_GD_1[[#This Row],[CODIGO]],PRODUCTOS[CODIGO],PRODUCTOS[DESC CORTA],"",0)</f>
        <v>0</v>
      </c>
    </row>
    <row r="1460" spans="1:30" hidden="1" x14ac:dyDescent="0.25">
      <c r="A1460" s="1">
        <v>46155</v>
      </c>
      <c r="B1460" s="1">
        <v>46155</v>
      </c>
      <c r="C1460" s="80" t="s">
        <v>169</v>
      </c>
      <c r="D1460" s="38">
        <v>5</v>
      </c>
      <c r="E1460" s="80" t="s">
        <v>169</v>
      </c>
      <c r="F1460">
        <v>617055</v>
      </c>
      <c r="G1460" s="80" t="s">
        <v>182</v>
      </c>
      <c r="H1460" s="8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"/>
      <c r="V1460">
        <v>6161</v>
      </c>
      <c r="W1460" s="2">
        <v>6579000000</v>
      </c>
      <c r="X1460" s="6">
        <v>5522.1226860000006</v>
      </c>
      <c r="Y1460" s="38">
        <v>10010</v>
      </c>
      <c r="Z1460" s="81">
        <f>+((DETALLE_GD_1[[#This Row],[VALOR X UN (GD)]]-DETALLE_GD_1[[#This Row],[VALOR PPTO]])/DETALLE_GD_1[[#This Row],[VALOR PPTO]])</f>
        <v>-0.2452177629950569</v>
      </c>
      <c r="AA1460" s="2">
        <f>+DETALLE_GD_1[[#This Row],[VALOR PPTO]]*DETALLE_GD_1[[#This Row],[CANTIDAD RECIBIDA]]</f>
        <v>5522.1228000000001</v>
      </c>
      <c r="AB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0" s="3">
        <f>+DETALLE_GD_1[[#This Row],[CANTIDAD SOLICITADA]]-DETALLE_GD_1[[#This Row],[DEVOLUCIÓN]]</f>
        <v>6</v>
      </c>
      <c r="AD1460" s="38">
        <f>+_xlfn.XLOOKUP(DETALLE_GD_1[[#This Row],[CODIGO]],PRODUCTOS[CODIGO],PRODUCTOS[DESC CORTA],"",0)</f>
        <v>0</v>
      </c>
    </row>
    <row r="1461" spans="1:30" hidden="1" x14ac:dyDescent="0.25">
      <c r="A1461" s="1">
        <v>46155</v>
      </c>
      <c r="B1461" s="1">
        <v>46155</v>
      </c>
      <c r="C1461" s="80" t="s">
        <v>169</v>
      </c>
      <c r="D1461" s="38">
        <v>5</v>
      </c>
      <c r="E1461" s="80" t="s">
        <v>169</v>
      </c>
      <c r="F1461">
        <v>1402016</v>
      </c>
      <c r="G1461" s="80" t="s">
        <v>798</v>
      </c>
      <c r="H1461" s="80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"/>
      <c r="V1461">
        <v>6161</v>
      </c>
      <c r="W1461" s="2">
        <v>6579000000</v>
      </c>
      <c r="X1461" s="6" t="s">
        <v>355</v>
      </c>
      <c r="Y1461" s="38">
        <v>10010</v>
      </c>
      <c r="Z1461" s="81" t="e">
        <f>+((DETALLE_GD_1[[#This Row],[VALOR X UN (GD)]]-DETALLE_GD_1[[#This Row],[VALOR PPTO]])/DETALLE_GD_1[[#This Row],[VALOR PPTO]])</f>
        <v>#DIV/0!</v>
      </c>
      <c r="AA1461" s="2">
        <f>+DETALLE_GD_1[[#This Row],[VALOR PPTO]]*DETALLE_GD_1[[#This Row],[CANTIDAD RECIBIDA]]</f>
        <v>0</v>
      </c>
      <c r="AB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1" s="3">
        <f>+DETALLE_GD_1[[#This Row],[CANTIDAD SOLICITADA]]-DETALLE_GD_1[[#This Row],[DEVOLUCIÓN]]</f>
        <v>3</v>
      </c>
      <c r="AD1461" s="38" t="str">
        <f>+_xlfn.XLOOKUP(DETALLE_GD_1[[#This Row],[CODIGO]],PRODUCTOS[CODIGO],PRODUCTOS[DESC CORTA],"",0)</f>
        <v/>
      </c>
    </row>
    <row r="1462" spans="1:30" hidden="1" x14ac:dyDescent="0.25">
      <c r="A1462" s="1">
        <v>46155</v>
      </c>
      <c r="B1462" s="1">
        <v>46155</v>
      </c>
      <c r="C1462" s="80" t="s">
        <v>169</v>
      </c>
      <c r="D1462" s="38">
        <v>5</v>
      </c>
      <c r="E1462" s="80" t="s">
        <v>169</v>
      </c>
      <c r="F1462">
        <v>1101298</v>
      </c>
      <c r="G1462" s="80" t="s">
        <v>799</v>
      </c>
      <c r="H1462" s="80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"/>
      <c r="V1462">
        <v>6161</v>
      </c>
      <c r="W1462" s="2">
        <v>6579000000</v>
      </c>
      <c r="X1462" s="6" t="s">
        <v>355</v>
      </c>
      <c r="Y1462" s="38">
        <v>10010</v>
      </c>
      <c r="Z1462" s="81" t="e">
        <f>+((DETALLE_GD_1[[#This Row],[VALOR X UN (GD)]]-DETALLE_GD_1[[#This Row],[VALOR PPTO]])/DETALLE_GD_1[[#This Row],[VALOR PPTO]])</f>
        <v>#DIV/0!</v>
      </c>
      <c r="AA1462" s="2">
        <f>+DETALLE_GD_1[[#This Row],[VALOR PPTO]]*DETALLE_GD_1[[#This Row],[CANTIDAD RECIBIDA]]</f>
        <v>0</v>
      </c>
      <c r="AB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2" s="3">
        <f>+DETALLE_GD_1[[#This Row],[CANTIDAD SOLICITADA]]-DETALLE_GD_1[[#This Row],[DEVOLUCIÓN]]</f>
        <v>1</v>
      </c>
      <c r="AD1462" s="38" t="str">
        <f>+_xlfn.XLOOKUP(DETALLE_GD_1[[#This Row],[CODIGO]],PRODUCTOS[CODIGO],PRODUCTOS[DESC CORTA],"",0)</f>
        <v/>
      </c>
    </row>
    <row r="1463" spans="1:30" hidden="1" x14ac:dyDescent="0.25">
      <c r="A1463" s="1">
        <v>46155</v>
      </c>
      <c r="B1463" s="1">
        <v>46155</v>
      </c>
      <c r="C1463" s="80" t="s">
        <v>169</v>
      </c>
      <c r="D1463" s="38">
        <v>5</v>
      </c>
      <c r="E1463" s="80" t="s">
        <v>169</v>
      </c>
      <c r="F1463">
        <v>2304053</v>
      </c>
      <c r="G1463" s="80" t="s">
        <v>213</v>
      </c>
      <c r="H1463" s="80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"/>
      <c r="V1463">
        <v>6161</v>
      </c>
      <c r="W1463" s="2">
        <v>6579000000</v>
      </c>
      <c r="X1463" s="6">
        <v>10344.000000000002</v>
      </c>
      <c r="Y1463" s="38">
        <v>10010</v>
      </c>
      <c r="Z1463" s="81">
        <f>+((DETALLE_GD_1[[#This Row],[VALOR X UN (GD)]]-DETALLE_GD_1[[#This Row],[VALOR PPTO]])/DETALLE_GD_1[[#This Row],[VALOR PPTO]])</f>
        <v>0.18551821345707656</v>
      </c>
      <c r="AA1463" s="2">
        <f>+DETALLE_GD_1[[#This Row],[VALOR PPTO]]*DETALLE_GD_1[[#This Row],[CANTIDAD RECIBIDA]]</f>
        <v>10344</v>
      </c>
      <c r="AB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3" s="3">
        <f>+DETALLE_GD_1[[#This Row],[CANTIDAD SOLICITADA]]-DETALLE_GD_1[[#This Row],[DEVOLUCIÓN]]</f>
        <v>12</v>
      </c>
      <c r="AD1463" s="38">
        <f>+_xlfn.XLOOKUP(DETALLE_GD_1[[#This Row],[CODIGO]],PRODUCTOS[CODIGO],PRODUCTOS[DESC CORTA],"",0)</f>
        <v>0</v>
      </c>
    </row>
    <row r="1464" spans="1:30" hidden="1" x14ac:dyDescent="0.25">
      <c r="A1464" s="1">
        <v>46155</v>
      </c>
      <c r="B1464" s="1">
        <v>46155</v>
      </c>
      <c r="C1464" s="80" t="s">
        <v>169</v>
      </c>
      <c r="D1464" s="38">
        <v>5</v>
      </c>
      <c r="E1464" s="80" t="s">
        <v>169</v>
      </c>
      <c r="F1464">
        <v>307096</v>
      </c>
      <c r="G1464" s="80" t="s">
        <v>249</v>
      </c>
      <c r="H1464" s="80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"/>
      <c r="V1464">
        <v>6161</v>
      </c>
      <c r="W1464" s="2">
        <v>6579000000</v>
      </c>
      <c r="X1464" s="6">
        <v>209535.01289999983</v>
      </c>
      <c r="Y1464" s="38">
        <v>10010</v>
      </c>
      <c r="Z1464" s="81">
        <f>+((DETALLE_GD_1[[#This Row],[VALOR X UN (GD)]]-DETALLE_GD_1[[#This Row],[VALOR PPTO]])/DETALLE_GD_1[[#This Row],[VALOR PPTO]])</f>
        <v>-0.33256022466126312</v>
      </c>
      <c r="AA1464" s="2">
        <f>+DETALLE_GD_1[[#This Row],[VALOR PPTO]]*DETALLE_GD_1[[#This Row],[CANTIDAD RECIBIDA]]</f>
        <v>209535.01</v>
      </c>
      <c r="AB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4" s="3">
        <f>+DETALLE_GD_1[[#This Row],[CANTIDAD SOLICITADA]]-DETALLE_GD_1[[#This Row],[DEVOLUCIÓN]]</f>
        <v>100</v>
      </c>
      <c r="AD1464" s="38" t="str">
        <f>+_xlfn.XLOOKUP(DETALLE_GD_1[[#This Row],[CODIGO]],PRODUCTOS[CODIGO],PRODUCTOS[DESC CORTA],"",0)</f>
        <v>CUBREJUNTA</v>
      </c>
    </row>
    <row r="1465" spans="1:30" hidden="1" x14ac:dyDescent="0.25">
      <c r="A1465" s="1">
        <v>46155</v>
      </c>
      <c r="B1465" s="1">
        <v>46155</v>
      </c>
      <c r="C1465" s="80" t="s">
        <v>169</v>
      </c>
      <c r="D1465" s="38">
        <v>5</v>
      </c>
      <c r="E1465" s="80" t="s">
        <v>169</v>
      </c>
      <c r="F1465">
        <v>1405040</v>
      </c>
      <c r="G1465" s="80" t="s">
        <v>451</v>
      </c>
      <c r="H1465" s="80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"/>
      <c r="V1465">
        <v>6161</v>
      </c>
      <c r="W1465" s="2">
        <v>6579000000</v>
      </c>
      <c r="X1465" s="6">
        <v>7568</v>
      </c>
      <c r="Y1465" s="38">
        <v>10010</v>
      </c>
      <c r="Z1465" s="81">
        <f>+((DETALLE_GD_1[[#This Row],[VALOR X UN (GD)]]-DETALLE_GD_1[[#This Row],[VALOR PPTO]])/DETALLE_GD_1[[#This Row],[VALOR PPTO]])</f>
        <v>7.9281183932346721E-4</v>
      </c>
      <c r="AA1465" s="2">
        <f>+DETALLE_GD_1[[#This Row],[VALOR PPTO]]*DETALLE_GD_1[[#This Row],[CANTIDAD RECIBIDA]]</f>
        <v>7568</v>
      </c>
      <c r="AB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5" s="3">
        <f>+DETALLE_GD_1[[#This Row],[CANTIDAD SOLICITADA]]-DETALLE_GD_1[[#This Row],[DEVOLUCIÓN]]</f>
        <v>1</v>
      </c>
      <c r="AD1465" s="38" t="str">
        <f>+_xlfn.XLOOKUP(DETALLE_GD_1[[#This Row],[CODIGO]],PRODUCTOS[CODIGO],PRODUCTOS[DESC CORTA],"",0)</f>
        <v>CEERRADURA BAÑO 815 TUBULAR</v>
      </c>
    </row>
    <row r="1466" spans="1:30" hidden="1" x14ac:dyDescent="0.25">
      <c r="A1466" s="1">
        <v>46155</v>
      </c>
      <c r="B1466" s="1">
        <v>46155</v>
      </c>
      <c r="C1466" s="80" t="s">
        <v>169</v>
      </c>
      <c r="D1466" s="38">
        <v>5</v>
      </c>
      <c r="E1466" s="80" t="s">
        <v>169</v>
      </c>
      <c r="F1466">
        <v>704079</v>
      </c>
      <c r="G1466" s="80" t="s">
        <v>209</v>
      </c>
      <c r="H1466" s="80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"/>
      <c r="V1466">
        <v>6161</v>
      </c>
      <c r="W1466" s="2">
        <v>6579000000</v>
      </c>
      <c r="X1466" s="6">
        <v>7557.04882</v>
      </c>
      <c r="Y1466" s="38">
        <v>10010</v>
      </c>
      <c r="Z1466" s="81">
        <f>+((DETALLE_GD_1[[#This Row],[VALOR X UN (GD)]]-DETALLE_GD_1[[#This Row],[VALOR PPTO]])/DETALLE_GD_1[[#This Row],[VALOR PPTO]])</f>
        <v>-4.4203630279491375E-2</v>
      </c>
      <c r="AA1466" s="2">
        <f>+DETALLE_GD_1[[#This Row],[VALOR PPTO]]*DETALLE_GD_1[[#This Row],[CANTIDAD RECIBIDA]]</f>
        <v>7557.0489999999991</v>
      </c>
      <c r="AB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6" s="3">
        <f>+DETALLE_GD_1[[#This Row],[CANTIDAD SOLICITADA]]-DETALLE_GD_1[[#This Row],[DEVOLUCIÓN]]</f>
        <v>10</v>
      </c>
      <c r="AD1466" s="38">
        <f>+_xlfn.XLOOKUP(DETALLE_GD_1[[#This Row],[CODIGO]],PRODUCTOS[CODIGO],PRODUCTOS[DESC CORTA],"",0)</f>
        <v>0</v>
      </c>
    </row>
    <row r="1467" spans="1:30" hidden="1" x14ac:dyDescent="0.25">
      <c r="A1467" s="1">
        <v>46155</v>
      </c>
      <c r="B1467" s="1">
        <v>46155</v>
      </c>
      <c r="C1467" s="80" t="s">
        <v>169</v>
      </c>
      <c r="D1467" s="38">
        <v>5</v>
      </c>
      <c r="E1467" s="80" t="s">
        <v>169</v>
      </c>
      <c r="F1467">
        <v>617057</v>
      </c>
      <c r="G1467" s="80" t="s">
        <v>134</v>
      </c>
      <c r="H1467" s="80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"/>
      <c r="V1467">
        <v>6161</v>
      </c>
      <c r="W1467" s="2">
        <v>6579000000</v>
      </c>
      <c r="X1467" s="6">
        <v>12252.718236000001</v>
      </c>
      <c r="Y1467" s="38">
        <v>10010</v>
      </c>
      <c r="Z1467" s="81">
        <f>+((DETALLE_GD_1[[#This Row],[VALOR X UN (GD)]]-DETALLE_GD_1[[#This Row],[VALOR PPTO]])/DETALLE_GD_1[[#This Row],[VALOR PPTO]])</f>
        <v>-0.16834782015961158</v>
      </c>
      <c r="AA1467" s="2">
        <f>+DETALLE_GD_1[[#This Row],[VALOR PPTO]]*DETALLE_GD_1[[#This Row],[CANTIDAD RECIBIDA]]</f>
        <v>12252.718199999999</v>
      </c>
      <c r="AB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7" s="3">
        <f>+DETALLE_GD_1[[#This Row],[CANTIDAD SOLICITADA]]-DETALLE_GD_1[[#This Row],[DEVOLUCIÓN]]</f>
        <v>6</v>
      </c>
      <c r="AD1467" s="38" t="str">
        <f>+_xlfn.XLOOKUP(DETALLE_GD_1[[#This Row],[CODIGO]],PRODUCTOS[CODIGO],PRODUCTOS[DESC CORTA],"",0)</f>
        <v>BROCHA 5/8 X4</v>
      </c>
    </row>
    <row r="1468" spans="1:30" hidden="1" x14ac:dyDescent="0.25">
      <c r="A1468" s="1">
        <v>46155</v>
      </c>
      <c r="B1468" s="1">
        <v>46155</v>
      </c>
      <c r="C1468" s="80" t="s">
        <v>169</v>
      </c>
      <c r="D1468" s="38">
        <v>5</v>
      </c>
      <c r="E1468" s="80" t="s">
        <v>169</v>
      </c>
      <c r="F1468">
        <v>617016</v>
      </c>
      <c r="G1468" s="80" t="s">
        <v>133</v>
      </c>
      <c r="H1468" s="80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"/>
      <c r="V1468">
        <v>6161</v>
      </c>
      <c r="W1468" s="2">
        <v>6579000000</v>
      </c>
      <c r="X1468" s="6">
        <v>28575.132740000001</v>
      </c>
      <c r="Y1468" s="38">
        <v>10010</v>
      </c>
      <c r="Z1468" s="81">
        <f>+((DETALLE_GD_1[[#This Row],[VALOR X UN (GD)]]-DETALLE_GD_1[[#This Row],[VALOR PPTO]])/DETALLE_GD_1[[#This Row],[VALOR PPTO]])</f>
        <v>2.3750370645694318E-3</v>
      </c>
      <c r="AA1468" s="2">
        <f>+DETALLE_GD_1[[#This Row],[VALOR PPTO]]*DETALLE_GD_1[[#This Row],[CANTIDAD RECIBIDA]]</f>
        <v>28575.133000000002</v>
      </c>
      <c r="AB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8" s="3">
        <f>+DETALLE_GD_1[[#This Row],[CANTIDAD SOLICITADA]]-DETALLE_GD_1[[#This Row],[DEVOLUCIÓN]]</f>
        <v>10</v>
      </c>
      <c r="AD1468" s="38" t="str">
        <f>+_xlfn.XLOOKUP(DETALLE_GD_1[[#This Row],[CODIGO]],PRODUCTOS[CODIGO],PRODUCTOS[DESC CORTA],"",0)</f>
        <v>RODILLO CHIPORRO</v>
      </c>
    </row>
    <row r="1469" spans="1:30" hidden="1" x14ac:dyDescent="0.25">
      <c r="A1469" s="1">
        <v>46156</v>
      </c>
      <c r="B1469" s="1">
        <v>46156</v>
      </c>
      <c r="C1469" s="80" t="s">
        <v>169</v>
      </c>
      <c r="D1469" s="38">
        <v>5</v>
      </c>
      <c r="E1469" s="80" t="s">
        <v>169</v>
      </c>
      <c r="F1469">
        <v>407423</v>
      </c>
      <c r="G1469" s="80" t="s">
        <v>106</v>
      </c>
      <c r="H1469" s="80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">
        <v>11296181</v>
      </c>
      <c r="V1469">
        <v>6161</v>
      </c>
      <c r="W1469" s="2">
        <v>6579000000</v>
      </c>
      <c r="X1469" s="6">
        <v>319921.50595135131</v>
      </c>
      <c r="Y1469" s="38">
        <v>10010</v>
      </c>
      <c r="Z1469" s="81">
        <f>+((DETALLE_GD_1[[#This Row],[VALOR X UN (GD)]]-DETALLE_GD_1[[#This Row],[VALOR PPTO]])/DETALLE_GD_1[[#This Row],[VALOR PPTO]])</f>
        <v>-0.96749546373094641</v>
      </c>
      <c r="AA1469" s="2">
        <f>+DETALLE_GD_1[[#This Row],[VALOR PPTO]]*DETALLE_GD_1[[#This Row],[CANTIDAD RECIBIDA]]</f>
        <v>319921.5</v>
      </c>
      <c r="AB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9" s="3">
        <f>+DETALLE_GD_1[[#This Row],[CANTIDAD SOLICITADA]]-DETALLE_GD_1[[#This Row],[DEVOLUCIÓN]]</f>
        <v>3000</v>
      </c>
      <c r="AD1469" s="38" t="str">
        <f>+_xlfn.XLOOKUP(DETALLE_GD_1[[#This Row],[CODIGO]],PRODUCTOS[CODIGO],PRODUCTOS[DESC CORTA],"",0)</f>
        <v>TORNILLO CRS 6X1 5/8</v>
      </c>
    </row>
    <row r="1470" spans="1:30" hidden="1" x14ac:dyDescent="0.25">
      <c r="A1470" s="1">
        <v>46156</v>
      </c>
      <c r="B1470" s="1">
        <v>46156</v>
      </c>
      <c r="C1470" s="80" t="s">
        <v>169</v>
      </c>
      <c r="D1470" s="38">
        <v>5</v>
      </c>
      <c r="E1470" s="80" t="s">
        <v>169</v>
      </c>
      <c r="F1470">
        <v>1901086</v>
      </c>
      <c r="G1470" s="80" t="s">
        <v>279</v>
      </c>
      <c r="H1470" s="8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"/>
      <c r="V1470">
        <v>6161</v>
      </c>
      <c r="W1470" s="2">
        <v>6579000000</v>
      </c>
      <c r="X1470" s="6">
        <v>300638.55032100005</v>
      </c>
      <c r="Y1470" s="38">
        <v>10010</v>
      </c>
      <c r="Z1470" s="81">
        <f>+((DETALLE_GD_1[[#This Row],[VALOR X UN (GD)]]-DETALLE_GD_1[[#This Row],[VALOR PPTO]])/DETALLE_GD_1[[#This Row],[VALOR PPTO]])</f>
        <v>-3.0922675394649213E-2</v>
      </c>
      <c r="AA1470" s="2">
        <f>+DETALLE_GD_1[[#This Row],[VALOR PPTO]]*DETALLE_GD_1[[#This Row],[CANTIDAD RECIBIDA]]</f>
        <v>300638.54700000002</v>
      </c>
      <c r="AB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0" s="3">
        <f>+DETALLE_GD_1[[#This Row],[CANTIDAD SOLICITADA]]-DETALLE_GD_1[[#This Row],[DEVOLUCIÓN]]</f>
        <v>81</v>
      </c>
      <c r="AD1470" s="38" t="str">
        <f>+_xlfn.XLOOKUP(DETALLE_GD_1[[#This Row],[CODIGO]],PRODUCTOS[CODIGO],PRODUCTOS[DESC CORTA],"",0)</f>
        <v>AISLAN GLASS 140MM</v>
      </c>
    </row>
    <row r="1471" spans="1:30" hidden="1" x14ac:dyDescent="0.25">
      <c r="A1471" s="1">
        <v>46156</v>
      </c>
      <c r="B1471" s="1">
        <v>46156</v>
      </c>
      <c r="C1471" s="80" t="s">
        <v>169</v>
      </c>
      <c r="D1471" s="38">
        <v>5</v>
      </c>
      <c r="E1471" s="80" t="s">
        <v>169</v>
      </c>
      <c r="F1471">
        <v>1901466</v>
      </c>
      <c r="G1471" s="80" t="s">
        <v>398</v>
      </c>
      <c r="H1471" s="80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"/>
      <c r="V1471">
        <v>6161</v>
      </c>
      <c r="W1471" s="2">
        <v>6579000000</v>
      </c>
      <c r="X1471" s="6">
        <v>426784.74735800002</v>
      </c>
      <c r="Y1471" s="38">
        <v>10010</v>
      </c>
      <c r="Z1471" s="81">
        <f>+((DETALLE_GD_1[[#This Row],[VALOR X UN (GD)]]-DETALLE_GD_1[[#This Row],[VALOR PPTO]])/DETALLE_GD_1[[#This Row],[VALOR PPTO]])</f>
        <v>-6.5278244116161135E-2</v>
      </c>
      <c r="AA1471" s="2">
        <f>+DETALLE_GD_1[[#This Row],[VALOR PPTO]]*DETALLE_GD_1[[#This Row],[CANTIDAD RECIBIDA]]</f>
        <v>426784.75159999996</v>
      </c>
      <c r="AB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1" s="3">
        <f>+DETALLE_GD_1[[#This Row],[CANTIDAD SOLICITADA]]-DETALLE_GD_1[[#This Row],[DEVOLUCIÓN]]</f>
        <v>202</v>
      </c>
      <c r="AD1471" s="38" t="str">
        <f>+_xlfn.XLOOKUP(DETALLE_GD_1[[#This Row],[CODIGO]],PRODUCTOS[CODIGO],PRODUCTOS[DESC CORTA],"",0)</f>
        <v>AISLAN DENSIDAD 14 KG/M3 (13.5 M2 X BOLSA) SKU 4000147</v>
      </c>
    </row>
    <row r="1472" spans="1:30" hidden="1" x14ac:dyDescent="0.25">
      <c r="A1472" s="1">
        <v>46156</v>
      </c>
      <c r="B1472" s="1">
        <v>46156</v>
      </c>
      <c r="C1472" s="80" t="s">
        <v>169</v>
      </c>
      <c r="D1472" s="38">
        <v>5</v>
      </c>
      <c r="E1472" s="80" t="s">
        <v>169</v>
      </c>
      <c r="F1472">
        <v>1901038</v>
      </c>
      <c r="G1472" s="80" t="s">
        <v>39</v>
      </c>
      <c r="H1472" s="80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"/>
      <c r="V1472">
        <v>6161</v>
      </c>
      <c r="W1472" s="2">
        <v>6579000000</v>
      </c>
      <c r="X1472" s="6">
        <v>453321.13050000009</v>
      </c>
      <c r="Y1472" s="38">
        <v>10010</v>
      </c>
      <c r="Z1472" s="81">
        <f>+((DETALLE_GD_1[[#This Row],[VALOR X UN (GD)]]-DETALLE_GD_1[[#This Row],[VALOR PPTO]])/DETALLE_GD_1[[#This Row],[VALOR PPTO]])</f>
        <v>0.10839747455215255</v>
      </c>
      <c r="AA1472" s="2">
        <f>+DETALLE_GD_1[[#This Row],[VALOR PPTO]]*DETALLE_GD_1[[#This Row],[CANTIDAD RECIBIDA]]</f>
        <v>453321.13320000004</v>
      </c>
      <c r="AB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2" s="3">
        <f>+DETALLE_GD_1[[#This Row],[CANTIDAD SOLICITADA]]-DETALLE_GD_1[[#This Row],[DEVOLUCIÓN]]</f>
        <v>108</v>
      </c>
      <c r="AD1472" s="38" t="str">
        <f>+_xlfn.XLOOKUP(DETALLE_GD_1[[#This Row],[CODIGO]],PRODUCTOS[CODIGO],PRODUCTOS[DESC CORTA],"",0)</f>
        <v>AISLAN ROCA 90MM</v>
      </c>
    </row>
    <row r="1473" spans="1:30" hidden="1" x14ac:dyDescent="0.25">
      <c r="A1473" s="1">
        <v>46156</v>
      </c>
      <c r="B1473" s="1">
        <v>46156</v>
      </c>
      <c r="C1473" s="80" t="s">
        <v>169</v>
      </c>
      <c r="D1473" s="38">
        <v>5</v>
      </c>
      <c r="E1473" s="80" t="s">
        <v>169</v>
      </c>
      <c r="F1473">
        <v>609008</v>
      </c>
      <c r="G1473" s="80" t="s">
        <v>57</v>
      </c>
      <c r="H1473" s="80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"/>
      <c r="V1473">
        <v>6161</v>
      </c>
      <c r="W1473" s="2">
        <v>6579000000</v>
      </c>
      <c r="X1473" s="6">
        <v>4261.5146199999999</v>
      </c>
      <c r="Y1473" s="38">
        <v>10010</v>
      </c>
      <c r="Z1473" s="81">
        <f>+((DETALLE_GD_1[[#This Row],[VALOR X UN (GD)]]-DETALLE_GD_1[[#This Row],[VALOR PPTO]])/DETALLE_GD_1[[#This Row],[VALOR PPTO]])</f>
        <v>-5.2684226401571027E-2</v>
      </c>
      <c r="AA1473" s="2">
        <f>+DETALLE_GD_1[[#This Row],[VALOR PPTO]]*DETALLE_GD_1[[#This Row],[CANTIDAD RECIBIDA]]</f>
        <v>4261.5146000000004</v>
      </c>
      <c r="AB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3" s="3">
        <f>+DETALLE_GD_1[[#This Row],[CANTIDAD SOLICITADA]]-DETALLE_GD_1[[#This Row],[DEVOLUCIÓN]]</f>
        <v>2</v>
      </c>
      <c r="AD1473" s="38" t="str">
        <f>+_xlfn.XLOOKUP(DETALLE_GD_1[[#This Row],[CODIGO]],PRODUCTOS[CODIGO],PRODUCTOS[DESC CORTA],"",0)</f>
        <v>DUCO</v>
      </c>
    </row>
    <row r="1474" spans="1:30" hidden="1" x14ac:dyDescent="0.25">
      <c r="A1474" s="1">
        <v>46156</v>
      </c>
      <c r="B1474" s="1">
        <v>46156</v>
      </c>
      <c r="C1474" s="80" t="s">
        <v>169</v>
      </c>
      <c r="D1474" s="38">
        <v>5</v>
      </c>
      <c r="E1474" s="80" t="s">
        <v>169</v>
      </c>
      <c r="F1474">
        <v>617057</v>
      </c>
      <c r="G1474" s="80" t="s">
        <v>134</v>
      </c>
      <c r="H1474" s="80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"/>
      <c r="V1474">
        <v>6161</v>
      </c>
      <c r="W1474" s="2">
        <v>6579000000</v>
      </c>
      <c r="X1474" s="6">
        <v>12252.718236000001</v>
      </c>
      <c r="Y1474" s="38">
        <v>10010</v>
      </c>
      <c r="Z1474" s="81">
        <f>+((DETALLE_GD_1[[#This Row],[VALOR X UN (GD)]]-DETALLE_GD_1[[#This Row],[VALOR PPTO]])/DETALLE_GD_1[[#This Row],[VALOR PPTO]])</f>
        <v>-0.16834782015961158</v>
      </c>
      <c r="AA1474" s="2">
        <f>+DETALLE_GD_1[[#This Row],[VALOR PPTO]]*DETALLE_GD_1[[#This Row],[CANTIDAD RECIBIDA]]</f>
        <v>12252.718199999999</v>
      </c>
      <c r="AB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4" s="3">
        <f>+DETALLE_GD_1[[#This Row],[CANTIDAD SOLICITADA]]-DETALLE_GD_1[[#This Row],[DEVOLUCIÓN]]</f>
        <v>6</v>
      </c>
      <c r="AD1474" s="38" t="str">
        <f>+_xlfn.XLOOKUP(DETALLE_GD_1[[#This Row],[CODIGO]],PRODUCTOS[CODIGO],PRODUCTOS[DESC CORTA],"",0)</f>
        <v>BROCHA 5/8 X4</v>
      </c>
    </row>
    <row r="1475" spans="1:30" hidden="1" x14ac:dyDescent="0.25">
      <c r="A1475" s="1">
        <v>46156</v>
      </c>
      <c r="B1475" s="1">
        <v>46156</v>
      </c>
      <c r="C1475" s="80" t="s">
        <v>169</v>
      </c>
      <c r="D1475" s="38">
        <v>5</v>
      </c>
      <c r="E1475" s="80" t="s">
        <v>169</v>
      </c>
      <c r="F1475">
        <v>617055</v>
      </c>
      <c r="G1475" s="80" t="s">
        <v>182</v>
      </c>
      <c r="H1475" s="80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"/>
      <c r="V1475">
        <v>6161</v>
      </c>
      <c r="W1475" s="2">
        <v>6579000000</v>
      </c>
      <c r="X1475" s="6">
        <v>5522.1226860000006</v>
      </c>
      <c r="Y1475" s="38">
        <v>10010</v>
      </c>
      <c r="Z1475" s="81">
        <f>+((DETALLE_GD_1[[#This Row],[VALOR X UN (GD)]]-DETALLE_GD_1[[#This Row],[VALOR PPTO]])/DETALLE_GD_1[[#This Row],[VALOR PPTO]])</f>
        <v>-0.2452177629950569</v>
      </c>
      <c r="AA1475" s="2">
        <f>+DETALLE_GD_1[[#This Row],[VALOR PPTO]]*DETALLE_GD_1[[#This Row],[CANTIDAD RECIBIDA]]</f>
        <v>5522.1228000000001</v>
      </c>
      <c r="AB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5" s="3">
        <f>+DETALLE_GD_1[[#This Row],[CANTIDAD SOLICITADA]]-DETALLE_GD_1[[#This Row],[DEVOLUCIÓN]]</f>
        <v>6</v>
      </c>
      <c r="AD1475" s="38">
        <f>+_xlfn.XLOOKUP(DETALLE_GD_1[[#This Row],[CODIGO]],PRODUCTOS[CODIGO],PRODUCTOS[DESC CORTA],"",0)</f>
        <v>0</v>
      </c>
    </row>
    <row r="1476" spans="1:30" hidden="1" x14ac:dyDescent="0.25">
      <c r="A1476" s="1">
        <v>46156</v>
      </c>
      <c r="B1476" s="1">
        <v>46156</v>
      </c>
      <c r="C1476" s="80" t="s">
        <v>169</v>
      </c>
      <c r="D1476" s="38">
        <v>5</v>
      </c>
      <c r="E1476" s="80" t="s">
        <v>169</v>
      </c>
      <c r="F1476">
        <v>5309018</v>
      </c>
      <c r="G1476" s="80" t="s">
        <v>112</v>
      </c>
      <c r="H1476" s="80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"/>
      <c r="V1476">
        <v>6161</v>
      </c>
      <c r="W1476" s="2">
        <v>6579000000</v>
      </c>
      <c r="X1476" s="6">
        <v>209999.76960000017</v>
      </c>
      <c r="Y1476" s="38">
        <v>10010</v>
      </c>
      <c r="Z1476" s="81">
        <f>+((DETALLE_GD_1[[#This Row],[VALOR X UN (GD)]]-DETALLE_GD_1[[#This Row],[VALOR PPTO]])/DETALLE_GD_1[[#This Row],[VALOR PPTO]])</f>
        <v>2.4467885106154486E-2</v>
      </c>
      <c r="AA1476" s="2">
        <f>+DETALLE_GD_1[[#This Row],[VALOR PPTO]]*DETALLE_GD_1[[#This Row],[CANTIDAD RECIBIDA]]</f>
        <v>209999.75999999998</v>
      </c>
      <c r="AB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6" s="3">
        <f>+DETALLE_GD_1[[#This Row],[CANTIDAD SOLICITADA]]-DETALLE_GD_1[[#This Row],[DEVOLUCIÓN]]</f>
        <v>300</v>
      </c>
      <c r="AD1476" s="38">
        <f>+_xlfn.XLOOKUP(DETALLE_GD_1[[#This Row],[CODIGO]],PRODUCTOS[CODIGO],PRODUCTOS[DESC CORTA],"",0)</f>
        <v>0</v>
      </c>
    </row>
    <row r="1477" spans="1:30" hidden="1" x14ac:dyDescent="0.25">
      <c r="A1477" s="1">
        <v>46156</v>
      </c>
      <c r="B1477" s="1">
        <v>46156</v>
      </c>
      <c r="C1477" s="80" t="s">
        <v>169</v>
      </c>
      <c r="D1477" s="38">
        <v>5</v>
      </c>
      <c r="E1477" s="80" t="s">
        <v>169</v>
      </c>
      <c r="F1477">
        <v>302054</v>
      </c>
      <c r="G1477" s="80" t="s">
        <v>356</v>
      </c>
      <c r="H1477" s="80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"/>
      <c r="V1477">
        <v>6161</v>
      </c>
      <c r="W1477" s="2">
        <v>6579000000</v>
      </c>
      <c r="X1477" s="6">
        <v>3564912</v>
      </c>
      <c r="Y1477" s="38">
        <v>10010</v>
      </c>
      <c r="Z1477" s="81">
        <f>+((DETALLE_GD_1[[#This Row],[VALOR X UN (GD)]]-DETALLE_GD_1[[#This Row],[VALOR PPTO]])/DETALLE_GD_1[[#This Row],[VALOR PPTO]])</f>
        <v>-0.19905091895676522</v>
      </c>
      <c r="AA1477" s="2">
        <f>+DETALLE_GD_1[[#This Row],[VALOR PPTO]]*DETALLE_GD_1[[#This Row],[CANTIDAD RECIBIDA]]</f>
        <v>3564912</v>
      </c>
      <c r="AB1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7" s="3">
        <f>+DETALLE_GD_1[[#This Row],[CANTIDAD SOLICITADA]]-DETALLE_GD_1[[#This Row],[DEVOLUCIÓN]]</f>
        <v>624</v>
      </c>
      <c r="AD1477" s="38">
        <f>+_xlfn.XLOOKUP(DETALLE_GD_1[[#This Row],[CODIGO]],PRODUCTOS[CODIGO],PRODUCTOS[DESC CORTA],"",0)</f>
        <v>0</v>
      </c>
    </row>
    <row r="1478" spans="1:30" hidden="1" x14ac:dyDescent="0.25">
      <c r="A1478" s="1">
        <v>46156</v>
      </c>
      <c r="B1478" s="1">
        <v>46156</v>
      </c>
      <c r="C1478" s="80" t="s">
        <v>169</v>
      </c>
      <c r="D1478" s="38">
        <v>5</v>
      </c>
      <c r="E1478" s="80" t="s">
        <v>169</v>
      </c>
      <c r="F1478">
        <v>1610023</v>
      </c>
      <c r="G1478" s="80" t="s">
        <v>351</v>
      </c>
      <c r="H1478" s="80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"/>
      <c r="V1478">
        <v>6161</v>
      </c>
      <c r="W1478" s="2">
        <v>6579000000</v>
      </c>
      <c r="X1478" s="6">
        <v>10545.292710000002</v>
      </c>
      <c r="Y1478" s="38">
        <v>10010</v>
      </c>
      <c r="Z1478" s="81">
        <f>+((DETALLE_GD_1[[#This Row],[VALOR X UN (GD)]]-DETALLE_GD_1[[#This Row],[VALOR PPTO]])/DETALLE_GD_1[[#This Row],[VALOR PPTO]])</f>
        <v>8.0197633209320524E-2</v>
      </c>
      <c r="AA1478" s="2">
        <f>+DETALLE_GD_1[[#This Row],[VALOR PPTO]]*DETALLE_GD_1[[#This Row],[CANTIDAD RECIBIDA]]</f>
        <v>10545.2925</v>
      </c>
      <c r="AB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8" s="3">
        <f>+DETALLE_GD_1[[#This Row],[CANTIDAD SOLICITADA]]-DETALLE_GD_1[[#This Row],[DEVOLUCIÓN]]</f>
        <v>5</v>
      </c>
      <c r="AD1478" s="38" t="str">
        <f>+_xlfn.XLOOKUP(DETALLE_GD_1[[#This Row],[CODIGO]],PRODUCTOS[CODIGO],PRODUCTOS[DESC CORTA],"",0)</f>
        <v>TRAPOS DE ASEO</v>
      </c>
    </row>
    <row r="1479" spans="1:30" hidden="1" x14ac:dyDescent="0.25">
      <c r="A1479" s="1">
        <v>46156</v>
      </c>
      <c r="B1479" s="1">
        <v>46156</v>
      </c>
      <c r="C1479" s="80" t="s">
        <v>169</v>
      </c>
      <c r="D1479" s="38">
        <v>5</v>
      </c>
      <c r="E1479" s="80" t="s">
        <v>169</v>
      </c>
      <c r="F1479">
        <v>407427</v>
      </c>
      <c r="G1479" s="80" t="s">
        <v>172</v>
      </c>
      <c r="H1479" s="80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"/>
      <c r="V1479">
        <v>6161</v>
      </c>
      <c r="W1479" s="2">
        <v>6579000000</v>
      </c>
      <c r="X1479" s="6">
        <v>22557.545454999999</v>
      </c>
      <c r="Y1479" s="38">
        <v>10010</v>
      </c>
      <c r="Z1479" s="81">
        <f>+((DETALLE_GD_1[[#This Row],[VALOR X UN (GD)]]-DETALLE_GD_1[[#This Row],[VALOR PPTO]])/DETALLE_GD_1[[#This Row],[VALOR PPTO]])</f>
        <v>2.014846872412716E-5</v>
      </c>
      <c r="AA1479" s="2">
        <f>+DETALLE_GD_1[[#This Row],[VALOR PPTO]]*DETALLE_GD_1[[#This Row],[CANTIDAD RECIBIDA]]</f>
        <v>22557.5455</v>
      </c>
      <c r="AB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9" s="3">
        <f>+DETALLE_GD_1[[#This Row],[CANTIDAD SOLICITADA]]-DETALLE_GD_1[[#This Row],[DEVOLUCIÓN]]</f>
        <v>1</v>
      </c>
      <c r="AD1479" s="38">
        <f>+_xlfn.XLOOKUP(DETALLE_GD_1[[#This Row],[CODIGO]],PRODUCTOS[CODIGO],PRODUCTOS[DESC CORTA],"",0)</f>
        <v>0</v>
      </c>
    </row>
    <row r="1480" spans="1:30" hidden="1" x14ac:dyDescent="0.25">
      <c r="A1480" s="1">
        <v>46156</v>
      </c>
      <c r="B1480" s="1">
        <v>46156</v>
      </c>
      <c r="C1480" s="80" t="s">
        <v>169</v>
      </c>
      <c r="D1480" s="38">
        <v>5</v>
      </c>
      <c r="E1480" s="80" t="s">
        <v>169</v>
      </c>
      <c r="F1480">
        <v>2304053</v>
      </c>
      <c r="G1480" s="80" t="s">
        <v>213</v>
      </c>
      <c r="H1480" s="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"/>
      <c r="V1480">
        <v>6161</v>
      </c>
      <c r="W1480" s="2">
        <v>6579000000</v>
      </c>
      <c r="X1480" s="6">
        <v>10344.000000000002</v>
      </c>
      <c r="Y1480" s="38">
        <v>10010</v>
      </c>
      <c r="Z1480" s="81">
        <f>+((DETALLE_GD_1[[#This Row],[VALOR X UN (GD)]]-DETALLE_GD_1[[#This Row],[VALOR PPTO]])/DETALLE_GD_1[[#This Row],[VALOR PPTO]])</f>
        <v>0.18551821345707656</v>
      </c>
      <c r="AA1480" s="2">
        <f>+DETALLE_GD_1[[#This Row],[VALOR PPTO]]*DETALLE_GD_1[[#This Row],[CANTIDAD RECIBIDA]]</f>
        <v>10344</v>
      </c>
      <c r="AB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0" s="3">
        <f>+DETALLE_GD_1[[#This Row],[CANTIDAD SOLICITADA]]-DETALLE_GD_1[[#This Row],[DEVOLUCIÓN]]</f>
        <v>12</v>
      </c>
      <c r="AD1480" s="38">
        <f>+_xlfn.XLOOKUP(DETALLE_GD_1[[#This Row],[CODIGO]],PRODUCTOS[CODIGO],PRODUCTOS[DESC CORTA],"",0)</f>
        <v>0</v>
      </c>
    </row>
    <row r="1481" spans="1:30" hidden="1" x14ac:dyDescent="0.25">
      <c r="A1481" s="1">
        <v>46156</v>
      </c>
      <c r="B1481" s="1">
        <v>46156</v>
      </c>
      <c r="C1481" s="80" t="s">
        <v>169</v>
      </c>
      <c r="D1481" s="38">
        <v>5</v>
      </c>
      <c r="E1481" s="80" t="s">
        <v>169</v>
      </c>
      <c r="F1481">
        <v>2304002</v>
      </c>
      <c r="G1481" s="80" t="s">
        <v>212</v>
      </c>
      <c r="H1481" s="80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"/>
      <c r="V1481">
        <v>6161</v>
      </c>
      <c r="W1481" s="2">
        <v>6579000000</v>
      </c>
      <c r="X1481" s="6">
        <v>16517.660688</v>
      </c>
      <c r="Y1481" s="38">
        <v>10010</v>
      </c>
      <c r="Z1481" s="81">
        <f>+((DETALLE_GD_1[[#This Row],[VALOR X UN (GD)]]-DETALLE_GD_1[[#This Row],[VALOR PPTO]])/DETALLE_GD_1[[#This Row],[VALOR PPTO]])</f>
        <v>2.3994899422923075E-2</v>
      </c>
      <c r="AA1481" s="2">
        <f>+DETALLE_GD_1[[#This Row],[VALOR PPTO]]*DETALLE_GD_1[[#This Row],[CANTIDAD RECIBIDA]]</f>
        <v>16517.660400000001</v>
      </c>
      <c r="AB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1" s="3">
        <f>+DETALLE_GD_1[[#This Row],[CANTIDAD SOLICITADA]]-DETALLE_GD_1[[#This Row],[DEVOLUCIÓN]]</f>
        <v>12</v>
      </c>
      <c r="AD1481" s="38">
        <f>+_xlfn.XLOOKUP(DETALLE_GD_1[[#This Row],[CODIGO]],PRODUCTOS[CODIGO],PRODUCTOS[DESC CORTA],"",0)</f>
        <v>0</v>
      </c>
    </row>
    <row r="1482" spans="1:30" hidden="1" x14ac:dyDescent="0.25">
      <c r="A1482" s="1">
        <v>46156</v>
      </c>
      <c r="B1482" s="1">
        <v>46156</v>
      </c>
      <c r="C1482" s="80" t="s">
        <v>169</v>
      </c>
      <c r="D1482" s="38">
        <v>5</v>
      </c>
      <c r="E1482" s="80" t="s">
        <v>169</v>
      </c>
      <c r="F1482" t="s">
        <v>21</v>
      </c>
      <c r="G1482" s="80" t="s">
        <v>22</v>
      </c>
      <c r="H1482" s="80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"/>
      <c r="V1482">
        <v>6161</v>
      </c>
      <c r="W1482" s="2">
        <v>6579000000</v>
      </c>
      <c r="X1482" s="6">
        <v>614388.11140000017</v>
      </c>
      <c r="Y1482" s="38">
        <v>10010</v>
      </c>
      <c r="Z1482" s="81">
        <f>+((DETALLE_GD_1[[#This Row],[VALOR X UN (GD)]]-DETALLE_GD_1[[#This Row],[VALOR PPTO]])/DETALLE_GD_1[[#This Row],[VALOR PPTO]])</f>
        <v>-1.8229519378380471E-7</v>
      </c>
      <c r="AA1482" s="2">
        <f>+DETALLE_GD_1[[#This Row],[VALOR PPTO]]*DETALLE_GD_1[[#This Row],[CANTIDAD RECIBIDA]]</f>
        <v>614388.11199999996</v>
      </c>
      <c r="AB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2" s="3">
        <f>+DETALLE_GD_1[[#This Row],[CANTIDAD SOLICITADA]]-DETALLE_GD_1[[#This Row],[DEVOLUCIÓN]]</f>
        <v>40</v>
      </c>
      <c r="AD1482" s="38" t="str">
        <f>+_xlfn.XLOOKUP(DETALLE_GD_1[[#This Row],[CODIGO]],PRODUCTOS[CODIGO],PRODUCTOS[DESC CORTA],"",0)</f>
        <v>PINO 3X8X320</v>
      </c>
    </row>
    <row r="1483" spans="1:30" hidden="1" x14ac:dyDescent="0.25">
      <c r="A1483" s="1">
        <v>46156</v>
      </c>
      <c r="B1483" s="1">
        <v>46156</v>
      </c>
      <c r="C1483" s="80" t="s">
        <v>169</v>
      </c>
      <c r="D1483" s="38">
        <v>5</v>
      </c>
      <c r="E1483" s="80" t="s">
        <v>169</v>
      </c>
      <c r="F1483">
        <v>2302098</v>
      </c>
      <c r="G1483" s="80" t="s">
        <v>24</v>
      </c>
      <c r="H1483" s="80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"/>
      <c r="V1483">
        <v>6161</v>
      </c>
      <c r="W1483" s="2">
        <v>6579000000</v>
      </c>
      <c r="X1483" s="6">
        <v>127277.99999999996</v>
      </c>
      <c r="Y1483" s="38">
        <v>10010</v>
      </c>
      <c r="Z1483" s="81">
        <f>+((DETALLE_GD_1[[#This Row],[VALOR X UN (GD)]]-DETALLE_GD_1[[#This Row],[VALOR PPTO]])/DETALLE_GD_1[[#This Row],[VALOR PPTO]])</f>
        <v>0</v>
      </c>
      <c r="AA1483" s="2">
        <f>+DETALLE_GD_1[[#This Row],[VALOR PPTO]]*DETALLE_GD_1[[#This Row],[CANTIDAD RECIBIDA]]</f>
        <v>127278</v>
      </c>
      <c r="AB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3" s="3">
        <f>+DETALLE_GD_1[[#This Row],[CANTIDAD SOLICITADA]]-DETALLE_GD_1[[#This Row],[DEVOLUCIÓN]]</f>
        <v>6</v>
      </c>
      <c r="AD1483" s="38" t="str">
        <f>+_xlfn.XLOOKUP(DETALLE_GD_1[[#This Row],[CODIGO]],PRODUCTOS[CODIGO],PRODUCTOS[DESC CORTA],"",0)</f>
        <v>COLA FRIA</v>
      </c>
    </row>
    <row r="1484" spans="1:30" hidden="1" x14ac:dyDescent="0.25">
      <c r="A1484" s="1">
        <v>46156</v>
      </c>
      <c r="B1484" s="1">
        <v>46156</v>
      </c>
      <c r="C1484" s="80" t="s">
        <v>169</v>
      </c>
      <c r="D1484" s="38">
        <v>5</v>
      </c>
      <c r="E1484" s="80" t="s">
        <v>169</v>
      </c>
      <c r="F1484">
        <v>1902003</v>
      </c>
      <c r="G1484" s="80" t="s">
        <v>155</v>
      </c>
      <c r="H1484" s="80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"/>
      <c r="V1484">
        <v>6161</v>
      </c>
      <c r="W1484" s="2">
        <v>6579000000</v>
      </c>
      <c r="X1484" s="6">
        <v>301407.95091999992</v>
      </c>
      <c r="Y1484" s="38">
        <v>10010</v>
      </c>
      <c r="Z1484" s="81">
        <f>+((DETALLE_GD_1[[#This Row],[VALOR X UN (GD)]]-DETALLE_GD_1[[#This Row],[VALOR PPTO]])/DETALLE_GD_1[[#This Row],[VALOR PPTO]])</f>
        <v>3.2198553381891068E-4</v>
      </c>
      <c r="AA1484" s="2">
        <f>+DETALLE_GD_1[[#This Row],[VALOR PPTO]]*DETALLE_GD_1[[#This Row],[CANTIDAD RECIBIDA]]</f>
        <v>301407.951</v>
      </c>
      <c r="AB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4" s="3">
        <f>+DETALLE_GD_1[[#This Row],[CANTIDAD SOLICITADA]]-DETALLE_GD_1[[#This Row],[DEVOLUCIÓN]]</f>
        <v>2</v>
      </c>
      <c r="AD1484" s="38">
        <f>+_xlfn.XLOOKUP(DETALLE_GD_1[[#This Row],[CODIGO]],PRODUCTOS[CODIGO],PRODUCTOS[DESC CORTA],"",0)</f>
        <v>0</v>
      </c>
    </row>
    <row r="1485" spans="1:30" hidden="1" x14ac:dyDescent="0.25">
      <c r="A1485" s="1">
        <v>46156</v>
      </c>
      <c r="B1485" s="1">
        <v>46156</v>
      </c>
      <c r="C1485" s="80" t="s">
        <v>169</v>
      </c>
      <c r="D1485" s="38">
        <v>5</v>
      </c>
      <c r="E1485" s="80" t="s">
        <v>169</v>
      </c>
      <c r="F1485">
        <v>412302</v>
      </c>
      <c r="G1485" s="80" t="s">
        <v>165</v>
      </c>
      <c r="H1485" s="80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"/>
      <c r="V1485">
        <v>6161</v>
      </c>
      <c r="W1485" s="2">
        <v>6579000000</v>
      </c>
      <c r="X1485" s="6">
        <v>47424.586669999997</v>
      </c>
      <c r="Y1485" s="38">
        <v>10010</v>
      </c>
      <c r="Z1485" s="81">
        <f>+((DETALLE_GD_1[[#This Row],[VALOR X UN (GD)]]-DETALLE_GD_1[[#This Row],[VALOR PPTO]])/DETALLE_GD_1[[#This Row],[VALOR PPTO]])</f>
        <v>8.7085629232500571E-6</v>
      </c>
      <c r="AA1485" s="2">
        <f>+DETALLE_GD_1[[#This Row],[VALOR PPTO]]*DETALLE_GD_1[[#This Row],[CANTIDAD RECIBIDA]]</f>
        <v>47424.587</v>
      </c>
      <c r="AB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5" s="3">
        <f>+DETALLE_GD_1[[#This Row],[CANTIDAD SOLICITADA]]-DETALLE_GD_1[[#This Row],[DEVOLUCIÓN]]</f>
        <v>10</v>
      </c>
      <c r="AD1485" s="38">
        <f>+_xlfn.XLOOKUP(DETALLE_GD_1[[#This Row],[CODIGO]],PRODUCTOS[CODIGO],PRODUCTOS[DESC CORTA],"",0)</f>
        <v>0</v>
      </c>
    </row>
    <row r="1486" spans="1:30" hidden="1" x14ac:dyDescent="0.25">
      <c r="A1486" s="1">
        <v>46156</v>
      </c>
      <c r="B1486" s="1">
        <v>46156</v>
      </c>
      <c r="C1486" s="80" t="s">
        <v>169</v>
      </c>
      <c r="D1486" s="38">
        <v>5</v>
      </c>
      <c r="E1486" s="80" t="s">
        <v>169</v>
      </c>
      <c r="F1486">
        <v>302048</v>
      </c>
      <c r="G1486" s="80" t="s">
        <v>126</v>
      </c>
      <c r="H1486" s="80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"/>
      <c r="V1486">
        <v>6161</v>
      </c>
      <c r="W1486" s="2">
        <v>6579000000</v>
      </c>
      <c r="X1486" s="6">
        <v>2961510.1115760002</v>
      </c>
      <c r="Y1486" s="38">
        <v>10010</v>
      </c>
      <c r="Z1486" s="81">
        <f>+((DETALLE_GD_1[[#This Row],[VALOR X UN (GD)]]-DETALLE_GD_1[[#This Row],[VALOR PPTO]])/DETALLE_GD_1[[#This Row],[VALOR PPTO]])</f>
        <v>-5.7529811581396841E-2</v>
      </c>
      <c r="AA1486" s="2">
        <f>+DETALLE_GD_1[[#This Row],[VALOR PPTO]]*DETALLE_GD_1[[#This Row],[CANTIDAD RECIBIDA]]</f>
        <v>2961510.12</v>
      </c>
      <c r="AB1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6" s="3">
        <f>+DETALLE_GD_1[[#This Row],[CANTIDAD SOLICITADA]]-DETALLE_GD_1[[#This Row],[DEVOLUCIÓN]]</f>
        <v>216</v>
      </c>
      <c r="AD1486" s="38" t="str">
        <f>+_xlfn.XLOOKUP(DETALLE_GD_1[[#This Row],[CODIGO]],PRODUCTOS[CODIGO],PRODUCTOS[DESC CORTA],"",0)</f>
        <v>PINO 2X8X4</v>
      </c>
    </row>
    <row r="1487" spans="1:30" hidden="1" x14ac:dyDescent="0.25">
      <c r="A1487" s="1">
        <v>46156</v>
      </c>
      <c r="B1487" s="1">
        <v>46156</v>
      </c>
      <c r="C1487" s="80" t="s">
        <v>169</v>
      </c>
      <c r="D1487" s="38">
        <v>5</v>
      </c>
      <c r="E1487" s="80" t="s">
        <v>169</v>
      </c>
      <c r="F1487">
        <v>302028</v>
      </c>
      <c r="G1487" s="80" t="s">
        <v>246</v>
      </c>
      <c r="H1487" s="80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"/>
      <c r="V1487">
        <v>6161</v>
      </c>
      <c r="W1487" s="2">
        <v>6579000000</v>
      </c>
      <c r="X1487" s="6">
        <v>614856.30324000015</v>
      </c>
      <c r="Y1487" s="38">
        <v>10010</v>
      </c>
      <c r="Z1487" s="81">
        <f>+((DETALLE_GD_1[[#This Row],[VALOR X UN (GD)]]-DETALLE_GD_1[[#This Row],[VALOR PPTO]])/DETALLE_GD_1[[#This Row],[VALOR PPTO]])</f>
        <v>-3.5755183772208127E-2</v>
      </c>
      <c r="AA1487" s="2">
        <f>+DETALLE_GD_1[[#This Row],[VALOR PPTO]]*DETALLE_GD_1[[#This Row],[CANTIDAD RECIBIDA]]</f>
        <v>614856.29999999993</v>
      </c>
      <c r="AB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7" s="3">
        <f>+DETALLE_GD_1[[#This Row],[CANTIDAD SOLICITADA]]-DETALLE_GD_1[[#This Row],[DEVOLUCIÓN]]</f>
        <v>120</v>
      </c>
      <c r="AD1487" s="38" t="str">
        <f>+_xlfn.XLOOKUP(DETALLE_GD_1[[#This Row],[CODIGO]],PRODUCTOS[CODIGO],PRODUCTOS[DESC CORTA],"",0)</f>
        <v>PINO 2X4X320</v>
      </c>
    </row>
    <row r="1488" spans="1:30" hidden="1" x14ac:dyDescent="0.25">
      <c r="A1488" s="1">
        <v>46156</v>
      </c>
      <c r="B1488" s="1">
        <v>46156</v>
      </c>
      <c r="C1488" s="80" t="s">
        <v>169</v>
      </c>
      <c r="D1488" s="38">
        <v>5</v>
      </c>
      <c r="E1488" s="80" t="s">
        <v>169</v>
      </c>
      <c r="F1488">
        <v>302010</v>
      </c>
      <c r="G1488" s="80" t="s">
        <v>323</v>
      </c>
      <c r="H1488" s="80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"/>
      <c r="V1488">
        <v>6161</v>
      </c>
      <c r="W1488" s="2">
        <v>6579000000</v>
      </c>
      <c r="X1488" s="6">
        <v>1106302.4691599987</v>
      </c>
      <c r="Y1488" s="38">
        <v>10010</v>
      </c>
      <c r="Z1488" s="81">
        <f>+((DETALLE_GD_1[[#This Row],[VALOR X UN (GD)]]-DETALLE_GD_1[[#This Row],[VALOR PPTO]])/DETALLE_GD_1[[#This Row],[VALOR PPTO]])</f>
        <v>1.413404863746349E-2</v>
      </c>
      <c r="AA1488" s="2">
        <f>+DETALLE_GD_1[[#This Row],[VALOR PPTO]]*DETALLE_GD_1[[#This Row],[CANTIDAD RECIBIDA]]</f>
        <v>1106302.4616</v>
      </c>
      <c r="AB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8" s="3">
        <f>+DETALLE_GD_1[[#This Row],[CANTIDAD SOLICITADA]]-DETALLE_GD_1[[#This Row],[DEVOLUCIÓN]]</f>
        <v>168</v>
      </c>
      <c r="AD1488" s="38" t="str">
        <f>+_xlfn.XLOOKUP(DETALLE_GD_1[[#This Row],[CODIGO]],PRODUCTOS[CODIGO],PRODUCTOS[DESC CORTA],"",0)</f>
        <v>PINO 2X6X320</v>
      </c>
    </row>
    <row r="1489" spans="1:30" hidden="1" x14ac:dyDescent="0.25">
      <c r="A1489" s="1">
        <v>46156</v>
      </c>
      <c r="B1489" s="1">
        <v>46156</v>
      </c>
      <c r="C1489" s="80" t="s">
        <v>169</v>
      </c>
      <c r="D1489" s="38">
        <v>5</v>
      </c>
      <c r="E1489" s="80" t="s">
        <v>169</v>
      </c>
      <c r="F1489">
        <v>1902013</v>
      </c>
      <c r="G1489" s="80" t="s">
        <v>338</v>
      </c>
      <c r="H1489" s="80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"/>
      <c r="V1489">
        <v>6161</v>
      </c>
      <c r="W1489" s="2">
        <v>6579000000</v>
      </c>
      <c r="X1489" s="6">
        <v>595580</v>
      </c>
      <c r="Y1489" s="38">
        <v>10010</v>
      </c>
      <c r="Z1489" s="81">
        <f>+((DETALLE_GD_1[[#This Row],[VALOR X UN (GD)]]-DETALLE_GD_1[[#This Row],[VALOR PPTO]])/DETALLE_GD_1[[#This Row],[VALOR PPTO]])</f>
        <v>0.31116894455824584</v>
      </c>
      <c r="AA1489" s="2">
        <f>+DETALLE_GD_1[[#This Row],[VALOR PPTO]]*DETALLE_GD_1[[#This Row],[CANTIDAD RECIBIDA]]</f>
        <v>595580</v>
      </c>
      <c r="AB1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9" s="3">
        <f>+DETALLE_GD_1[[#This Row],[CANTIDAD SOLICITADA]]-DETALLE_GD_1[[#This Row],[DEVOLUCIÓN]]</f>
        <v>20</v>
      </c>
      <c r="AD1489" s="38">
        <f>+_xlfn.XLOOKUP(DETALLE_GD_1[[#This Row],[CODIGO]],PRODUCTOS[CODIGO],PRODUCTOS[DESC CORTA],"",0)</f>
        <v>0</v>
      </c>
    </row>
    <row r="1490" spans="1:30" hidden="1" x14ac:dyDescent="0.25">
      <c r="A1490" s="1">
        <v>46156</v>
      </c>
      <c r="B1490" s="1">
        <v>46156</v>
      </c>
      <c r="C1490" s="80" t="s">
        <v>169</v>
      </c>
      <c r="D1490" s="38">
        <v>5</v>
      </c>
      <c r="E1490" s="80" t="s">
        <v>169</v>
      </c>
      <c r="F1490">
        <v>1901008</v>
      </c>
      <c r="G1490" s="80" t="s">
        <v>278</v>
      </c>
      <c r="H1490" s="8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"/>
      <c r="V1490">
        <v>6161</v>
      </c>
      <c r="W1490" s="2">
        <v>6579000000</v>
      </c>
      <c r="X1490" s="6">
        <v>570454.86033000005</v>
      </c>
      <c r="Y1490" s="38">
        <v>10010</v>
      </c>
      <c r="Z1490" s="81">
        <f>+((DETALLE_GD_1[[#This Row],[VALOR X UN (GD)]]-DETALLE_GD_1[[#This Row],[VALOR PPTO]])/DETALLE_GD_1[[#This Row],[VALOR PPTO]])</f>
        <v>-1.1955154397788971E-2</v>
      </c>
      <c r="AA1490" s="2">
        <f>+DETALLE_GD_1[[#This Row],[VALOR PPTO]]*DETALLE_GD_1[[#This Row],[CANTIDAD RECIBIDA]]</f>
        <v>570454.86599999992</v>
      </c>
      <c r="AB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0" s="3">
        <f>+DETALLE_GD_1[[#This Row],[CANTIDAD SOLICITADA]]-DETALLE_GD_1[[#This Row],[DEVOLUCIÓN]]</f>
        <v>270</v>
      </c>
      <c r="AD1490" s="38" t="str">
        <f>+_xlfn.XLOOKUP(DETALLE_GD_1[[#This Row],[CODIGO]],PRODUCTOS[CODIGO],PRODUCTOS[DESC CORTA],"",0)</f>
        <v>AISLAN GLASS 90MM</v>
      </c>
    </row>
    <row r="1491" spans="1:30" hidden="1" x14ac:dyDescent="0.25">
      <c r="A1491" s="1">
        <v>46157</v>
      </c>
      <c r="B1491" s="1">
        <v>46157</v>
      </c>
      <c r="C1491" s="80" t="s">
        <v>169</v>
      </c>
      <c r="D1491" s="38">
        <v>5</v>
      </c>
      <c r="E1491" s="80" t="s">
        <v>169</v>
      </c>
      <c r="F1491">
        <v>1803045</v>
      </c>
      <c r="G1491" s="80" t="s">
        <v>337</v>
      </c>
      <c r="H1491" s="80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">
        <v>2718059</v>
      </c>
      <c r="V1491">
        <v>6161</v>
      </c>
      <c r="W1491" s="2">
        <v>6579000000</v>
      </c>
      <c r="X1491" s="6">
        <v>466856.99999999994</v>
      </c>
      <c r="Y1491" s="38">
        <v>10010</v>
      </c>
      <c r="Z1491" s="81">
        <f>+((DETALLE_GD_1[[#This Row],[VALOR X UN (GD)]]-DETALLE_GD_1[[#This Row],[VALOR PPTO]])/DETALLE_GD_1[[#This Row],[VALOR PPTO]])</f>
        <v>1.6493358780096941E-4</v>
      </c>
      <c r="AA1491" s="2">
        <f>+DETALLE_GD_1[[#This Row],[VALOR PPTO]]*DETALLE_GD_1[[#This Row],[CANTIDAD RECIBIDA]]</f>
        <v>466857</v>
      </c>
      <c r="AB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1" s="3">
        <f>+DETALLE_GD_1[[#This Row],[CANTIDAD SOLICITADA]]-DETALLE_GD_1[[#This Row],[DEVOLUCIÓN]]</f>
        <v>9</v>
      </c>
      <c r="AD1491" s="38" t="str">
        <f>+_xlfn.XLOOKUP(DETALLE_GD_1[[#This Row],[CODIGO]],PRODUCTOS[CODIGO],PRODUCTOS[DESC CORTA],"",0)</f>
        <v>PUERTA INTERIOR</v>
      </c>
    </row>
    <row r="1492" spans="1:30" hidden="1" x14ac:dyDescent="0.25">
      <c r="A1492" s="1">
        <v>46157</v>
      </c>
      <c r="B1492" s="1">
        <v>46157</v>
      </c>
      <c r="C1492" s="80" t="s">
        <v>169</v>
      </c>
      <c r="D1492" s="38">
        <v>5</v>
      </c>
      <c r="E1492" s="80" t="s">
        <v>169</v>
      </c>
      <c r="F1492">
        <v>1803044</v>
      </c>
      <c r="G1492" s="80" t="s">
        <v>336</v>
      </c>
      <c r="H1492" s="80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"/>
      <c r="V1492">
        <v>6161</v>
      </c>
      <c r="W1492" s="2">
        <v>6579000000</v>
      </c>
      <c r="X1492" s="6">
        <v>476280</v>
      </c>
      <c r="Y1492" s="38">
        <v>10010</v>
      </c>
      <c r="Z1492" s="81">
        <f>+((DETALLE_GD_1[[#This Row],[VALOR X UN (GD)]]-DETALLE_GD_1[[#This Row],[VALOR PPTO]])/DETALLE_GD_1[[#This Row],[VALOR PPTO]])</f>
        <v>-1.9729990551776301E-2</v>
      </c>
      <c r="AA1492" s="2">
        <f>+DETALLE_GD_1[[#This Row],[VALOR PPTO]]*DETALLE_GD_1[[#This Row],[CANTIDAD RECIBIDA]]</f>
        <v>476280</v>
      </c>
      <c r="AB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2" s="3">
        <f>+DETALLE_GD_1[[#This Row],[CANTIDAD SOLICITADA]]-DETALLE_GD_1[[#This Row],[DEVOLUCIÓN]]</f>
        <v>9</v>
      </c>
      <c r="AD1492" s="38" t="str">
        <f>+_xlfn.XLOOKUP(DETALLE_GD_1[[#This Row],[CODIGO]],PRODUCTOS[CODIGO],PRODUCTOS[DESC CORTA],"",0)</f>
        <v/>
      </c>
    </row>
    <row r="1493" spans="1:30" hidden="1" x14ac:dyDescent="0.25">
      <c r="A1493" s="1">
        <v>46157</v>
      </c>
      <c r="B1493" s="1">
        <v>46157</v>
      </c>
      <c r="C1493" s="80" t="s">
        <v>169</v>
      </c>
      <c r="D1493" s="38">
        <v>5</v>
      </c>
      <c r="E1493" s="80" t="s">
        <v>169</v>
      </c>
      <c r="F1493">
        <v>2302119</v>
      </c>
      <c r="G1493" s="80" t="s">
        <v>74</v>
      </c>
      <c r="H1493" s="80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"/>
      <c r="V1493">
        <v>6161</v>
      </c>
      <c r="W1493" s="2">
        <v>6579000000</v>
      </c>
      <c r="X1493" s="6">
        <v>132156</v>
      </c>
      <c r="Y1493" s="38">
        <v>10010</v>
      </c>
      <c r="Z1493" s="81">
        <f>+((DETALLE_GD_1[[#This Row],[VALOR X UN (GD)]]-DETALLE_GD_1[[#This Row],[VALOR PPTO]])/DETALLE_GD_1[[#This Row],[VALOR PPTO]])</f>
        <v>2.4213838191228334E-3</v>
      </c>
      <c r="AA1493" s="2">
        <f>+DETALLE_GD_1[[#This Row],[VALOR PPTO]]*DETALLE_GD_1[[#This Row],[CANTIDAD RECIBIDA]]</f>
        <v>132156</v>
      </c>
      <c r="AB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3" s="3">
        <f>+DETALLE_GD_1[[#This Row],[CANTIDAD SOLICITADA]]-DETALLE_GD_1[[#This Row],[DEVOLUCIÓN]]</f>
        <v>36</v>
      </c>
      <c r="AD1493" s="38" t="str">
        <f>+_xlfn.XLOOKUP(DETALLE_GD_1[[#This Row],[CODIGO]],PRODUCTOS[CODIGO],PRODUCTOS[DESC CORTA],"",0)</f>
        <v>SELLO</v>
      </c>
    </row>
    <row r="1494" spans="1:30" hidden="1" x14ac:dyDescent="0.25">
      <c r="A1494" s="1">
        <v>46157</v>
      </c>
      <c r="B1494" s="1">
        <v>46157</v>
      </c>
      <c r="C1494" s="80" t="s">
        <v>169</v>
      </c>
      <c r="D1494" s="38">
        <v>5</v>
      </c>
      <c r="E1494" s="80" t="s">
        <v>169</v>
      </c>
      <c r="F1494">
        <v>617057</v>
      </c>
      <c r="G1494" s="80" t="s">
        <v>134</v>
      </c>
      <c r="H1494" s="80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"/>
      <c r="V1494">
        <v>6161</v>
      </c>
      <c r="W1494" s="2">
        <v>6579000000</v>
      </c>
      <c r="X1494" s="6">
        <v>12252.718236000001</v>
      </c>
      <c r="Y1494" s="38">
        <v>10010</v>
      </c>
      <c r="Z1494" s="81">
        <f>+((DETALLE_GD_1[[#This Row],[VALOR X UN (GD)]]-DETALLE_GD_1[[#This Row],[VALOR PPTO]])/DETALLE_GD_1[[#This Row],[VALOR PPTO]])</f>
        <v>-0.16834782015961158</v>
      </c>
      <c r="AA1494" s="2">
        <f>+DETALLE_GD_1[[#This Row],[VALOR PPTO]]*DETALLE_GD_1[[#This Row],[CANTIDAD RECIBIDA]]</f>
        <v>12252.718199999999</v>
      </c>
      <c r="AB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4" s="3">
        <f>+DETALLE_GD_1[[#This Row],[CANTIDAD SOLICITADA]]-DETALLE_GD_1[[#This Row],[DEVOLUCIÓN]]</f>
        <v>6</v>
      </c>
      <c r="AD1494" s="38" t="str">
        <f>+_xlfn.XLOOKUP(DETALLE_GD_1[[#This Row],[CODIGO]],PRODUCTOS[CODIGO],PRODUCTOS[DESC CORTA],"",0)</f>
        <v>BROCHA 5/8 X4</v>
      </c>
    </row>
    <row r="1495" spans="1:30" hidden="1" x14ac:dyDescent="0.25">
      <c r="A1495" s="1">
        <v>46157</v>
      </c>
      <c r="B1495" s="1">
        <v>46157</v>
      </c>
      <c r="C1495" s="80" t="s">
        <v>169</v>
      </c>
      <c r="D1495" s="38">
        <v>5</v>
      </c>
      <c r="E1495" s="80" t="s">
        <v>169</v>
      </c>
      <c r="F1495">
        <v>617055</v>
      </c>
      <c r="G1495" s="80" t="s">
        <v>182</v>
      </c>
      <c r="H1495" s="80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"/>
      <c r="V1495">
        <v>6161</v>
      </c>
      <c r="W1495" s="2">
        <v>6579000000</v>
      </c>
      <c r="X1495" s="6">
        <v>5522.1226860000006</v>
      </c>
      <c r="Y1495" s="38">
        <v>10010</v>
      </c>
      <c r="Z1495" s="81">
        <f>+((DETALLE_GD_1[[#This Row],[VALOR X UN (GD)]]-DETALLE_GD_1[[#This Row],[VALOR PPTO]])/DETALLE_GD_1[[#This Row],[VALOR PPTO]])</f>
        <v>-0.2452177629950569</v>
      </c>
      <c r="AA1495" s="2">
        <f>+DETALLE_GD_1[[#This Row],[VALOR PPTO]]*DETALLE_GD_1[[#This Row],[CANTIDAD RECIBIDA]]</f>
        <v>5522.1228000000001</v>
      </c>
      <c r="AB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5" s="3">
        <f>+DETALLE_GD_1[[#This Row],[CANTIDAD SOLICITADA]]-DETALLE_GD_1[[#This Row],[DEVOLUCIÓN]]</f>
        <v>6</v>
      </c>
      <c r="AD1495" s="38">
        <f>+_xlfn.XLOOKUP(DETALLE_GD_1[[#This Row],[CODIGO]],PRODUCTOS[CODIGO],PRODUCTOS[DESC CORTA],"",0)</f>
        <v>0</v>
      </c>
    </row>
    <row r="1496" spans="1:30" hidden="1" x14ac:dyDescent="0.25">
      <c r="A1496" s="1">
        <v>46157</v>
      </c>
      <c r="B1496" s="1">
        <v>46157</v>
      </c>
      <c r="C1496" s="80" t="s">
        <v>169</v>
      </c>
      <c r="D1496" s="38">
        <v>5</v>
      </c>
      <c r="E1496" s="80" t="s">
        <v>169</v>
      </c>
      <c r="F1496">
        <v>617016</v>
      </c>
      <c r="G1496" s="80" t="s">
        <v>133</v>
      </c>
      <c r="H1496" s="80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"/>
      <c r="V1496">
        <v>6161</v>
      </c>
      <c r="W1496" s="2">
        <v>6579000000</v>
      </c>
      <c r="X1496" s="6">
        <v>17145.079643999998</v>
      </c>
      <c r="Y1496" s="38">
        <v>10010</v>
      </c>
      <c r="Z1496" s="81">
        <f>+((DETALLE_GD_1[[#This Row],[VALOR X UN (GD)]]-DETALLE_GD_1[[#This Row],[VALOR PPTO]])/DETALLE_GD_1[[#This Row],[VALOR PPTO]])</f>
        <v>2.3866905536361663E-3</v>
      </c>
      <c r="AA1496" s="2">
        <f>+DETALLE_GD_1[[#This Row],[VALOR PPTO]]*DETALLE_GD_1[[#This Row],[CANTIDAD RECIBIDA]]</f>
        <v>17145.0798</v>
      </c>
      <c r="AB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6" s="3">
        <f>+DETALLE_GD_1[[#This Row],[CANTIDAD SOLICITADA]]-DETALLE_GD_1[[#This Row],[DEVOLUCIÓN]]</f>
        <v>6</v>
      </c>
      <c r="AD1496" s="38" t="str">
        <f>+_xlfn.XLOOKUP(DETALLE_GD_1[[#This Row],[CODIGO]],PRODUCTOS[CODIGO],PRODUCTOS[DESC CORTA],"",0)</f>
        <v>RODILLO CHIPORRO</v>
      </c>
    </row>
    <row r="1497" spans="1:30" hidden="1" x14ac:dyDescent="0.25">
      <c r="A1497" s="1">
        <v>46157</v>
      </c>
      <c r="B1497" s="1">
        <v>46157</v>
      </c>
      <c r="C1497" s="80" t="s">
        <v>169</v>
      </c>
      <c r="D1497" s="38">
        <v>5</v>
      </c>
      <c r="E1497" s="80" t="s">
        <v>169</v>
      </c>
      <c r="F1497">
        <v>2304053</v>
      </c>
      <c r="G1497" s="80" t="s">
        <v>213</v>
      </c>
      <c r="H1497" s="80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"/>
      <c r="V1497">
        <v>6161</v>
      </c>
      <c r="W1497" s="2">
        <v>6579000000</v>
      </c>
      <c r="X1497" s="6">
        <v>41376.000000000007</v>
      </c>
      <c r="Y1497" s="38">
        <v>10010</v>
      </c>
      <c r="Z1497" s="81">
        <f>+((DETALLE_GD_1[[#This Row],[VALOR X UN (GD)]]-DETALLE_GD_1[[#This Row],[VALOR PPTO]])/DETALLE_GD_1[[#This Row],[VALOR PPTO]])</f>
        <v>0.18551821345707656</v>
      </c>
      <c r="AA1497" s="2">
        <f>+DETALLE_GD_1[[#This Row],[VALOR PPTO]]*DETALLE_GD_1[[#This Row],[CANTIDAD RECIBIDA]]</f>
        <v>41376</v>
      </c>
      <c r="AB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7" s="3">
        <f>+DETALLE_GD_1[[#This Row],[CANTIDAD SOLICITADA]]-DETALLE_GD_1[[#This Row],[DEVOLUCIÓN]]</f>
        <v>48</v>
      </c>
      <c r="AD1497" s="38">
        <f>+_xlfn.XLOOKUP(DETALLE_GD_1[[#This Row],[CODIGO]],PRODUCTOS[CODIGO],PRODUCTOS[DESC CORTA],"",0)</f>
        <v>0</v>
      </c>
    </row>
    <row r="1498" spans="1:30" hidden="1" x14ac:dyDescent="0.25">
      <c r="A1498" s="1">
        <v>46157</v>
      </c>
      <c r="B1498" s="1">
        <v>46157</v>
      </c>
      <c r="C1498" s="80" t="s">
        <v>169</v>
      </c>
      <c r="D1498" s="38">
        <v>5</v>
      </c>
      <c r="E1498" s="80" t="s">
        <v>169</v>
      </c>
      <c r="F1498">
        <v>2304002</v>
      </c>
      <c r="G1498" s="80" t="s">
        <v>212</v>
      </c>
      <c r="H1498" s="80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"/>
      <c r="V1498">
        <v>6161</v>
      </c>
      <c r="W1498" s="2">
        <v>6579000000</v>
      </c>
      <c r="X1498" s="6">
        <v>33035.321376</v>
      </c>
      <c r="Y1498" s="38">
        <v>10010</v>
      </c>
      <c r="Z1498" s="81">
        <f>+((DETALLE_GD_1[[#This Row],[VALOR X UN (GD)]]-DETALLE_GD_1[[#This Row],[VALOR PPTO]])/DETALLE_GD_1[[#This Row],[VALOR PPTO]])</f>
        <v>2.3994899422923075E-2</v>
      </c>
      <c r="AA1498" s="2">
        <f>+DETALLE_GD_1[[#This Row],[VALOR PPTO]]*DETALLE_GD_1[[#This Row],[CANTIDAD RECIBIDA]]</f>
        <v>33035.320800000001</v>
      </c>
      <c r="AB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8" s="3">
        <f>+DETALLE_GD_1[[#This Row],[CANTIDAD SOLICITADA]]-DETALLE_GD_1[[#This Row],[DEVOLUCIÓN]]</f>
        <v>24</v>
      </c>
      <c r="AD1498" s="38">
        <f>+_xlfn.XLOOKUP(DETALLE_GD_1[[#This Row],[CODIGO]],PRODUCTOS[CODIGO],PRODUCTOS[DESC CORTA],"",0)</f>
        <v>0</v>
      </c>
    </row>
    <row r="1499" spans="1:30" hidden="1" x14ac:dyDescent="0.25">
      <c r="A1499" s="1">
        <v>46157</v>
      </c>
      <c r="B1499" s="1">
        <v>46157</v>
      </c>
      <c r="C1499" s="80" t="s">
        <v>169</v>
      </c>
      <c r="D1499" s="38">
        <v>5</v>
      </c>
      <c r="E1499" s="80" t="s">
        <v>169</v>
      </c>
      <c r="F1499">
        <v>2304008</v>
      </c>
      <c r="G1499" s="80" t="s">
        <v>707</v>
      </c>
      <c r="H1499" s="80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"/>
      <c r="V1499">
        <v>6161</v>
      </c>
      <c r="W1499" s="2">
        <v>6579000000</v>
      </c>
      <c r="X1499" s="6" t="s">
        <v>355</v>
      </c>
      <c r="Y1499" s="38">
        <v>10010</v>
      </c>
      <c r="Z1499" s="81" t="e">
        <f>+((DETALLE_GD_1[[#This Row],[VALOR X UN (GD)]]-DETALLE_GD_1[[#This Row],[VALOR PPTO]])/DETALLE_GD_1[[#This Row],[VALOR PPTO]])</f>
        <v>#DIV/0!</v>
      </c>
      <c r="AA1499" s="2">
        <f>+DETALLE_GD_1[[#This Row],[VALOR PPTO]]*DETALLE_GD_1[[#This Row],[CANTIDAD RECIBIDA]]</f>
        <v>0</v>
      </c>
      <c r="AB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9" s="3">
        <f>+DETALLE_GD_1[[#This Row],[CANTIDAD SOLICITADA]]-DETALLE_GD_1[[#This Row],[DEVOLUCIÓN]]</f>
        <v>24</v>
      </c>
      <c r="AD1499" s="38" t="str">
        <f>+_xlfn.XLOOKUP(DETALLE_GD_1[[#This Row],[CODIGO]],PRODUCTOS[CODIGO],PRODUCTOS[DESC CORTA],"",0)</f>
        <v/>
      </c>
    </row>
    <row r="1500" spans="1:30" hidden="1" x14ac:dyDescent="0.25">
      <c r="A1500" s="1">
        <v>46157</v>
      </c>
      <c r="B1500" s="1">
        <v>46157</v>
      </c>
      <c r="C1500" s="80" t="s">
        <v>169</v>
      </c>
      <c r="D1500" s="38">
        <v>5</v>
      </c>
      <c r="E1500" s="80" t="s">
        <v>169</v>
      </c>
      <c r="F1500">
        <v>412132</v>
      </c>
      <c r="G1500" s="80" t="s">
        <v>741</v>
      </c>
      <c r="H1500" s="8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"/>
      <c r="V1500">
        <v>6161</v>
      </c>
      <c r="W1500" s="2">
        <v>6579000000</v>
      </c>
      <c r="X1500" s="6" t="s">
        <v>355</v>
      </c>
      <c r="Y1500" s="38">
        <v>10010</v>
      </c>
      <c r="Z1500" s="81" t="e">
        <f>+((DETALLE_GD_1[[#This Row],[VALOR X UN (GD)]]-DETALLE_GD_1[[#This Row],[VALOR PPTO]])/DETALLE_GD_1[[#This Row],[VALOR PPTO]])</f>
        <v>#DIV/0!</v>
      </c>
      <c r="AA1500" s="2">
        <f>+DETALLE_GD_1[[#This Row],[VALOR PPTO]]*DETALLE_GD_1[[#This Row],[CANTIDAD RECIBIDA]]</f>
        <v>0</v>
      </c>
      <c r="AB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0" s="3">
        <f>+DETALLE_GD_1[[#This Row],[CANTIDAD SOLICITADA]]-DETALLE_GD_1[[#This Row],[DEVOLUCIÓN]]</f>
        <v>8</v>
      </c>
      <c r="AD1500" s="38" t="str">
        <f>+_xlfn.XLOOKUP(DETALLE_GD_1[[#This Row],[CODIGO]],PRODUCTOS[CODIGO],PRODUCTOS[DESC CORTA],"",0)</f>
        <v/>
      </c>
    </row>
    <row r="1501" spans="1:30" hidden="1" x14ac:dyDescent="0.25">
      <c r="A1501" s="1">
        <v>46157</v>
      </c>
      <c r="B1501" s="1">
        <v>46157</v>
      </c>
      <c r="C1501" s="80" t="s">
        <v>169</v>
      </c>
      <c r="D1501" s="38">
        <v>5</v>
      </c>
      <c r="E1501" s="80" t="s">
        <v>169</v>
      </c>
      <c r="F1501">
        <v>412016</v>
      </c>
      <c r="G1501" s="80" t="s">
        <v>722</v>
      </c>
      <c r="H1501" s="80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"/>
      <c r="V1501">
        <v>6161</v>
      </c>
      <c r="W1501" s="2">
        <v>6579000000</v>
      </c>
      <c r="X1501" s="6" t="s">
        <v>355</v>
      </c>
      <c r="Y1501" s="38">
        <v>10010</v>
      </c>
      <c r="Z1501" s="81" t="e">
        <f>+((DETALLE_GD_1[[#This Row],[VALOR X UN (GD)]]-DETALLE_GD_1[[#This Row],[VALOR PPTO]])/DETALLE_GD_1[[#This Row],[VALOR PPTO]])</f>
        <v>#DIV/0!</v>
      </c>
      <c r="AA1501" s="2">
        <f>+DETALLE_GD_1[[#This Row],[VALOR PPTO]]*DETALLE_GD_1[[#This Row],[CANTIDAD RECIBIDA]]</f>
        <v>0</v>
      </c>
      <c r="AB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1" s="3">
        <f>+DETALLE_GD_1[[#This Row],[CANTIDAD SOLICITADA]]-DETALLE_GD_1[[#This Row],[DEVOLUCIÓN]]</f>
        <v>8</v>
      </c>
      <c r="AD1501" s="38" t="str">
        <f>+_xlfn.XLOOKUP(DETALLE_GD_1[[#This Row],[CODIGO]],PRODUCTOS[CODIGO],PRODUCTOS[DESC CORTA],"",0)</f>
        <v/>
      </c>
    </row>
    <row r="1502" spans="1:30" hidden="1" x14ac:dyDescent="0.25">
      <c r="A1502" s="1">
        <v>46157</v>
      </c>
      <c r="B1502" s="1">
        <v>46157</v>
      </c>
      <c r="C1502" s="80" t="s">
        <v>169</v>
      </c>
      <c r="D1502" s="38">
        <v>5</v>
      </c>
      <c r="E1502" s="80" t="s">
        <v>169</v>
      </c>
      <c r="F1502">
        <v>609008</v>
      </c>
      <c r="G1502" s="80" t="s">
        <v>57</v>
      </c>
      <c r="H1502" s="80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"/>
      <c r="V1502">
        <v>6161</v>
      </c>
      <c r="W1502" s="2">
        <v>6579000000</v>
      </c>
      <c r="X1502" s="6">
        <v>10653.786550000001</v>
      </c>
      <c r="Y1502" s="38">
        <v>10010</v>
      </c>
      <c r="Z1502" s="81">
        <f>+((DETALLE_GD_1[[#This Row],[VALOR X UN (GD)]]-DETALLE_GD_1[[#This Row],[VALOR PPTO]])/DETALLE_GD_1[[#This Row],[VALOR PPTO]])</f>
        <v>-5.2637294730845365E-2</v>
      </c>
      <c r="AA1502" s="2">
        <f>+DETALLE_GD_1[[#This Row],[VALOR PPTO]]*DETALLE_GD_1[[#This Row],[CANTIDAD RECIBIDA]]</f>
        <v>10653.786500000002</v>
      </c>
      <c r="AB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2" s="3">
        <f>+DETALLE_GD_1[[#This Row],[CANTIDAD SOLICITADA]]-DETALLE_GD_1[[#This Row],[DEVOLUCIÓN]]</f>
        <v>5</v>
      </c>
      <c r="AD1502" s="38" t="str">
        <f>+_xlfn.XLOOKUP(DETALLE_GD_1[[#This Row],[CODIGO]],PRODUCTOS[CODIGO],PRODUCTOS[DESC CORTA],"",0)</f>
        <v>DUCO</v>
      </c>
    </row>
    <row r="1503" spans="1:30" hidden="1" x14ac:dyDescent="0.25">
      <c r="A1503" s="1">
        <v>46157</v>
      </c>
      <c r="B1503" s="1">
        <v>46157</v>
      </c>
      <c r="C1503" s="80" t="s">
        <v>169</v>
      </c>
      <c r="D1503" s="38">
        <v>5</v>
      </c>
      <c r="E1503" s="80" t="s">
        <v>169</v>
      </c>
      <c r="F1503">
        <v>307096</v>
      </c>
      <c r="G1503" s="80" t="s">
        <v>249</v>
      </c>
      <c r="H1503" s="80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"/>
      <c r="V1503">
        <v>6161</v>
      </c>
      <c r="W1503" s="2">
        <v>6579000000</v>
      </c>
      <c r="X1503" s="6">
        <v>209535.01289999983</v>
      </c>
      <c r="Y1503" s="38">
        <v>10010</v>
      </c>
      <c r="Z1503" s="81">
        <f>+((DETALLE_GD_1[[#This Row],[VALOR X UN (GD)]]-DETALLE_GD_1[[#This Row],[VALOR PPTO]])/DETALLE_GD_1[[#This Row],[VALOR PPTO]])</f>
        <v>-0.33256022466126312</v>
      </c>
      <c r="AA1503" s="2">
        <f>+DETALLE_GD_1[[#This Row],[VALOR PPTO]]*DETALLE_GD_1[[#This Row],[CANTIDAD RECIBIDA]]</f>
        <v>209535.01</v>
      </c>
      <c r="AB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03" s="3">
        <f>+DETALLE_GD_1[[#This Row],[CANTIDAD SOLICITADA]]-DETALLE_GD_1[[#This Row],[DEVOLUCIÓN]]</f>
        <v>100</v>
      </c>
      <c r="AD1503" s="38" t="str">
        <f>+_xlfn.XLOOKUP(DETALLE_GD_1[[#This Row],[CODIGO]],PRODUCTOS[CODIGO],PRODUCTOS[DESC CORTA],"",0)</f>
        <v>CUBREJUNTA</v>
      </c>
    </row>
    <row r="1504" spans="1:30" hidden="1" x14ac:dyDescent="0.25">
      <c r="A1504" s="1">
        <v>46157</v>
      </c>
      <c r="B1504" s="1">
        <v>46157</v>
      </c>
      <c r="C1504" s="80" t="s">
        <v>169</v>
      </c>
      <c r="D1504" s="38">
        <v>5</v>
      </c>
      <c r="E1504" s="80" t="s">
        <v>169</v>
      </c>
      <c r="F1504">
        <v>307032</v>
      </c>
      <c r="G1504" s="80" t="s">
        <v>186</v>
      </c>
      <c r="H1504" s="80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"/>
      <c r="V1504">
        <v>6161</v>
      </c>
      <c r="W1504" s="2">
        <v>6579000000</v>
      </c>
      <c r="X1504" s="6">
        <v>47567.500819999994</v>
      </c>
      <c r="Y1504" s="38">
        <v>10010</v>
      </c>
      <c r="Z1504" s="81">
        <f>+((DETALLE_GD_1[[#This Row],[VALOR X UN (GD)]]-DETALLE_GD_1[[#This Row],[VALOR PPTO]])/DETALLE_GD_1[[#This Row],[VALOR PPTO]])</f>
        <v>-8.2840174488884255E-2</v>
      </c>
      <c r="AA1504" s="2">
        <f>+DETALLE_GD_1[[#This Row],[VALOR PPTO]]*DETALLE_GD_1[[#This Row],[CANTIDAD RECIBIDA]]</f>
        <v>47567.5</v>
      </c>
      <c r="AB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4" s="3">
        <f>+DETALLE_GD_1[[#This Row],[CANTIDAD SOLICITADA]]-DETALLE_GD_1[[#This Row],[DEVOLUCIÓN]]</f>
        <v>20</v>
      </c>
      <c r="AD1504" s="38">
        <f>+_xlfn.XLOOKUP(DETALLE_GD_1[[#This Row],[CODIGO]],PRODUCTOS[CODIGO],PRODUCTOS[DESC CORTA],"",0)</f>
        <v>0</v>
      </c>
    </row>
    <row r="1505" spans="1:30" hidden="1" x14ac:dyDescent="0.25">
      <c r="A1505" s="1">
        <v>46157</v>
      </c>
      <c r="B1505" s="1">
        <v>46157</v>
      </c>
      <c r="C1505" s="80" t="s">
        <v>169</v>
      </c>
      <c r="D1505" s="38">
        <v>5</v>
      </c>
      <c r="E1505" s="80" t="s">
        <v>169</v>
      </c>
      <c r="F1505">
        <v>601047</v>
      </c>
      <c r="G1505" s="80" t="s">
        <v>129</v>
      </c>
      <c r="H1505" s="80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"/>
      <c r="V1505">
        <v>6161</v>
      </c>
      <c r="W1505" s="2">
        <v>6579000000</v>
      </c>
      <c r="X1505" s="6">
        <v>201147.44</v>
      </c>
      <c r="Y1505" s="38">
        <v>10010</v>
      </c>
      <c r="Z1505" s="81">
        <f>+((DETALLE_GD_1[[#This Row],[VALOR X UN (GD)]]-DETALLE_GD_1[[#This Row],[VALOR PPTO]])/DETALLE_GD_1[[#This Row],[VALOR PPTO]])</f>
        <v>-1.5617598712665706E-2</v>
      </c>
      <c r="AA1505" s="2">
        <f>+DETALLE_GD_1[[#This Row],[VALOR PPTO]]*DETALLE_GD_1[[#This Row],[CANTIDAD RECIBIDA]]</f>
        <v>201147.44</v>
      </c>
      <c r="AB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5" s="3">
        <f>+DETALLE_GD_1[[#This Row],[CANTIDAD SOLICITADA]]-DETALLE_GD_1[[#This Row],[DEVOLUCIÓN]]</f>
        <v>4</v>
      </c>
      <c r="AD1505" s="38" t="str">
        <f>+_xlfn.XLOOKUP(DETALLE_GD_1[[#This Row],[CODIGO]],PRODUCTOS[CODIGO],PRODUCTOS[DESC CORTA],"",0)</f>
        <v>ESMALTE AL AGUA</v>
      </c>
    </row>
    <row r="1506" spans="1:30" hidden="1" x14ac:dyDescent="0.25">
      <c r="A1506" s="1">
        <v>46157</v>
      </c>
      <c r="B1506" s="1">
        <v>46157</v>
      </c>
      <c r="C1506" s="80" t="s">
        <v>169</v>
      </c>
      <c r="D1506" s="38">
        <v>5</v>
      </c>
      <c r="E1506" s="80" t="s">
        <v>169</v>
      </c>
      <c r="F1506">
        <v>602255</v>
      </c>
      <c r="G1506" s="80" t="s">
        <v>203</v>
      </c>
      <c r="H1506" s="80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"/>
      <c r="V1506">
        <v>6161</v>
      </c>
      <c r="W1506" s="2">
        <v>6579000000</v>
      </c>
      <c r="X1506" s="6">
        <v>191558</v>
      </c>
      <c r="Y1506" s="38">
        <v>10010</v>
      </c>
      <c r="Z1506" s="81">
        <f>+((DETALLE_GD_1[[#This Row],[VALOR X UN (GD)]]-DETALLE_GD_1[[#This Row],[VALOR PPTO]])/DETALLE_GD_1[[#This Row],[VALOR PPTO]])</f>
        <v>1.0440702032804685E-5</v>
      </c>
      <c r="AA1506" s="2">
        <f>+DETALLE_GD_1[[#This Row],[VALOR PPTO]]*DETALLE_GD_1[[#This Row],[CANTIDAD RECIBIDA]]</f>
        <v>191558</v>
      </c>
      <c r="AB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6" s="3">
        <f>+DETALLE_GD_1[[#This Row],[CANTIDAD SOLICITADA]]-DETALLE_GD_1[[#This Row],[DEVOLUCIÓN]]</f>
        <v>4</v>
      </c>
      <c r="AD1506" s="38">
        <f>+_xlfn.XLOOKUP(DETALLE_GD_1[[#This Row],[CODIGO]],PRODUCTOS[CODIGO],PRODUCTOS[DESC CORTA],"",0)</f>
        <v>0</v>
      </c>
    </row>
    <row r="1507" spans="1:30" hidden="1" x14ac:dyDescent="0.25">
      <c r="A1507" s="1">
        <v>46157</v>
      </c>
      <c r="B1507" s="1">
        <v>46157</v>
      </c>
      <c r="C1507" s="80" t="s">
        <v>169</v>
      </c>
      <c r="D1507" s="38">
        <v>5</v>
      </c>
      <c r="E1507" s="80" t="s">
        <v>169</v>
      </c>
      <c r="F1507">
        <v>602254</v>
      </c>
      <c r="G1507" s="80" t="s">
        <v>214</v>
      </c>
      <c r="H1507" s="80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"/>
      <c r="V1507">
        <v>6161</v>
      </c>
      <c r="W1507" s="2">
        <v>6579000000</v>
      </c>
      <c r="X1507" s="6">
        <v>184240</v>
      </c>
      <c r="Y1507" s="38">
        <v>10010</v>
      </c>
      <c r="Z1507" s="81">
        <f>+((DETALLE_GD_1[[#This Row],[VALOR X UN (GD)]]-DETALLE_GD_1[[#This Row],[VALOR PPTO]])/DETALLE_GD_1[[#This Row],[VALOR PPTO]])</f>
        <v>0</v>
      </c>
      <c r="AA1507" s="2">
        <f>+DETALLE_GD_1[[#This Row],[VALOR PPTO]]*DETALLE_GD_1[[#This Row],[CANTIDAD RECIBIDA]]</f>
        <v>184240</v>
      </c>
      <c r="AB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7" s="3">
        <f>+DETALLE_GD_1[[#This Row],[CANTIDAD SOLICITADA]]-DETALLE_GD_1[[#This Row],[DEVOLUCIÓN]]</f>
        <v>4</v>
      </c>
      <c r="AD1507" s="38">
        <f>+_xlfn.XLOOKUP(DETALLE_GD_1[[#This Row],[CODIGO]],PRODUCTOS[CODIGO],PRODUCTOS[DESC CORTA],"",0)</f>
        <v>0</v>
      </c>
    </row>
    <row r="1508" spans="1:30" hidden="1" x14ac:dyDescent="0.25">
      <c r="A1508" s="1">
        <v>46157</v>
      </c>
      <c r="B1508" s="1">
        <v>46157</v>
      </c>
      <c r="C1508" s="80" t="s">
        <v>169</v>
      </c>
      <c r="D1508" s="38">
        <v>5</v>
      </c>
      <c r="E1508" s="80" t="s">
        <v>169</v>
      </c>
      <c r="F1508">
        <v>408042</v>
      </c>
      <c r="G1508" s="80" t="s">
        <v>144</v>
      </c>
      <c r="H1508" s="80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"/>
      <c r="V1508">
        <v>6161</v>
      </c>
      <c r="W1508" s="2">
        <v>6579000000</v>
      </c>
      <c r="X1508" s="6">
        <v>350000.00000000029</v>
      </c>
      <c r="Y1508" s="38">
        <v>10010</v>
      </c>
      <c r="Z1508" s="81">
        <f>+((DETALLE_GD_1[[#This Row],[VALOR X UN (GD)]]-DETALLE_GD_1[[#This Row],[VALOR PPTO]])/DETALLE_GD_1[[#This Row],[VALOR PPTO]])</f>
        <v>0</v>
      </c>
      <c r="AA1508" s="2">
        <f>+DETALLE_GD_1[[#This Row],[VALOR PPTO]]*DETALLE_GD_1[[#This Row],[CANTIDAD RECIBIDA]]</f>
        <v>350000</v>
      </c>
      <c r="AB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8" s="3">
        <f>+DETALLE_GD_1[[#This Row],[CANTIDAD SOLICITADA]]-DETALLE_GD_1[[#This Row],[DEVOLUCIÓN]]</f>
        <v>10</v>
      </c>
      <c r="AD1508" s="38" t="str">
        <f>+_xlfn.XLOOKUP(DETALLE_GD_1[[#This Row],[CODIGO]],PRODUCTOS[CODIGO],PRODUCTOS[DESC CORTA],"",0)</f>
        <v>CLAVO HELICOIDAL PROFIX</v>
      </c>
    </row>
    <row r="1509" spans="1:30" hidden="1" x14ac:dyDescent="0.25">
      <c r="A1509" s="1">
        <v>46157</v>
      </c>
      <c r="B1509" s="1">
        <v>46157</v>
      </c>
      <c r="C1509" s="80" t="s">
        <v>169</v>
      </c>
      <c r="D1509" s="38">
        <v>5</v>
      </c>
      <c r="E1509" s="80" t="s">
        <v>169</v>
      </c>
      <c r="F1509">
        <v>404252</v>
      </c>
      <c r="G1509" s="80" t="s">
        <v>181</v>
      </c>
      <c r="H1509" s="80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"/>
      <c r="V1509">
        <v>6161</v>
      </c>
      <c r="W1509" s="2">
        <v>6579000000</v>
      </c>
      <c r="X1509" s="6">
        <v>31081.228528</v>
      </c>
      <c r="Y1509" s="38">
        <v>10010</v>
      </c>
      <c r="Z1509" s="81">
        <f>+((DETALLE_GD_1[[#This Row],[VALOR X UN (GD)]]-DETALLE_GD_1[[#This Row],[VALOR PPTO]])/DETALLE_GD_1[[#This Row],[VALOR PPTO]])</f>
        <v>0.39112903552733386</v>
      </c>
      <c r="AA1509" s="2">
        <f>+DETALLE_GD_1[[#This Row],[VALOR PPTO]]*DETALLE_GD_1[[#This Row],[CANTIDAD RECIBIDA]]</f>
        <v>31081.229199999998</v>
      </c>
      <c r="AB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9" s="3">
        <f>+DETALLE_GD_1[[#This Row],[CANTIDAD SOLICITADA]]-DETALLE_GD_1[[#This Row],[DEVOLUCIÓN]]</f>
        <v>28</v>
      </c>
      <c r="AD1509" s="38">
        <f>+_xlfn.XLOOKUP(DETALLE_GD_1[[#This Row],[CODIGO]],PRODUCTOS[CODIGO],PRODUCTOS[DESC CORTA],"",0)</f>
        <v>0</v>
      </c>
    </row>
    <row r="1510" spans="1:30" hidden="1" x14ac:dyDescent="0.25">
      <c r="A1510" s="1">
        <v>46157</v>
      </c>
      <c r="B1510" s="1">
        <v>46157</v>
      </c>
      <c r="C1510" s="80" t="s">
        <v>169</v>
      </c>
      <c r="D1510" s="38">
        <v>5</v>
      </c>
      <c r="E1510" s="80" t="s">
        <v>169</v>
      </c>
      <c r="F1510">
        <v>704025</v>
      </c>
      <c r="G1510" s="80" t="s">
        <v>333</v>
      </c>
      <c r="H1510" s="8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"/>
      <c r="V1510">
        <v>6161</v>
      </c>
      <c r="W1510" s="2">
        <v>6579000000</v>
      </c>
      <c r="X1510" s="6">
        <v>17400</v>
      </c>
      <c r="Y1510" s="38">
        <v>10010</v>
      </c>
      <c r="Z1510" s="81">
        <f>+((DETALLE_GD_1[[#This Row],[VALOR X UN (GD)]]-DETALLE_GD_1[[#This Row],[VALOR PPTO]])/DETALLE_GD_1[[#This Row],[VALOR PPTO]])</f>
        <v>-1.7241379310348748E-4</v>
      </c>
      <c r="AA1510" s="2">
        <f>+DETALLE_GD_1[[#This Row],[VALOR PPTO]]*DETALLE_GD_1[[#This Row],[CANTIDAD RECIBIDA]]</f>
        <v>17400</v>
      </c>
      <c r="AB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0" s="3">
        <f>+DETALLE_GD_1[[#This Row],[CANTIDAD SOLICITADA]]-DETALLE_GD_1[[#This Row],[DEVOLUCIÓN]]</f>
        <v>30</v>
      </c>
      <c r="AD1510" s="38" t="str">
        <f>+_xlfn.XLOOKUP(DETALLE_GD_1[[#This Row],[CODIGO]],PRODUCTOS[CODIGO],PRODUCTOS[DESC CORTA],"",0)</f>
        <v>ESQUINERO GUARDAPOLVO EXTERIOR</v>
      </c>
    </row>
    <row r="1511" spans="1:30" hidden="1" x14ac:dyDescent="0.25">
      <c r="A1511" s="1">
        <v>46157</v>
      </c>
      <c r="B1511" s="1">
        <v>46157</v>
      </c>
      <c r="C1511" s="80" t="s">
        <v>169</v>
      </c>
      <c r="D1511" s="38">
        <v>5</v>
      </c>
      <c r="E1511" s="80" t="s">
        <v>169</v>
      </c>
      <c r="F1511">
        <v>704023</v>
      </c>
      <c r="G1511" s="80" t="s">
        <v>331</v>
      </c>
      <c r="H1511" s="80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"/>
      <c r="V1511">
        <v>6161</v>
      </c>
      <c r="W1511" s="2">
        <v>6579000000</v>
      </c>
      <c r="X1511" s="6">
        <v>12960</v>
      </c>
      <c r="Y1511" s="38">
        <v>10010</v>
      </c>
      <c r="Z1511" s="81">
        <f>+((DETALLE_GD_1[[#This Row],[VALOR X UN (GD)]]-DETALLE_GD_1[[#This Row],[VALOR PPTO]])/DETALLE_GD_1[[#This Row],[VALOR PPTO]])</f>
        <v>0</v>
      </c>
      <c r="AA1511" s="2">
        <f>+DETALLE_GD_1[[#This Row],[VALOR PPTO]]*DETALLE_GD_1[[#This Row],[CANTIDAD RECIBIDA]]</f>
        <v>12960</v>
      </c>
      <c r="AB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1" s="3">
        <f>+DETALLE_GD_1[[#This Row],[CANTIDAD SOLICITADA]]-DETALLE_GD_1[[#This Row],[DEVOLUCIÓN]]</f>
        <v>40</v>
      </c>
      <c r="AD1511" s="38" t="str">
        <f>+_xlfn.XLOOKUP(DETALLE_GD_1[[#This Row],[CODIGO]],PRODUCTOS[CODIGO],PRODUCTOS[DESC CORTA],"",0)</f>
        <v>ESQUINERO GUARDAPOLVO INTERIOR</v>
      </c>
    </row>
    <row r="1512" spans="1:30" hidden="1" x14ac:dyDescent="0.25">
      <c r="A1512" s="1">
        <v>46157</v>
      </c>
      <c r="B1512" s="1">
        <v>46157</v>
      </c>
      <c r="C1512" s="80" t="s">
        <v>169</v>
      </c>
      <c r="D1512" s="38">
        <v>5</v>
      </c>
      <c r="E1512" s="80" t="s">
        <v>169</v>
      </c>
      <c r="F1512">
        <v>1801735</v>
      </c>
      <c r="G1512" s="80" t="s">
        <v>73</v>
      </c>
      <c r="H1512" s="80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"/>
      <c r="V1512">
        <v>6161</v>
      </c>
      <c r="W1512" s="2">
        <v>6579000000</v>
      </c>
      <c r="X1512" s="6">
        <v>69900</v>
      </c>
      <c r="Y1512" s="38">
        <v>10010</v>
      </c>
      <c r="Z1512" s="81">
        <f>+((DETALLE_GD_1[[#This Row],[VALOR X UN (GD)]]-DETALLE_GD_1[[#This Row],[VALOR PPTO]])/DETALLE_GD_1[[#This Row],[VALOR PPTO]])</f>
        <v>9.2789699570815509E-2</v>
      </c>
      <c r="AA1512" s="2">
        <f>+DETALLE_GD_1[[#This Row],[VALOR PPTO]]*DETALLE_GD_1[[#This Row],[CANTIDAD RECIBIDA]]</f>
        <v>69900</v>
      </c>
      <c r="AB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2" s="3">
        <f>+DETALLE_GD_1[[#This Row],[CANTIDAD SOLICITADA]]-DETALLE_GD_1[[#This Row],[DEVOLUCIÓN]]</f>
        <v>20</v>
      </c>
      <c r="AD1512" s="38" t="str">
        <f>+_xlfn.XLOOKUP(DETALLE_GD_1[[#This Row],[CODIGO]],PRODUCTOS[CODIGO],PRODUCTOS[DESC CORTA],"",0)</f>
        <v>BURLETE PVC</v>
      </c>
    </row>
    <row r="1513" spans="1:30" hidden="1" x14ac:dyDescent="0.25">
      <c r="A1513" s="1">
        <v>46157</v>
      </c>
      <c r="B1513" s="1">
        <v>46157</v>
      </c>
      <c r="C1513" s="80" t="s">
        <v>169</v>
      </c>
      <c r="D1513" s="38">
        <v>5</v>
      </c>
      <c r="E1513" s="80" t="s">
        <v>169</v>
      </c>
      <c r="F1513">
        <v>2302017</v>
      </c>
      <c r="G1513" s="80" t="s">
        <v>156</v>
      </c>
      <c r="H1513" s="80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"/>
      <c r="V1513">
        <v>6161</v>
      </c>
      <c r="W1513" s="2">
        <v>6579000000</v>
      </c>
      <c r="X1513" s="6">
        <v>162395.76315799996</v>
      </c>
      <c r="Y1513" s="38">
        <v>10010</v>
      </c>
      <c r="Z1513" s="81">
        <f>+((DETALLE_GD_1[[#This Row],[VALOR X UN (GD)]]-DETALLE_GD_1[[#This Row],[VALOR PPTO]])/DETALLE_GD_1[[#This Row],[VALOR PPTO]])</f>
        <v>2.7120392264026835E-2</v>
      </c>
      <c r="AA1513" s="2">
        <f>+DETALLE_GD_1[[#This Row],[VALOR PPTO]]*DETALLE_GD_1[[#This Row],[CANTIDAD RECIBIDA]]</f>
        <v>162395.76319999999</v>
      </c>
      <c r="AB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3" s="3">
        <f>+DETALLE_GD_1[[#This Row],[CANTIDAD SOLICITADA]]-DETALLE_GD_1[[#This Row],[DEVOLUCIÓN]]</f>
        <v>2</v>
      </c>
      <c r="AD1513" s="38">
        <f>+_xlfn.XLOOKUP(DETALLE_GD_1[[#This Row],[CODIGO]],PRODUCTOS[CODIGO],PRODUCTOS[DESC CORTA],"",0)</f>
        <v>0</v>
      </c>
    </row>
    <row r="1514" spans="1:30" hidden="1" x14ac:dyDescent="0.25">
      <c r="A1514" s="1">
        <v>46157</v>
      </c>
      <c r="B1514" s="1">
        <v>46157</v>
      </c>
      <c r="C1514" s="80" t="s">
        <v>169</v>
      </c>
      <c r="D1514" s="38">
        <v>5</v>
      </c>
      <c r="E1514" s="80" t="s">
        <v>169</v>
      </c>
      <c r="F1514">
        <v>412630</v>
      </c>
      <c r="G1514" s="80" t="s">
        <v>284</v>
      </c>
      <c r="H1514" s="80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">
        <v>1520185</v>
      </c>
      <c r="V1514">
        <v>6161</v>
      </c>
      <c r="W1514" s="2">
        <v>6579000000</v>
      </c>
      <c r="X1514" s="6">
        <v>1482000</v>
      </c>
      <c r="Y1514" s="38">
        <v>10010</v>
      </c>
      <c r="Z1514" s="81">
        <f>+((DETALLE_GD_1[[#This Row],[VALOR X UN (GD)]]-DETALLE_GD_1[[#This Row],[VALOR PPTO]])/DETALLE_GD_1[[#This Row],[VALOR PPTO]])</f>
        <v>1.417004048582996E-2</v>
      </c>
      <c r="AA1514" s="2">
        <f>+DETALLE_GD_1[[#This Row],[VALOR PPTO]]*DETALLE_GD_1[[#This Row],[CANTIDAD RECIBIDA]]</f>
        <v>1482000</v>
      </c>
      <c r="AB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4" s="3">
        <f>+DETALLE_GD_1[[#This Row],[CANTIDAD SOLICITADA]]-DETALLE_GD_1[[#This Row],[DEVOLUCIÓN]]</f>
        <v>10</v>
      </c>
      <c r="AD1514" s="38">
        <f>+_xlfn.XLOOKUP(DETALLE_GD_1[[#This Row],[CODIGO]],PRODUCTOS[CODIGO],PRODUCTOS[DESC CORTA],"",0)</f>
        <v>0</v>
      </c>
    </row>
    <row r="1515" spans="1:30" hidden="1" x14ac:dyDescent="0.25">
      <c r="A1515" s="1">
        <v>46157</v>
      </c>
      <c r="B1515" s="1">
        <v>46157</v>
      </c>
      <c r="C1515" s="80" t="s">
        <v>169</v>
      </c>
      <c r="D1515" s="38">
        <v>5</v>
      </c>
      <c r="E1515" s="80" t="s">
        <v>169</v>
      </c>
      <c r="F1515">
        <v>617016</v>
      </c>
      <c r="G1515" s="80" t="s">
        <v>133</v>
      </c>
      <c r="H1515" s="80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"/>
      <c r="V1515">
        <v>6161</v>
      </c>
      <c r="W1515" s="2">
        <v>6579000000</v>
      </c>
      <c r="X1515" s="6">
        <v>17145.079643999998</v>
      </c>
      <c r="Y1515" s="38">
        <v>10010</v>
      </c>
      <c r="Z1515" s="81">
        <f>+((DETALLE_GD_1[[#This Row],[VALOR X UN (GD)]]-DETALLE_GD_1[[#This Row],[VALOR PPTO]])/DETALLE_GD_1[[#This Row],[VALOR PPTO]])</f>
        <v>2.3283881128392811E-3</v>
      </c>
      <c r="AA1515" s="2">
        <f>+DETALLE_GD_1[[#This Row],[VALOR PPTO]]*DETALLE_GD_1[[#This Row],[CANTIDAD RECIBIDA]]</f>
        <v>17145.0798</v>
      </c>
      <c r="AB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5" s="3">
        <f>+DETALLE_GD_1[[#This Row],[CANTIDAD SOLICITADA]]-DETALLE_GD_1[[#This Row],[DEVOLUCIÓN]]</f>
        <v>6</v>
      </c>
      <c r="AD1515" s="38" t="str">
        <f>+_xlfn.XLOOKUP(DETALLE_GD_1[[#This Row],[CODIGO]],PRODUCTOS[CODIGO],PRODUCTOS[DESC CORTA],"",0)</f>
        <v>RODILLO CHIPORRO</v>
      </c>
    </row>
    <row r="1516" spans="1:30" hidden="1" x14ac:dyDescent="0.25">
      <c r="A1516" s="1">
        <v>46157</v>
      </c>
      <c r="B1516" s="1">
        <v>46157</v>
      </c>
      <c r="C1516" s="80" t="s">
        <v>169</v>
      </c>
      <c r="D1516" s="38">
        <v>5</v>
      </c>
      <c r="E1516" s="80" t="s">
        <v>169</v>
      </c>
      <c r="F1516">
        <v>1402016</v>
      </c>
      <c r="G1516" s="80" t="s">
        <v>798</v>
      </c>
      <c r="H1516" s="80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">
        <v>2195605</v>
      </c>
      <c r="V1516">
        <v>6161</v>
      </c>
      <c r="W1516" s="2">
        <v>6579000000</v>
      </c>
      <c r="X1516" s="6" t="s">
        <v>355</v>
      </c>
      <c r="Y1516" s="38">
        <v>10010</v>
      </c>
      <c r="Z1516" s="81" t="e">
        <f>+((DETALLE_GD_1[[#This Row],[VALOR X UN (GD)]]-DETALLE_GD_1[[#This Row],[VALOR PPTO]])/DETALLE_GD_1[[#This Row],[VALOR PPTO]])</f>
        <v>#DIV/0!</v>
      </c>
      <c r="AA1516" s="2">
        <f>+DETALLE_GD_1[[#This Row],[VALOR PPTO]]*DETALLE_GD_1[[#This Row],[CANTIDAD RECIBIDA]]</f>
        <v>0</v>
      </c>
      <c r="AB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6" s="3">
        <f>+DETALLE_GD_1[[#This Row],[CANTIDAD SOLICITADA]]-DETALLE_GD_1[[#This Row],[DEVOLUCIÓN]]</f>
        <v>3</v>
      </c>
      <c r="AD1516" s="38" t="str">
        <f>+_xlfn.XLOOKUP(DETALLE_GD_1[[#This Row],[CODIGO]],PRODUCTOS[CODIGO],PRODUCTOS[DESC CORTA],"",0)</f>
        <v/>
      </c>
    </row>
    <row r="1517" spans="1:30" hidden="1" x14ac:dyDescent="0.25">
      <c r="A1517" s="1">
        <v>46157</v>
      </c>
      <c r="B1517" s="1">
        <v>46157</v>
      </c>
      <c r="C1517" s="80" t="s">
        <v>169</v>
      </c>
      <c r="D1517" s="38">
        <v>5</v>
      </c>
      <c r="E1517" s="80" t="s">
        <v>169</v>
      </c>
      <c r="F1517">
        <v>1101298</v>
      </c>
      <c r="G1517" s="80" t="s">
        <v>799</v>
      </c>
      <c r="H1517" s="80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"/>
      <c r="V1517">
        <v>6161</v>
      </c>
      <c r="W1517" s="2">
        <v>6579000000</v>
      </c>
      <c r="X1517" s="6" t="s">
        <v>355</v>
      </c>
      <c r="Y1517" s="38">
        <v>10010</v>
      </c>
      <c r="Z1517" s="81" t="e">
        <f>+((DETALLE_GD_1[[#This Row],[VALOR X UN (GD)]]-DETALLE_GD_1[[#This Row],[VALOR PPTO]])/DETALLE_GD_1[[#This Row],[VALOR PPTO]])</f>
        <v>#DIV/0!</v>
      </c>
      <c r="AA1517" s="2">
        <f>+DETALLE_GD_1[[#This Row],[VALOR PPTO]]*DETALLE_GD_1[[#This Row],[CANTIDAD RECIBIDA]]</f>
        <v>0</v>
      </c>
      <c r="AB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7" s="3">
        <f>+DETALLE_GD_1[[#This Row],[CANTIDAD SOLICITADA]]-DETALLE_GD_1[[#This Row],[DEVOLUCIÓN]]</f>
        <v>1</v>
      </c>
      <c r="AD1517" s="38" t="str">
        <f>+_xlfn.XLOOKUP(DETALLE_GD_1[[#This Row],[CODIGO]],PRODUCTOS[CODIGO],PRODUCTOS[DESC CORTA],"",0)</f>
        <v/>
      </c>
    </row>
    <row r="1518" spans="1:30" hidden="1" x14ac:dyDescent="0.25">
      <c r="A1518" s="1">
        <v>46157</v>
      </c>
      <c r="B1518" s="1">
        <v>46157</v>
      </c>
      <c r="C1518" s="80" t="s">
        <v>169</v>
      </c>
      <c r="D1518" s="38">
        <v>5</v>
      </c>
      <c r="E1518" s="80" t="s">
        <v>169</v>
      </c>
      <c r="F1518" t="s">
        <v>787</v>
      </c>
      <c r="G1518" s="80" t="s">
        <v>95</v>
      </c>
      <c r="H1518" s="80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"/>
      <c r="V1518">
        <v>6161</v>
      </c>
      <c r="W1518" s="2">
        <v>6579000000</v>
      </c>
      <c r="X1518" s="6">
        <v>18127.697214000003</v>
      </c>
      <c r="Y1518" s="38">
        <v>10010</v>
      </c>
      <c r="Z1518" s="81">
        <f>+((DETALLE_GD_1[[#This Row],[VALOR X UN (GD)]]-DETALLE_GD_1[[#This Row],[VALOR PPTO]])/DETALLE_GD_1[[#This Row],[VALOR PPTO]])</f>
        <v>1.6681655332450576E-5</v>
      </c>
      <c r="AA1518" s="2">
        <f>+DETALLE_GD_1[[#This Row],[VALOR PPTO]]*DETALLE_GD_1[[#This Row],[CANTIDAD RECIBIDA]]</f>
        <v>18127.697400000001</v>
      </c>
      <c r="AB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8" s="3">
        <f>+DETALLE_GD_1[[#This Row],[CANTIDAD SOLICITADA]]-DETALLE_GD_1[[#This Row],[DEVOLUCIÓN]]</f>
        <v>6</v>
      </c>
      <c r="AD1518" s="38" t="str">
        <f>+_xlfn.XLOOKUP(DETALLE_GD_1[[#This Row],[CODIGO]],PRODUCTOS[CODIGO],PRODUCTOS[DESC CORTA],"",0)</f>
        <v>TOPE DE PUERTA</v>
      </c>
    </row>
    <row r="1519" spans="1:30" hidden="1" x14ac:dyDescent="0.25">
      <c r="A1519" s="1">
        <v>46157</v>
      </c>
      <c r="B1519" s="1">
        <v>46157</v>
      </c>
      <c r="C1519" s="80" t="s">
        <v>169</v>
      </c>
      <c r="D1519" s="38">
        <v>5</v>
      </c>
      <c r="E1519" s="80" t="s">
        <v>169</v>
      </c>
      <c r="F1519">
        <v>2508993</v>
      </c>
      <c r="G1519" s="80" t="s">
        <v>487</v>
      </c>
      <c r="H1519" s="80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"/>
      <c r="V1519">
        <v>6161</v>
      </c>
      <c r="W1519" s="2">
        <v>6579000000</v>
      </c>
      <c r="X1519" s="6">
        <v>1410</v>
      </c>
      <c r="Y1519" s="38">
        <v>10010</v>
      </c>
      <c r="Z1519" s="81">
        <f>+((DETALLE_GD_1[[#This Row],[VALOR X UN (GD)]]-DETALLE_GD_1[[#This Row],[VALOR PPTO]])/DETALLE_GD_1[[#This Row],[VALOR PPTO]])</f>
        <v>3.6879432624113473E-2</v>
      </c>
      <c r="AA1519" s="2">
        <f>+DETALLE_GD_1[[#This Row],[VALOR PPTO]]*DETALLE_GD_1[[#This Row],[CANTIDAD RECIBIDA]]</f>
        <v>1410</v>
      </c>
      <c r="AB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9" s="3">
        <f>+DETALLE_GD_1[[#This Row],[CANTIDAD SOLICITADA]]-DETALLE_GD_1[[#This Row],[DEVOLUCIÓN]]</f>
        <v>1</v>
      </c>
      <c r="AD1519" s="38" t="str">
        <f>+_xlfn.XLOOKUP(DETALLE_GD_1[[#This Row],[CODIGO]],PRODUCTOS[CODIGO],PRODUCTOS[DESC CORTA],"",0)</f>
        <v>BOCALLAVE B1 800 ACCESO</v>
      </c>
    </row>
    <row r="1520" spans="1:30" hidden="1" x14ac:dyDescent="0.25">
      <c r="A1520" s="1">
        <v>46157</v>
      </c>
      <c r="B1520" s="1">
        <v>46157</v>
      </c>
      <c r="C1520" s="80" t="s">
        <v>169</v>
      </c>
      <c r="D1520" s="38">
        <v>5</v>
      </c>
      <c r="E1520" s="80" t="s">
        <v>169</v>
      </c>
      <c r="F1520">
        <v>2508994</v>
      </c>
      <c r="G1520" s="80" t="s">
        <v>488</v>
      </c>
      <c r="H1520" s="8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"/>
      <c r="V1520">
        <v>6161</v>
      </c>
      <c r="W1520" s="2">
        <v>6579000000</v>
      </c>
      <c r="X1520" s="6">
        <v>1598</v>
      </c>
      <c r="Y1520" s="38">
        <v>10010</v>
      </c>
      <c r="Z1520" s="81">
        <f>+((DETALLE_GD_1[[#This Row],[VALOR X UN (GD)]]-DETALLE_GD_1[[#This Row],[VALOR PPTO]])/DETALLE_GD_1[[#This Row],[VALOR PPTO]])</f>
        <v>5.8197747183979978E-2</v>
      </c>
      <c r="AA1520" s="2">
        <f>+DETALLE_GD_1[[#This Row],[VALOR PPTO]]*DETALLE_GD_1[[#This Row],[CANTIDAD RECIBIDA]]</f>
        <v>1598</v>
      </c>
      <c r="AB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0" s="3">
        <f>+DETALLE_GD_1[[#This Row],[CANTIDAD SOLICITADA]]-DETALLE_GD_1[[#This Row],[DEVOLUCIÓN]]</f>
        <v>1</v>
      </c>
      <c r="AD1520" s="38" t="str">
        <f>+_xlfn.XLOOKUP(DETALLE_GD_1[[#This Row],[CODIGO]],PRODUCTOS[CODIGO],PRODUCTOS[DESC CORTA],"",0)</f>
        <v>CUADRADILLO EXPANSION 8X</v>
      </c>
    </row>
    <row r="1521" spans="1:30" hidden="1" x14ac:dyDescent="0.25">
      <c r="A1521" s="1">
        <v>46157</v>
      </c>
      <c r="B1521" s="1">
        <v>46157</v>
      </c>
      <c r="C1521" s="80" t="s">
        <v>169</v>
      </c>
      <c r="D1521" s="38">
        <v>5</v>
      </c>
      <c r="E1521" s="80" t="s">
        <v>169</v>
      </c>
      <c r="F1521">
        <v>2508992</v>
      </c>
      <c r="G1521" s="80" t="s">
        <v>486</v>
      </c>
      <c r="H1521" s="80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"/>
      <c r="V1521">
        <v>6161</v>
      </c>
      <c r="W1521" s="2">
        <v>6579000000</v>
      </c>
      <c r="X1521" s="6">
        <v>5084</v>
      </c>
      <c r="Y1521" s="38">
        <v>10010</v>
      </c>
      <c r="Z1521" s="81">
        <f>+((DETALLE_GD_1[[#This Row],[VALOR X UN (GD)]]-DETALLE_GD_1[[#This Row],[VALOR PPTO]])/DETALLE_GD_1[[#This Row],[VALOR PPTO]])</f>
        <v>-2.9504327301337532E-3</v>
      </c>
      <c r="AA1521" s="2">
        <f>+DETALLE_GD_1[[#This Row],[VALOR PPTO]]*DETALLE_GD_1[[#This Row],[CANTIDAD RECIBIDA]]</f>
        <v>5084</v>
      </c>
      <c r="AB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1" s="3">
        <f>+DETALLE_GD_1[[#This Row],[CANTIDAD SOLICITADA]]-DETALLE_GD_1[[#This Row],[DEVOLUCIÓN]]</f>
        <v>1</v>
      </c>
      <c r="AD1521" s="38" t="str">
        <f>+_xlfn.XLOOKUP(DETALLE_GD_1[[#This Row],[CODIGO]],PRODUCTOS[CODIGO],PRODUCTOS[DESC CORTA],"",0)</f>
        <v>MANILLA JUEGO</v>
      </c>
    </row>
    <row r="1522" spans="1:30" hidden="1" x14ac:dyDescent="0.25">
      <c r="A1522" s="1">
        <v>46157</v>
      </c>
      <c r="B1522" s="1">
        <v>46157</v>
      </c>
      <c r="C1522" s="80" t="s">
        <v>169</v>
      </c>
      <c r="D1522" s="38">
        <v>5</v>
      </c>
      <c r="E1522" s="80" t="s">
        <v>169</v>
      </c>
      <c r="F1522">
        <v>2508991</v>
      </c>
      <c r="G1522" s="80" t="s">
        <v>485</v>
      </c>
      <c r="H1522" s="80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"/>
      <c r="V1522">
        <v>6161</v>
      </c>
      <c r="W1522" s="2">
        <v>6579000000</v>
      </c>
      <c r="X1522" s="6">
        <v>4798</v>
      </c>
      <c r="Y1522" s="38">
        <v>10010</v>
      </c>
      <c r="Z1522" s="81">
        <f>+((DETALLE_GD_1[[#This Row],[VALOR X UN (GD)]]-DETALLE_GD_1[[#This Row],[VALOR PPTO]])/DETALLE_GD_1[[#This Row],[VALOR PPTO]])</f>
        <v>-2.7094622759483117E-3</v>
      </c>
      <c r="AA1522" s="2">
        <f>+DETALLE_GD_1[[#This Row],[VALOR PPTO]]*DETALLE_GD_1[[#This Row],[CANTIDAD RECIBIDA]]</f>
        <v>4798</v>
      </c>
      <c r="AB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2" s="3">
        <f>+DETALLE_GD_1[[#This Row],[CANTIDAD SOLICITADA]]-DETALLE_GD_1[[#This Row],[DEVOLUCIÓN]]</f>
        <v>1</v>
      </c>
      <c r="AD1522" s="38" t="str">
        <f>+_xlfn.XLOOKUP(DETALLE_GD_1[[#This Row],[CODIGO]],PRODUCTOS[CODIGO],PRODUCTOS[DESC CORTA],"",0)</f>
        <v>CILINDRO 03 LLAVE/LLAVE</v>
      </c>
    </row>
    <row r="1523" spans="1:30" hidden="1" x14ac:dyDescent="0.25">
      <c r="A1523" s="1">
        <v>46157</v>
      </c>
      <c r="B1523" s="1">
        <v>46157</v>
      </c>
      <c r="C1523" s="80" t="s">
        <v>169</v>
      </c>
      <c r="D1523" s="38">
        <v>5</v>
      </c>
      <c r="E1523" s="80" t="s">
        <v>169</v>
      </c>
      <c r="F1523">
        <v>2508990</v>
      </c>
      <c r="G1523" s="80" t="s">
        <v>484</v>
      </c>
      <c r="H1523" s="80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"/>
      <c r="V1523">
        <v>6161</v>
      </c>
      <c r="W1523" s="2">
        <v>6579000000</v>
      </c>
      <c r="X1523" s="6">
        <v>6738</v>
      </c>
      <c r="Y1523" s="38">
        <v>10010</v>
      </c>
      <c r="Z1523" s="81">
        <f>+((DETALLE_GD_1[[#This Row],[VALOR X UN (GD)]]-DETALLE_GD_1[[#This Row],[VALOR PPTO]])/DETALLE_GD_1[[#This Row],[VALOR PPTO]])</f>
        <v>-7.2721875927574944E-3</v>
      </c>
      <c r="AA1523" s="2">
        <f>+DETALLE_GD_1[[#This Row],[VALOR PPTO]]*DETALLE_GD_1[[#This Row],[CANTIDAD RECIBIDA]]</f>
        <v>6738</v>
      </c>
      <c r="AB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3" s="3">
        <f>+DETALLE_GD_1[[#This Row],[CANTIDAD SOLICITADA]]-DETALLE_GD_1[[#This Row],[DEVOLUCIÓN]]</f>
        <v>1</v>
      </c>
      <c r="AD1523" s="38" t="str">
        <f>+_xlfn.XLOOKUP(DETALLE_GD_1[[#This Row],[CODIGO]],PRODUCTOS[CODIGO],PRODUCTOS[DESC CORTA],"",0)</f>
        <v>CERRADURA DE EMB</v>
      </c>
    </row>
    <row r="1524" spans="1:30" hidden="1" x14ac:dyDescent="0.25">
      <c r="A1524" s="1">
        <v>46157</v>
      </c>
      <c r="B1524" s="1">
        <v>46157</v>
      </c>
      <c r="C1524" s="80" t="s">
        <v>169</v>
      </c>
      <c r="D1524" s="38">
        <v>5</v>
      </c>
      <c r="E1524" s="80" t="s">
        <v>169</v>
      </c>
      <c r="F1524">
        <v>1405039</v>
      </c>
      <c r="G1524" s="80" t="s">
        <v>314</v>
      </c>
      <c r="H1524" s="80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"/>
      <c r="V1524">
        <v>6161</v>
      </c>
      <c r="W1524" s="2">
        <v>6579000000</v>
      </c>
      <c r="X1524" s="6">
        <v>30384</v>
      </c>
      <c r="Y1524" s="38">
        <v>10010</v>
      </c>
      <c r="Z1524" s="81">
        <f>+((DETALLE_GD_1[[#This Row],[VALOR X UN (GD)]]-DETALLE_GD_1[[#This Row],[VALOR PPTO]])/DETALLE_GD_1[[#This Row],[VALOR PPTO]])</f>
        <v>5.3317535545023701E-3</v>
      </c>
      <c r="AA1524" s="2">
        <f>+DETALLE_GD_1[[#This Row],[VALOR PPTO]]*DETALLE_GD_1[[#This Row],[CANTIDAD RECIBIDA]]</f>
        <v>30384</v>
      </c>
      <c r="AB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4" s="3">
        <f>+DETALLE_GD_1[[#This Row],[CANTIDAD SOLICITADA]]-DETALLE_GD_1[[#This Row],[DEVOLUCIÓN]]</f>
        <v>4</v>
      </c>
      <c r="AD1524" s="38" t="str">
        <f>+_xlfn.XLOOKUP(DETALLE_GD_1[[#This Row],[CODIGO]],PRODUCTOS[CODIGO],PRODUCTOS[DESC CORTA],"",0)</f>
        <v>CERRADURA INOX 304</v>
      </c>
    </row>
    <row r="1525" spans="1:30" hidden="1" x14ac:dyDescent="0.25">
      <c r="A1525" s="1">
        <v>46157</v>
      </c>
      <c r="B1525" s="1">
        <v>46157</v>
      </c>
      <c r="C1525" s="80" t="s">
        <v>169</v>
      </c>
      <c r="D1525" s="38">
        <v>5</v>
      </c>
      <c r="E1525" s="80" t="s">
        <v>169</v>
      </c>
      <c r="F1525">
        <v>304002</v>
      </c>
      <c r="G1525" s="80" t="s">
        <v>37</v>
      </c>
      <c r="H1525" s="80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"/>
      <c r="V1525">
        <v>6161</v>
      </c>
      <c r="W1525" s="2">
        <v>6579000000</v>
      </c>
      <c r="X1525" s="6">
        <v>1529748.5150160005</v>
      </c>
      <c r="Y1525" s="38">
        <v>10010</v>
      </c>
      <c r="Z1525" s="81">
        <f>+((DETALLE_GD_1[[#This Row],[VALOR X UN (GD)]]-DETALLE_GD_1[[#This Row],[VALOR PPTO]])/DETALLE_GD_1[[#This Row],[VALOR PPTO]])</f>
        <v>1.7172417873936391E-2</v>
      </c>
      <c r="AA1525" s="2">
        <f>+DETALLE_GD_1[[#This Row],[VALOR PPTO]]*DETALLE_GD_1[[#This Row],[CANTIDAD RECIBIDA]]</f>
        <v>1529748.5183999999</v>
      </c>
      <c r="AB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5" s="3">
        <f>+DETALLE_GD_1[[#This Row],[CANTIDAD SOLICITADA]]-DETALLE_GD_1[[#This Row],[DEVOLUCIÓN]]</f>
        <v>72</v>
      </c>
      <c r="AD1525" s="38" t="str">
        <f>+_xlfn.XLOOKUP(DETALLE_GD_1[[#This Row],[CODIGO]],PRODUCTOS[CODIGO],PRODUCTOS[DESC CORTA],"",0)</f>
        <v>SMARTPANEL</v>
      </c>
    </row>
    <row r="1526" spans="1:30" hidden="1" x14ac:dyDescent="0.25">
      <c r="A1526" s="1">
        <v>46157</v>
      </c>
      <c r="B1526" s="1">
        <v>46157</v>
      </c>
      <c r="C1526" s="80" t="s">
        <v>169</v>
      </c>
      <c r="D1526" s="38">
        <v>5</v>
      </c>
      <c r="E1526" s="80" t="s">
        <v>169</v>
      </c>
      <c r="F1526">
        <v>602255</v>
      </c>
      <c r="G1526" s="80" t="s">
        <v>203</v>
      </c>
      <c r="H1526" s="80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"/>
      <c r="V1526">
        <v>6161</v>
      </c>
      <c r="W1526" s="2">
        <v>6579000000</v>
      </c>
      <c r="X1526" s="6">
        <v>47889.5</v>
      </c>
      <c r="Y1526" s="38">
        <v>10010</v>
      </c>
      <c r="Z1526" s="81">
        <f>+((DETALLE_GD_1[[#This Row],[VALOR X UN (GD)]]-DETALLE_GD_1[[#This Row],[VALOR PPTO]])/DETALLE_GD_1[[#This Row],[VALOR PPTO]])</f>
        <v>1.0440702032804685E-5</v>
      </c>
      <c r="AA1526" s="2">
        <f>+DETALLE_GD_1[[#This Row],[VALOR PPTO]]*DETALLE_GD_1[[#This Row],[CANTIDAD RECIBIDA]]</f>
        <v>47889.5</v>
      </c>
      <c r="AB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6" s="3">
        <f>+DETALLE_GD_1[[#This Row],[CANTIDAD SOLICITADA]]-DETALLE_GD_1[[#This Row],[DEVOLUCIÓN]]</f>
        <v>1</v>
      </c>
      <c r="AD1526" s="38">
        <f>+_xlfn.XLOOKUP(DETALLE_GD_1[[#This Row],[CODIGO]],PRODUCTOS[CODIGO],PRODUCTOS[DESC CORTA],"",0)</f>
        <v>0</v>
      </c>
    </row>
    <row r="1527" spans="1:30" hidden="1" x14ac:dyDescent="0.25">
      <c r="A1527" s="1">
        <v>46157</v>
      </c>
      <c r="B1527" s="1">
        <v>46157</v>
      </c>
      <c r="C1527" s="80" t="s">
        <v>169</v>
      </c>
      <c r="D1527" s="38">
        <v>5</v>
      </c>
      <c r="E1527" s="80" t="s">
        <v>169</v>
      </c>
      <c r="F1527">
        <v>602254</v>
      </c>
      <c r="G1527" s="80" t="s">
        <v>214</v>
      </c>
      <c r="H1527" s="80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"/>
      <c r="V1527">
        <v>6161</v>
      </c>
      <c r="W1527" s="2">
        <v>6579000000</v>
      </c>
      <c r="X1527" s="6">
        <v>46060</v>
      </c>
      <c r="Y1527" s="38">
        <v>10010</v>
      </c>
      <c r="Z1527" s="81">
        <f>+((DETALLE_GD_1[[#This Row],[VALOR X UN (GD)]]-DETALLE_GD_1[[#This Row],[VALOR PPTO]])/DETALLE_GD_1[[#This Row],[VALOR PPTO]])</f>
        <v>0</v>
      </c>
      <c r="AA1527" s="2">
        <f>+DETALLE_GD_1[[#This Row],[VALOR PPTO]]*DETALLE_GD_1[[#This Row],[CANTIDAD RECIBIDA]]</f>
        <v>46060</v>
      </c>
      <c r="AB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7" s="3">
        <f>+DETALLE_GD_1[[#This Row],[CANTIDAD SOLICITADA]]-DETALLE_GD_1[[#This Row],[DEVOLUCIÓN]]</f>
        <v>1</v>
      </c>
      <c r="AD1527" s="38">
        <f>+_xlfn.XLOOKUP(DETALLE_GD_1[[#This Row],[CODIGO]],PRODUCTOS[CODIGO],PRODUCTOS[DESC CORTA],"",0)</f>
        <v>0</v>
      </c>
    </row>
    <row r="1528" spans="1:30" hidden="1" x14ac:dyDescent="0.25">
      <c r="A1528" s="1">
        <v>46157</v>
      </c>
      <c r="B1528" s="1">
        <v>46157</v>
      </c>
      <c r="C1528" s="80" t="s">
        <v>169</v>
      </c>
      <c r="D1528" s="38">
        <v>5</v>
      </c>
      <c r="E1528" s="80" t="s">
        <v>169</v>
      </c>
      <c r="F1528">
        <v>704021</v>
      </c>
      <c r="G1528" s="80" t="s">
        <v>329</v>
      </c>
      <c r="H1528" s="80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"/>
      <c r="V1528">
        <v>6161</v>
      </c>
      <c r="W1528" s="2">
        <v>6579000000</v>
      </c>
      <c r="X1528" s="6">
        <v>48700</v>
      </c>
      <c r="Y1528" s="38">
        <v>10010</v>
      </c>
      <c r="Z1528" s="81">
        <f>+((DETALLE_GD_1[[#This Row],[VALOR X UN (GD)]]-DETALLE_GD_1[[#This Row],[VALOR PPTO]])/DETALLE_GD_1[[#This Row],[VALOR PPTO]])</f>
        <v>0</v>
      </c>
      <c r="AA1528" s="2">
        <f>+DETALLE_GD_1[[#This Row],[VALOR PPTO]]*DETALLE_GD_1[[#This Row],[CANTIDAD RECIBIDA]]</f>
        <v>48700</v>
      </c>
      <c r="AB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8" s="3">
        <f>+DETALLE_GD_1[[#This Row],[CANTIDAD SOLICITADA]]-DETALLE_GD_1[[#This Row],[DEVOLUCIÓN]]</f>
        <v>100</v>
      </c>
      <c r="AD1528" s="38" t="str">
        <f>+_xlfn.XLOOKUP(DETALLE_GD_1[[#This Row],[CODIGO]],PRODUCTOS[CODIGO],PRODUCTOS[DESC CORTA],"",0)</f>
        <v>ESQUINERO PILASTRA PVC</v>
      </c>
    </row>
    <row r="1529" spans="1:30" hidden="1" x14ac:dyDescent="0.25">
      <c r="A1529" s="1">
        <v>46157</v>
      </c>
      <c r="B1529" s="1">
        <v>46157</v>
      </c>
      <c r="C1529" s="80" t="s">
        <v>169</v>
      </c>
      <c r="D1529" s="38">
        <v>5</v>
      </c>
      <c r="E1529" s="80" t="s">
        <v>169</v>
      </c>
      <c r="F1529">
        <v>704025</v>
      </c>
      <c r="G1529" s="80" t="s">
        <v>333</v>
      </c>
      <c r="H1529" s="80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"/>
      <c r="V1529">
        <v>6161</v>
      </c>
      <c r="W1529" s="2">
        <v>6579000000</v>
      </c>
      <c r="X1529" s="6">
        <v>58000</v>
      </c>
      <c r="Y1529" s="38">
        <v>10010</v>
      </c>
      <c r="Z1529" s="81">
        <f>+((DETALLE_GD_1[[#This Row],[VALOR X UN (GD)]]-DETALLE_GD_1[[#This Row],[VALOR PPTO]])/DETALLE_GD_1[[#This Row],[VALOR PPTO]])</f>
        <v>-1.7241379310348748E-4</v>
      </c>
      <c r="AA1529" s="2">
        <f>+DETALLE_GD_1[[#This Row],[VALOR PPTO]]*DETALLE_GD_1[[#This Row],[CANTIDAD RECIBIDA]]</f>
        <v>58000</v>
      </c>
      <c r="AB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9" s="3">
        <f>+DETALLE_GD_1[[#This Row],[CANTIDAD SOLICITADA]]-DETALLE_GD_1[[#This Row],[DEVOLUCIÓN]]</f>
        <v>100</v>
      </c>
      <c r="AD1529" s="38" t="str">
        <f>+_xlfn.XLOOKUP(DETALLE_GD_1[[#This Row],[CODIGO]],PRODUCTOS[CODIGO],PRODUCTOS[DESC CORTA],"",0)</f>
        <v>ESQUINERO GUARDAPOLVO EXTERIOR</v>
      </c>
    </row>
    <row r="1530" spans="1:30" hidden="1" x14ac:dyDescent="0.25">
      <c r="A1530" s="1">
        <v>46157</v>
      </c>
      <c r="B1530" s="1">
        <v>46157</v>
      </c>
      <c r="C1530" s="80" t="s">
        <v>169</v>
      </c>
      <c r="D1530" s="38">
        <v>5</v>
      </c>
      <c r="E1530" s="80" t="s">
        <v>169</v>
      </c>
      <c r="F1530">
        <v>704023</v>
      </c>
      <c r="G1530" s="80" t="s">
        <v>331</v>
      </c>
      <c r="H1530" s="8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"/>
      <c r="V1530">
        <v>6161</v>
      </c>
      <c r="W1530" s="2">
        <v>6579000000</v>
      </c>
      <c r="X1530" s="6">
        <v>32400</v>
      </c>
      <c r="Y1530" s="38">
        <v>10010</v>
      </c>
      <c r="Z1530" s="81">
        <f>+((DETALLE_GD_1[[#This Row],[VALOR X UN (GD)]]-DETALLE_GD_1[[#This Row],[VALOR PPTO]])/DETALLE_GD_1[[#This Row],[VALOR PPTO]])</f>
        <v>0</v>
      </c>
      <c r="AA1530" s="2">
        <f>+DETALLE_GD_1[[#This Row],[VALOR PPTO]]*DETALLE_GD_1[[#This Row],[CANTIDAD RECIBIDA]]</f>
        <v>32400</v>
      </c>
      <c r="AB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0" s="3">
        <f>+DETALLE_GD_1[[#This Row],[CANTIDAD SOLICITADA]]-DETALLE_GD_1[[#This Row],[DEVOLUCIÓN]]</f>
        <v>100</v>
      </c>
      <c r="AD1530" s="38" t="str">
        <f>+_xlfn.XLOOKUP(DETALLE_GD_1[[#This Row],[CODIGO]],PRODUCTOS[CODIGO],PRODUCTOS[DESC CORTA],"",0)</f>
        <v>ESQUINERO GUARDAPOLVO INTERIOR</v>
      </c>
    </row>
    <row r="1531" spans="1:30" hidden="1" x14ac:dyDescent="0.25">
      <c r="A1531" s="1">
        <v>46157</v>
      </c>
      <c r="B1531" s="1">
        <v>46157</v>
      </c>
      <c r="C1531" s="80" t="s">
        <v>169</v>
      </c>
      <c r="D1531" s="38">
        <v>5</v>
      </c>
      <c r="E1531" s="80" t="s">
        <v>169</v>
      </c>
      <c r="F1531">
        <v>704024</v>
      </c>
      <c r="G1531" s="80" t="s">
        <v>332</v>
      </c>
      <c r="H1531" s="80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"/>
      <c r="V1531">
        <v>6161</v>
      </c>
      <c r="W1531" s="2">
        <v>6579000000</v>
      </c>
      <c r="X1531" s="6">
        <v>36300</v>
      </c>
      <c r="Y1531" s="38">
        <v>10010</v>
      </c>
      <c r="Z1531" s="81">
        <f>+((DETALLE_GD_1[[#This Row],[VALOR X UN (GD)]]-DETALLE_GD_1[[#This Row],[VALOR PPTO]])/DETALLE_GD_1[[#This Row],[VALOR PPTO]])</f>
        <v>-0.12415977961432505</v>
      </c>
      <c r="AA1531" s="2">
        <f>+DETALLE_GD_1[[#This Row],[VALOR PPTO]]*DETALLE_GD_1[[#This Row],[CANTIDAD RECIBIDA]]</f>
        <v>36300</v>
      </c>
      <c r="AB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1" s="3">
        <f>+DETALLE_GD_1[[#This Row],[CANTIDAD SOLICITADA]]-DETALLE_GD_1[[#This Row],[DEVOLUCIÓN]]</f>
        <v>100</v>
      </c>
      <c r="AD1531" s="38" t="str">
        <f>+_xlfn.XLOOKUP(DETALLE_GD_1[[#This Row],[CODIGO]],PRODUCTOS[CODIGO],PRODUCTOS[DESC CORTA],"",0)</f>
        <v>ESQUINERO CORNIZA EXTERIOR</v>
      </c>
    </row>
    <row r="1532" spans="1:30" hidden="1" x14ac:dyDescent="0.25">
      <c r="A1532" s="1">
        <v>46157</v>
      </c>
      <c r="B1532" s="1">
        <v>46157</v>
      </c>
      <c r="C1532" s="80" t="s">
        <v>169</v>
      </c>
      <c r="D1532" s="38">
        <v>5</v>
      </c>
      <c r="E1532" s="80" t="s">
        <v>169</v>
      </c>
      <c r="F1532">
        <v>704022</v>
      </c>
      <c r="G1532" s="80" t="s">
        <v>330</v>
      </c>
      <c r="H1532" s="80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"/>
      <c r="V1532">
        <v>6161</v>
      </c>
      <c r="W1532" s="2">
        <v>6579000000</v>
      </c>
      <c r="X1532" s="6">
        <v>30600.000000000007</v>
      </c>
      <c r="Y1532" s="38">
        <v>10010</v>
      </c>
      <c r="Z1532" s="81">
        <f>+((DETALLE_GD_1[[#This Row],[VALOR X UN (GD)]]-DETALLE_GD_1[[#This Row],[VALOR PPTO]])/DETALLE_GD_1[[#This Row],[VALOR PPTO]])</f>
        <v>-0.15558823529411769</v>
      </c>
      <c r="AA1532" s="2">
        <f>+DETALLE_GD_1[[#This Row],[VALOR PPTO]]*DETALLE_GD_1[[#This Row],[CANTIDAD RECIBIDA]]</f>
        <v>30600</v>
      </c>
      <c r="AB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2" s="3">
        <f>+DETALLE_GD_1[[#This Row],[CANTIDAD SOLICITADA]]-DETALLE_GD_1[[#This Row],[DEVOLUCIÓN]]</f>
        <v>100</v>
      </c>
      <c r="AD1532" s="38" t="str">
        <f>+_xlfn.XLOOKUP(DETALLE_GD_1[[#This Row],[CODIGO]],PRODUCTOS[CODIGO],PRODUCTOS[DESC CORTA],"",0)</f>
        <v>ESQUINERO CORNIZA INTERIOR</v>
      </c>
    </row>
    <row r="1533" spans="1:30" hidden="1" x14ac:dyDescent="0.25">
      <c r="A1533" s="1">
        <v>46157</v>
      </c>
      <c r="B1533" s="1">
        <v>46157</v>
      </c>
      <c r="C1533" s="80" t="s">
        <v>169</v>
      </c>
      <c r="D1533" s="38">
        <v>5</v>
      </c>
      <c r="E1533" s="80" t="s">
        <v>169</v>
      </c>
      <c r="F1533">
        <v>2302017</v>
      </c>
      <c r="G1533" s="80" t="s">
        <v>156</v>
      </c>
      <c r="H1533" s="80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"/>
      <c r="V1533">
        <v>6161</v>
      </c>
      <c r="W1533" s="2">
        <v>6579000000</v>
      </c>
      <c r="X1533" s="6">
        <v>81197.881578999979</v>
      </c>
      <c r="Y1533" s="38">
        <v>10010</v>
      </c>
      <c r="Z1533" s="81">
        <f>+((DETALLE_GD_1[[#This Row],[VALOR X UN (GD)]]-DETALLE_GD_1[[#This Row],[VALOR PPTO]])/DETALLE_GD_1[[#This Row],[VALOR PPTO]])</f>
        <v>2.7120392264026835E-2</v>
      </c>
      <c r="AA1533" s="2">
        <f>+DETALLE_GD_1[[#This Row],[VALOR PPTO]]*DETALLE_GD_1[[#This Row],[CANTIDAD RECIBIDA]]</f>
        <v>81197.881599999993</v>
      </c>
      <c r="AB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3" s="3">
        <f>+DETALLE_GD_1[[#This Row],[CANTIDAD SOLICITADA]]-DETALLE_GD_1[[#This Row],[DEVOLUCIÓN]]</f>
        <v>1</v>
      </c>
      <c r="AD1533" s="38">
        <f>+_xlfn.XLOOKUP(DETALLE_GD_1[[#This Row],[CODIGO]],PRODUCTOS[CODIGO],PRODUCTOS[DESC CORTA],"",0)</f>
        <v>0</v>
      </c>
    </row>
    <row r="1534" spans="1:30" hidden="1" x14ac:dyDescent="0.25">
      <c r="A1534" s="1">
        <v>46157</v>
      </c>
      <c r="B1534" s="1">
        <v>46157</v>
      </c>
      <c r="C1534" s="80" t="s">
        <v>169</v>
      </c>
      <c r="D1534" s="38">
        <v>5</v>
      </c>
      <c r="E1534" s="80" t="s">
        <v>169</v>
      </c>
      <c r="F1534" t="s">
        <v>562</v>
      </c>
      <c r="G1534" s="80" t="s">
        <v>708</v>
      </c>
      <c r="H1534" s="80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"/>
      <c r="V1534">
        <v>6161</v>
      </c>
      <c r="W1534" s="2">
        <v>6579000000</v>
      </c>
      <c r="X1534" s="6" t="s">
        <v>355</v>
      </c>
      <c r="Y1534" s="38">
        <v>10010</v>
      </c>
      <c r="Z1534" s="81" t="e">
        <f>+((DETALLE_GD_1[[#This Row],[VALOR X UN (GD)]]-DETALLE_GD_1[[#This Row],[VALOR PPTO]])/DETALLE_GD_1[[#This Row],[VALOR PPTO]])</f>
        <v>#DIV/0!</v>
      </c>
      <c r="AA1534" s="2">
        <f>+DETALLE_GD_1[[#This Row],[VALOR PPTO]]*DETALLE_GD_1[[#This Row],[CANTIDAD RECIBIDA]]</f>
        <v>0</v>
      </c>
      <c r="AB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4" s="3">
        <f>+DETALLE_GD_1[[#This Row],[CANTIDAD SOLICITADA]]-DETALLE_GD_1[[#This Row],[DEVOLUCIÓN]]</f>
        <v>50</v>
      </c>
      <c r="AD1534" s="38" t="str">
        <f>+_xlfn.XLOOKUP(DETALLE_GD_1[[#This Row],[CODIGO]],PRODUCTOS[CODIGO],PRODUCTOS[DESC CORTA],"",0)</f>
        <v/>
      </c>
    </row>
    <row r="1535" spans="1:30" hidden="1" x14ac:dyDescent="0.25">
      <c r="A1535" s="1">
        <v>46157</v>
      </c>
      <c r="B1535" s="1">
        <v>46157</v>
      </c>
      <c r="C1535" s="80" t="s">
        <v>169</v>
      </c>
      <c r="D1535" s="38">
        <v>5</v>
      </c>
      <c r="E1535" s="80" t="s">
        <v>169</v>
      </c>
      <c r="F1535">
        <v>2304056</v>
      </c>
      <c r="G1535" s="80" t="s">
        <v>417</v>
      </c>
      <c r="H1535" s="80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"/>
      <c r="V1535">
        <v>6161</v>
      </c>
      <c r="W1535" s="2">
        <v>6579000000</v>
      </c>
      <c r="X1535" s="6">
        <v>35748</v>
      </c>
      <c r="Y1535" s="38">
        <v>10010</v>
      </c>
      <c r="Z1535" s="81">
        <f>+((DETALLE_GD_1[[#This Row],[VALOR X UN (GD)]]-DETALLE_GD_1[[#This Row],[VALOR PPTO]])/DETALLE_GD_1[[#This Row],[VALOR PPTO]])</f>
        <v>6.182165156092656E-2</v>
      </c>
      <c r="AA1535" s="2">
        <f>+DETALLE_GD_1[[#This Row],[VALOR PPTO]]*DETALLE_GD_1[[#This Row],[CANTIDAD RECIBIDA]]</f>
        <v>35748</v>
      </c>
      <c r="AB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5" s="3">
        <f>+DETALLE_GD_1[[#This Row],[CANTIDAD SOLICITADA]]-DETALLE_GD_1[[#This Row],[DEVOLUCIÓN]]</f>
        <v>12</v>
      </c>
      <c r="AD1535" s="38" t="str">
        <f>+_xlfn.XLOOKUP(DETALLE_GD_1[[#This Row],[CODIGO]],PRODUCTOS[CODIGO],PRODUCTOS[DESC CORTA],"",0)</f>
        <v/>
      </c>
    </row>
    <row r="1536" spans="1:30" hidden="1" x14ac:dyDescent="0.25">
      <c r="A1536" s="1">
        <v>46157</v>
      </c>
      <c r="B1536" s="1">
        <v>46157</v>
      </c>
      <c r="C1536" s="80" t="s">
        <v>169</v>
      </c>
      <c r="D1536" s="38">
        <v>5</v>
      </c>
      <c r="E1536" s="80" t="s">
        <v>169</v>
      </c>
      <c r="F1536">
        <v>810007</v>
      </c>
      <c r="G1536" s="80" t="s">
        <v>235</v>
      </c>
      <c r="H1536" s="80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"/>
      <c r="V1536">
        <v>6161</v>
      </c>
      <c r="W1536" s="2">
        <v>6579000000</v>
      </c>
      <c r="X1536" s="6">
        <v>65494.492760000001</v>
      </c>
      <c r="Y1536" s="38">
        <v>10010</v>
      </c>
      <c r="Z1536" s="81">
        <f>+((DETALLE_GD_1[[#This Row],[VALOR X UN (GD)]]-DETALLE_GD_1[[#This Row],[VALOR PPTO]])/DETALLE_GD_1[[#This Row],[VALOR PPTO]])</f>
        <v>2.9720178606775109E-2</v>
      </c>
      <c r="AA1536" s="2">
        <f>+DETALLE_GD_1[[#This Row],[VALOR PPTO]]*DETALLE_GD_1[[#This Row],[CANTIDAD RECIBIDA]]</f>
        <v>65494.491999999998</v>
      </c>
      <c r="AB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6" s="3">
        <f>+DETALLE_GD_1[[#This Row],[CANTIDAD SOLICITADA]]-DETALLE_GD_1[[#This Row],[DEVOLUCIÓN]]</f>
        <v>20</v>
      </c>
      <c r="AD1536" s="38">
        <f>+_xlfn.XLOOKUP(DETALLE_GD_1[[#This Row],[CODIGO]],PRODUCTOS[CODIGO],PRODUCTOS[DESC CORTA],"",0)</f>
        <v>0</v>
      </c>
    </row>
    <row r="1537" spans="1:30" hidden="1" x14ac:dyDescent="0.25">
      <c r="A1537" s="1">
        <v>46157</v>
      </c>
      <c r="B1537" s="1">
        <v>46157</v>
      </c>
      <c r="C1537" s="80" t="s">
        <v>169</v>
      </c>
      <c r="D1537" s="38">
        <v>5</v>
      </c>
      <c r="E1537" s="80" t="s">
        <v>169</v>
      </c>
      <c r="F1537">
        <v>1405040</v>
      </c>
      <c r="G1537" s="80" t="s">
        <v>451</v>
      </c>
      <c r="H1537" s="80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">
        <v>919866</v>
      </c>
      <c r="V1537">
        <v>6161</v>
      </c>
      <c r="W1537" s="2">
        <v>6579000000</v>
      </c>
      <c r="X1537" s="6">
        <v>30272</v>
      </c>
      <c r="Y1537" s="38">
        <v>10010</v>
      </c>
      <c r="Z1537" s="81">
        <f>+((DETALLE_GD_1[[#This Row],[VALOR X UN (GD)]]-DETALLE_GD_1[[#This Row],[VALOR PPTO]])/DETALLE_GD_1[[#This Row],[VALOR PPTO]])</f>
        <v>7.5977801268498947E-4</v>
      </c>
      <c r="AA1537" s="2">
        <f>+DETALLE_GD_1[[#This Row],[VALOR PPTO]]*DETALLE_GD_1[[#This Row],[CANTIDAD RECIBIDA]]</f>
        <v>30272</v>
      </c>
      <c r="AB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7" s="3">
        <f>+DETALLE_GD_1[[#This Row],[CANTIDAD SOLICITADA]]-DETALLE_GD_1[[#This Row],[DEVOLUCIÓN]]</f>
        <v>4</v>
      </c>
      <c r="AD1537" s="38" t="str">
        <f>+_xlfn.XLOOKUP(DETALLE_GD_1[[#This Row],[CODIGO]],PRODUCTOS[CODIGO],PRODUCTOS[DESC CORTA],"",0)</f>
        <v>CEERRADURA BAÑO 815 TUBULAR</v>
      </c>
    </row>
    <row r="1538" spans="1:30" hidden="1" x14ac:dyDescent="0.25">
      <c r="A1538" s="1">
        <v>46157</v>
      </c>
      <c r="B1538" s="1">
        <v>46157</v>
      </c>
      <c r="C1538" s="80" t="s">
        <v>169</v>
      </c>
      <c r="D1538" s="38">
        <v>5</v>
      </c>
      <c r="E1538" s="80" t="s">
        <v>169</v>
      </c>
      <c r="F1538">
        <v>2508993</v>
      </c>
      <c r="G1538" s="80" t="s">
        <v>487</v>
      </c>
      <c r="H1538" s="80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"/>
      <c r="V1538">
        <v>6161</v>
      </c>
      <c r="W1538" s="2">
        <v>6579000000</v>
      </c>
      <c r="X1538" s="6">
        <v>1410</v>
      </c>
      <c r="Y1538" s="38">
        <v>10010</v>
      </c>
      <c r="Z1538" s="81">
        <f>+((DETALLE_GD_1[[#This Row],[VALOR X UN (GD)]]-DETALLE_GD_1[[#This Row],[VALOR PPTO]])/DETALLE_GD_1[[#This Row],[VALOR PPTO]])</f>
        <v>3.6879432624113473E-2</v>
      </c>
      <c r="AA1538" s="2">
        <f>+DETALLE_GD_1[[#This Row],[VALOR PPTO]]*DETALLE_GD_1[[#This Row],[CANTIDAD RECIBIDA]]</f>
        <v>1410</v>
      </c>
      <c r="AB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8" s="3">
        <f>+DETALLE_GD_1[[#This Row],[CANTIDAD SOLICITADA]]-DETALLE_GD_1[[#This Row],[DEVOLUCIÓN]]</f>
        <v>1</v>
      </c>
      <c r="AD1538" s="38" t="str">
        <f>+_xlfn.XLOOKUP(DETALLE_GD_1[[#This Row],[CODIGO]],PRODUCTOS[CODIGO],PRODUCTOS[DESC CORTA],"",0)</f>
        <v>BOCALLAVE B1 800 ACCESO</v>
      </c>
    </row>
    <row r="1539" spans="1:30" hidden="1" x14ac:dyDescent="0.25">
      <c r="A1539" s="1">
        <v>46157</v>
      </c>
      <c r="B1539" s="1">
        <v>46157</v>
      </c>
      <c r="C1539" s="80" t="s">
        <v>169</v>
      </c>
      <c r="D1539" s="38">
        <v>5</v>
      </c>
      <c r="E1539" s="80" t="s">
        <v>169</v>
      </c>
      <c r="F1539">
        <v>2508994</v>
      </c>
      <c r="G1539" s="80" t="s">
        <v>488</v>
      </c>
      <c r="H1539" s="80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"/>
      <c r="V1539">
        <v>6161</v>
      </c>
      <c r="W1539" s="2">
        <v>6579000000</v>
      </c>
      <c r="X1539" s="6">
        <v>1598</v>
      </c>
      <c r="Y1539" s="38">
        <v>10010</v>
      </c>
      <c r="Z1539" s="81">
        <f>+((DETALLE_GD_1[[#This Row],[VALOR X UN (GD)]]-DETALLE_GD_1[[#This Row],[VALOR PPTO]])/DETALLE_GD_1[[#This Row],[VALOR PPTO]])</f>
        <v>5.8197747183979978E-2</v>
      </c>
      <c r="AA1539" s="2">
        <f>+DETALLE_GD_1[[#This Row],[VALOR PPTO]]*DETALLE_GD_1[[#This Row],[CANTIDAD RECIBIDA]]</f>
        <v>1598</v>
      </c>
      <c r="AB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9" s="3">
        <f>+DETALLE_GD_1[[#This Row],[CANTIDAD SOLICITADA]]-DETALLE_GD_1[[#This Row],[DEVOLUCIÓN]]</f>
        <v>1</v>
      </c>
      <c r="AD1539" s="38" t="str">
        <f>+_xlfn.XLOOKUP(DETALLE_GD_1[[#This Row],[CODIGO]],PRODUCTOS[CODIGO],PRODUCTOS[DESC CORTA],"",0)</f>
        <v>CUADRADILLO EXPANSION 8X</v>
      </c>
    </row>
    <row r="1540" spans="1:30" hidden="1" x14ac:dyDescent="0.25">
      <c r="A1540" s="1">
        <v>46157</v>
      </c>
      <c r="B1540" s="1">
        <v>46157</v>
      </c>
      <c r="C1540" s="80" t="s">
        <v>169</v>
      </c>
      <c r="D1540" s="38">
        <v>5</v>
      </c>
      <c r="E1540" s="80" t="s">
        <v>169</v>
      </c>
      <c r="F1540">
        <v>2508992</v>
      </c>
      <c r="G1540" s="80" t="s">
        <v>486</v>
      </c>
      <c r="H1540" s="8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"/>
      <c r="V1540">
        <v>6161</v>
      </c>
      <c r="W1540" s="2">
        <v>6579000000</v>
      </c>
      <c r="X1540" s="6">
        <v>5084</v>
      </c>
      <c r="Y1540" s="38">
        <v>10010</v>
      </c>
      <c r="Z1540" s="81">
        <f>+((DETALLE_GD_1[[#This Row],[VALOR X UN (GD)]]-DETALLE_GD_1[[#This Row],[VALOR PPTO]])/DETALLE_GD_1[[#This Row],[VALOR PPTO]])</f>
        <v>-2.9504327301337532E-3</v>
      </c>
      <c r="AA1540" s="2">
        <f>+DETALLE_GD_1[[#This Row],[VALOR PPTO]]*DETALLE_GD_1[[#This Row],[CANTIDAD RECIBIDA]]</f>
        <v>5084</v>
      </c>
      <c r="AB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0" s="3">
        <f>+DETALLE_GD_1[[#This Row],[CANTIDAD SOLICITADA]]-DETALLE_GD_1[[#This Row],[DEVOLUCIÓN]]</f>
        <v>1</v>
      </c>
      <c r="AD1540" s="38" t="str">
        <f>+_xlfn.XLOOKUP(DETALLE_GD_1[[#This Row],[CODIGO]],PRODUCTOS[CODIGO],PRODUCTOS[DESC CORTA],"",0)</f>
        <v>MANILLA JUEGO</v>
      </c>
    </row>
    <row r="1541" spans="1:30" hidden="1" x14ac:dyDescent="0.25">
      <c r="A1541" s="1">
        <v>46157</v>
      </c>
      <c r="B1541" s="1">
        <v>46157</v>
      </c>
      <c r="C1541" s="80" t="s">
        <v>169</v>
      </c>
      <c r="D1541" s="38">
        <v>5</v>
      </c>
      <c r="E1541" s="80" t="s">
        <v>169</v>
      </c>
      <c r="F1541">
        <v>2508991</v>
      </c>
      <c r="G1541" s="80" t="s">
        <v>485</v>
      </c>
      <c r="H1541" s="80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"/>
      <c r="V1541">
        <v>6161</v>
      </c>
      <c r="W1541" s="2">
        <v>6579000000</v>
      </c>
      <c r="X1541" s="6">
        <v>4798</v>
      </c>
      <c r="Y1541" s="38">
        <v>10010</v>
      </c>
      <c r="Z1541" s="81">
        <f>+((DETALLE_GD_1[[#This Row],[VALOR X UN (GD)]]-DETALLE_GD_1[[#This Row],[VALOR PPTO]])/DETALLE_GD_1[[#This Row],[VALOR PPTO]])</f>
        <v>-2.7094622759483117E-3</v>
      </c>
      <c r="AA1541" s="2">
        <f>+DETALLE_GD_1[[#This Row],[VALOR PPTO]]*DETALLE_GD_1[[#This Row],[CANTIDAD RECIBIDA]]</f>
        <v>4798</v>
      </c>
      <c r="AB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1" s="3">
        <f>+DETALLE_GD_1[[#This Row],[CANTIDAD SOLICITADA]]-DETALLE_GD_1[[#This Row],[DEVOLUCIÓN]]</f>
        <v>1</v>
      </c>
      <c r="AD1541" s="38" t="str">
        <f>+_xlfn.XLOOKUP(DETALLE_GD_1[[#This Row],[CODIGO]],PRODUCTOS[CODIGO],PRODUCTOS[DESC CORTA],"",0)</f>
        <v>CILINDRO 03 LLAVE/LLAVE</v>
      </c>
    </row>
    <row r="1542" spans="1:30" hidden="1" x14ac:dyDescent="0.25">
      <c r="A1542" s="1">
        <v>46157</v>
      </c>
      <c r="B1542" s="1">
        <v>46157</v>
      </c>
      <c r="C1542" s="80" t="s">
        <v>169</v>
      </c>
      <c r="D1542" s="38">
        <v>5</v>
      </c>
      <c r="E1542" s="80" t="s">
        <v>169</v>
      </c>
      <c r="F1542">
        <v>2508990</v>
      </c>
      <c r="G1542" s="80" t="s">
        <v>484</v>
      </c>
      <c r="H1542" s="80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"/>
      <c r="V1542">
        <v>6161</v>
      </c>
      <c r="W1542" s="2">
        <v>6579000000</v>
      </c>
      <c r="X1542" s="6">
        <v>6738</v>
      </c>
      <c r="Y1542" s="38">
        <v>10010</v>
      </c>
      <c r="Z1542" s="81">
        <f>+((DETALLE_GD_1[[#This Row],[VALOR X UN (GD)]]-DETALLE_GD_1[[#This Row],[VALOR PPTO]])/DETALLE_GD_1[[#This Row],[VALOR PPTO]])</f>
        <v>-7.2721875927574944E-3</v>
      </c>
      <c r="AA1542" s="2">
        <f>+DETALLE_GD_1[[#This Row],[VALOR PPTO]]*DETALLE_GD_1[[#This Row],[CANTIDAD RECIBIDA]]</f>
        <v>6738</v>
      </c>
      <c r="AB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2" s="3">
        <f>+DETALLE_GD_1[[#This Row],[CANTIDAD SOLICITADA]]-DETALLE_GD_1[[#This Row],[DEVOLUCIÓN]]</f>
        <v>1</v>
      </c>
      <c r="AD1542" s="38" t="str">
        <f>+_xlfn.XLOOKUP(DETALLE_GD_1[[#This Row],[CODIGO]],PRODUCTOS[CODIGO],PRODUCTOS[DESC CORTA],"",0)</f>
        <v>CERRADURA DE EMB</v>
      </c>
    </row>
    <row r="1543" spans="1:30" hidden="1" x14ac:dyDescent="0.25">
      <c r="A1543" s="1">
        <v>46157</v>
      </c>
      <c r="B1543" s="1">
        <v>46157</v>
      </c>
      <c r="C1543" s="80" t="s">
        <v>169</v>
      </c>
      <c r="D1543" s="38">
        <v>5</v>
      </c>
      <c r="E1543" s="80" t="s">
        <v>169</v>
      </c>
      <c r="F1543">
        <v>2508988</v>
      </c>
      <c r="G1543" s="80" t="s">
        <v>469</v>
      </c>
      <c r="H1543" s="80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"/>
      <c r="V1543">
        <v>6161</v>
      </c>
      <c r="W1543" s="2">
        <v>6579000000</v>
      </c>
      <c r="X1543" s="6" t="s">
        <v>355</v>
      </c>
      <c r="Y1543" s="38">
        <v>10010</v>
      </c>
      <c r="Z1543" s="81" t="e">
        <f>+((DETALLE_GD_1[[#This Row],[VALOR X UN (GD)]]-DETALLE_GD_1[[#This Row],[VALOR PPTO]])/DETALLE_GD_1[[#This Row],[VALOR PPTO]])</f>
        <v>#DIV/0!</v>
      </c>
      <c r="AA1543" s="2">
        <f>+DETALLE_GD_1[[#This Row],[VALOR PPTO]]*DETALLE_GD_1[[#This Row],[CANTIDAD RECIBIDA]]</f>
        <v>0</v>
      </c>
      <c r="AB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3" s="3">
        <f>+DETALLE_GD_1[[#This Row],[CANTIDAD SOLICITADA]]-DETALLE_GD_1[[#This Row],[DEVOLUCIÓN]]</f>
        <v>1</v>
      </c>
      <c r="AD1543" s="38" t="str">
        <f>+_xlfn.XLOOKUP(DETALLE_GD_1[[#This Row],[CODIGO]],PRODUCTOS[CODIGO],PRODUCTOS[DESC CORTA],"",0)</f>
        <v/>
      </c>
    </row>
    <row r="1544" spans="1:30" hidden="1" x14ac:dyDescent="0.25">
      <c r="A1544" s="1">
        <v>46157</v>
      </c>
      <c r="B1544" s="1">
        <v>46157</v>
      </c>
      <c r="C1544" s="80" t="s">
        <v>169</v>
      </c>
      <c r="D1544" s="38">
        <v>5</v>
      </c>
      <c r="E1544" s="80" t="s">
        <v>169</v>
      </c>
      <c r="F1544">
        <v>1803044</v>
      </c>
      <c r="G1544" s="80" t="s">
        <v>336</v>
      </c>
      <c r="H1544" s="80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"/>
      <c r="V1544">
        <v>6161</v>
      </c>
      <c r="W1544" s="2">
        <v>6579000000</v>
      </c>
      <c r="X1544" s="6">
        <v>52920</v>
      </c>
      <c r="Y1544" s="38">
        <v>10010</v>
      </c>
      <c r="Z1544" s="81">
        <f>+((DETALLE_GD_1[[#This Row],[VALOR X UN (GD)]]-DETALLE_GD_1[[#This Row],[VALOR PPTO]])/DETALLE_GD_1[[#This Row],[VALOR PPTO]])</f>
        <v>-1.9727891156462583E-2</v>
      </c>
      <c r="AA1544" s="2">
        <f>+DETALLE_GD_1[[#This Row],[VALOR PPTO]]*DETALLE_GD_1[[#This Row],[CANTIDAD RECIBIDA]]</f>
        <v>52920</v>
      </c>
      <c r="AB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4" s="3">
        <f>+DETALLE_GD_1[[#This Row],[CANTIDAD SOLICITADA]]-DETALLE_GD_1[[#This Row],[DEVOLUCIÓN]]</f>
        <v>1</v>
      </c>
      <c r="AD1544" s="38" t="str">
        <f>+_xlfn.XLOOKUP(DETALLE_GD_1[[#This Row],[CODIGO]],PRODUCTOS[CODIGO],PRODUCTOS[DESC CORTA],"",0)</f>
        <v/>
      </c>
    </row>
    <row r="1545" spans="1:30" hidden="1" x14ac:dyDescent="0.25">
      <c r="A1545" s="1">
        <v>46157</v>
      </c>
      <c r="B1545" s="1">
        <v>46157</v>
      </c>
      <c r="C1545" s="80" t="s">
        <v>169</v>
      </c>
      <c r="D1545" s="38">
        <v>5</v>
      </c>
      <c r="E1545" s="80" t="s">
        <v>169</v>
      </c>
      <c r="F1545">
        <v>1803045</v>
      </c>
      <c r="G1545" s="80" t="s">
        <v>337</v>
      </c>
      <c r="H1545" s="80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"/>
      <c r="V1545">
        <v>6161</v>
      </c>
      <c r="W1545" s="2">
        <v>6579000000</v>
      </c>
      <c r="X1545" s="6">
        <v>155618.99999999997</v>
      </c>
      <c r="Y1545" s="38">
        <v>10010</v>
      </c>
      <c r="Z1545" s="81">
        <f>+((DETALLE_GD_1[[#This Row],[VALOR X UN (GD)]]-DETALLE_GD_1[[#This Row],[VALOR PPTO]])/DETALLE_GD_1[[#This Row],[VALOR PPTO]])</f>
        <v>1.6707535712223284E-4</v>
      </c>
      <c r="AA1545" s="2">
        <f>+DETALLE_GD_1[[#This Row],[VALOR PPTO]]*DETALLE_GD_1[[#This Row],[CANTIDAD RECIBIDA]]</f>
        <v>155619</v>
      </c>
      <c r="AB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5" s="3">
        <f>+DETALLE_GD_1[[#This Row],[CANTIDAD SOLICITADA]]-DETALLE_GD_1[[#This Row],[DEVOLUCIÓN]]</f>
        <v>3</v>
      </c>
      <c r="AD1545" s="38" t="str">
        <f>+_xlfn.XLOOKUP(DETALLE_GD_1[[#This Row],[CODIGO]],PRODUCTOS[CODIGO],PRODUCTOS[DESC CORTA],"",0)</f>
        <v>PUERTA INTERIOR</v>
      </c>
    </row>
    <row r="1546" spans="1:30" hidden="1" x14ac:dyDescent="0.25">
      <c r="A1546" s="1">
        <v>46157</v>
      </c>
      <c r="B1546" s="1">
        <v>46157</v>
      </c>
      <c r="C1546" s="80" t="s">
        <v>169</v>
      </c>
      <c r="D1546" s="38">
        <v>5</v>
      </c>
      <c r="E1546" s="80" t="s">
        <v>169</v>
      </c>
      <c r="F1546" t="s">
        <v>345</v>
      </c>
      <c r="G1546" s="80" t="s">
        <v>167</v>
      </c>
      <c r="H1546" s="80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"/>
      <c r="V1546">
        <v>6161</v>
      </c>
      <c r="W1546" s="2">
        <v>6579000000</v>
      </c>
      <c r="X1546" s="6">
        <v>475295.51668</v>
      </c>
      <c r="Y1546" s="38">
        <v>10010</v>
      </c>
      <c r="Z1546" s="81">
        <f>+((DETALLE_GD_1[[#This Row],[VALOR X UN (GD)]]-DETALLE_GD_1[[#This Row],[VALOR PPTO]])/DETALLE_GD_1[[#This Row],[VALOR PPTO]])</f>
        <v>9.3378713886288892E-2</v>
      </c>
      <c r="AA1546" s="2">
        <f>+DETALLE_GD_1[[#This Row],[VALOR PPTO]]*DETALLE_GD_1[[#This Row],[CANTIDAD RECIBIDA]]</f>
        <v>475295.516</v>
      </c>
      <c r="AB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6" s="3">
        <f>+DETALLE_GD_1[[#This Row],[CANTIDAD SOLICITADA]]-DETALLE_GD_1[[#This Row],[DEVOLUCIÓN]]</f>
        <v>40</v>
      </c>
      <c r="AD1546" s="38" t="str">
        <f>+_xlfn.XLOOKUP(DETALLE_GD_1[[#This Row],[CODIGO]],PRODUCTOS[CODIGO],PRODUCTOS[DESC CORTA],"",0)</f>
        <v>PISO TARKET</v>
      </c>
    </row>
    <row r="1547" spans="1:30" hidden="1" x14ac:dyDescent="0.25">
      <c r="A1547" s="1">
        <v>46157</v>
      </c>
      <c r="B1547" s="1">
        <v>46157</v>
      </c>
      <c r="C1547" s="80" t="s">
        <v>169</v>
      </c>
      <c r="D1547" s="38">
        <v>5</v>
      </c>
      <c r="E1547" s="80" t="s">
        <v>169</v>
      </c>
      <c r="F1547">
        <v>2508994</v>
      </c>
      <c r="G1547" s="80" t="s">
        <v>488</v>
      </c>
      <c r="H1547" s="80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">
        <v>670507</v>
      </c>
      <c r="V1547">
        <v>6161</v>
      </c>
      <c r="W1547" s="2">
        <v>6579000000</v>
      </c>
      <c r="X1547" s="6">
        <v>6392</v>
      </c>
      <c r="Y1547" s="38">
        <v>10010</v>
      </c>
      <c r="Z1547" s="81">
        <f>+((DETALLE_GD_1[[#This Row],[VALOR X UN (GD)]]-DETALLE_GD_1[[#This Row],[VALOR PPTO]])/DETALLE_GD_1[[#This Row],[VALOR PPTO]])</f>
        <v>5.8510638297872342E-2</v>
      </c>
      <c r="AA1547" s="2">
        <f>+DETALLE_GD_1[[#This Row],[VALOR PPTO]]*DETALLE_GD_1[[#This Row],[CANTIDAD RECIBIDA]]</f>
        <v>6392</v>
      </c>
      <c r="AB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7" s="3">
        <f>+DETALLE_GD_1[[#This Row],[CANTIDAD SOLICITADA]]-DETALLE_GD_1[[#This Row],[DEVOLUCIÓN]]</f>
        <v>4</v>
      </c>
      <c r="AD1547" s="38" t="str">
        <f>+_xlfn.XLOOKUP(DETALLE_GD_1[[#This Row],[CODIGO]],PRODUCTOS[CODIGO],PRODUCTOS[DESC CORTA],"",0)</f>
        <v>CUADRADILLO EXPANSION 8X</v>
      </c>
    </row>
    <row r="1548" spans="1:30" hidden="1" x14ac:dyDescent="0.25">
      <c r="A1548" s="1">
        <v>46157</v>
      </c>
      <c r="B1548" s="1">
        <v>46157</v>
      </c>
      <c r="C1548" s="80" t="s">
        <v>169</v>
      </c>
      <c r="D1548" s="38">
        <v>5</v>
      </c>
      <c r="E1548" s="80" t="s">
        <v>169</v>
      </c>
      <c r="F1548">
        <v>2508993</v>
      </c>
      <c r="G1548" s="80" t="s">
        <v>487</v>
      </c>
      <c r="H1548" s="80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"/>
      <c r="V1548">
        <v>6161</v>
      </c>
      <c r="W1548" s="2">
        <v>6579000000</v>
      </c>
      <c r="X1548" s="6">
        <v>5640</v>
      </c>
      <c r="Y1548" s="38">
        <v>10010</v>
      </c>
      <c r="Z1548" s="81">
        <f>+((DETALLE_GD_1[[#This Row],[VALOR X UN (GD)]]-DETALLE_GD_1[[#This Row],[VALOR PPTO]])/DETALLE_GD_1[[#This Row],[VALOR PPTO]])</f>
        <v>3.6702127659574466E-2</v>
      </c>
      <c r="AA1548" s="2">
        <f>+DETALLE_GD_1[[#This Row],[VALOR PPTO]]*DETALLE_GD_1[[#This Row],[CANTIDAD RECIBIDA]]</f>
        <v>5640</v>
      </c>
      <c r="AB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8" s="3">
        <f>+DETALLE_GD_1[[#This Row],[CANTIDAD SOLICITADA]]-DETALLE_GD_1[[#This Row],[DEVOLUCIÓN]]</f>
        <v>4</v>
      </c>
      <c r="AD1548" s="38" t="str">
        <f>+_xlfn.XLOOKUP(DETALLE_GD_1[[#This Row],[CODIGO]],PRODUCTOS[CODIGO],PRODUCTOS[DESC CORTA],"",0)</f>
        <v>BOCALLAVE B1 800 ACCESO</v>
      </c>
    </row>
    <row r="1549" spans="1:30" hidden="1" x14ac:dyDescent="0.25">
      <c r="A1549" s="1">
        <v>46157</v>
      </c>
      <c r="B1549" s="1">
        <v>46157</v>
      </c>
      <c r="C1549" s="80" t="s">
        <v>169</v>
      </c>
      <c r="D1549" s="38">
        <v>5</v>
      </c>
      <c r="E1549" s="80" t="s">
        <v>169</v>
      </c>
      <c r="F1549">
        <v>2508992</v>
      </c>
      <c r="G1549" s="80" t="s">
        <v>486</v>
      </c>
      <c r="H1549" s="80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"/>
      <c r="V1549">
        <v>6161</v>
      </c>
      <c r="W1549" s="2">
        <v>6579000000</v>
      </c>
      <c r="X1549" s="6">
        <v>10168</v>
      </c>
      <c r="Y1549" s="38">
        <v>10010</v>
      </c>
      <c r="Z1549" s="81">
        <f>+((DETALLE_GD_1[[#This Row],[VALOR X UN (GD)]]-DETALLE_GD_1[[#This Row],[VALOR PPTO]])/DETALLE_GD_1[[#This Row],[VALOR PPTO]])</f>
        <v>-3.0487804878048782E-3</v>
      </c>
      <c r="AA1549" s="2">
        <f>+DETALLE_GD_1[[#This Row],[VALOR PPTO]]*DETALLE_GD_1[[#This Row],[CANTIDAD RECIBIDA]]</f>
        <v>10168</v>
      </c>
      <c r="AB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9" s="3">
        <f>+DETALLE_GD_1[[#This Row],[CANTIDAD SOLICITADA]]-DETALLE_GD_1[[#This Row],[DEVOLUCIÓN]]</f>
        <v>2</v>
      </c>
      <c r="AD1549" s="38" t="str">
        <f>+_xlfn.XLOOKUP(DETALLE_GD_1[[#This Row],[CODIGO]],PRODUCTOS[CODIGO],PRODUCTOS[DESC CORTA],"",0)</f>
        <v>MANILLA JUEGO</v>
      </c>
    </row>
    <row r="1550" spans="1:30" hidden="1" x14ac:dyDescent="0.25">
      <c r="A1550" s="1">
        <v>46157</v>
      </c>
      <c r="B1550" s="1">
        <v>46157</v>
      </c>
      <c r="C1550" s="80" t="s">
        <v>169</v>
      </c>
      <c r="D1550" s="38">
        <v>5</v>
      </c>
      <c r="E1550" s="80" t="s">
        <v>169</v>
      </c>
      <c r="F1550">
        <v>2508991</v>
      </c>
      <c r="G1550" s="80" t="s">
        <v>485</v>
      </c>
      <c r="H1550" s="8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"/>
      <c r="V1550">
        <v>6161</v>
      </c>
      <c r="W1550" s="2">
        <v>6579000000</v>
      </c>
      <c r="X1550" s="6">
        <v>19192</v>
      </c>
      <c r="Y1550" s="38">
        <v>10010</v>
      </c>
      <c r="Z1550" s="81">
        <f>+((DETALLE_GD_1[[#This Row],[VALOR X UN (GD)]]-DETALLE_GD_1[[#This Row],[VALOR PPTO]])/DETALLE_GD_1[[#This Row],[VALOR PPTO]])</f>
        <v>-2.6052521884118384E-3</v>
      </c>
      <c r="AA1550" s="2">
        <f>+DETALLE_GD_1[[#This Row],[VALOR PPTO]]*DETALLE_GD_1[[#This Row],[CANTIDAD RECIBIDA]]</f>
        <v>19192</v>
      </c>
      <c r="AB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0" s="3">
        <f>+DETALLE_GD_1[[#This Row],[CANTIDAD SOLICITADA]]-DETALLE_GD_1[[#This Row],[DEVOLUCIÓN]]</f>
        <v>4</v>
      </c>
      <c r="AD1550" s="38" t="str">
        <f>+_xlfn.XLOOKUP(DETALLE_GD_1[[#This Row],[CODIGO]],PRODUCTOS[CODIGO],PRODUCTOS[DESC CORTA],"",0)</f>
        <v>CILINDRO 03 LLAVE/LLAVE</v>
      </c>
    </row>
    <row r="1551" spans="1:30" hidden="1" x14ac:dyDescent="0.25">
      <c r="A1551" s="1">
        <v>46157</v>
      </c>
      <c r="B1551" s="1">
        <v>46157</v>
      </c>
      <c r="C1551" s="80" t="s">
        <v>169</v>
      </c>
      <c r="D1551" s="38">
        <v>5</v>
      </c>
      <c r="E1551" s="80" t="s">
        <v>169</v>
      </c>
      <c r="F1551">
        <v>2508990</v>
      </c>
      <c r="G1551" s="80" t="s">
        <v>484</v>
      </c>
      <c r="H1551" s="80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"/>
      <c r="V1551">
        <v>6161</v>
      </c>
      <c r="W1551" s="2">
        <v>6579000000</v>
      </c>
      <c r="X1551" s="6">
        <v>26952</v>
      </c>
      <c r="Y1551" s="38">
        <v>10010</v>
      </c>
      <c r="Z1551" s="81">
        <f>+((DETALLE_GD_1[[#This Row],[VALOR X UN (GD)]]-DETALLE_GD_1[[#This Row],[VALOR PPTO]])/DETALLE_GD_1[[#This Row],[VALOR PPTO]])</f>
        <v>-7.3092905906797269E-3</v>
      </c>
      <c r="AA1551" s="2">
        <f>+DETALLE_GD_1[[#This Row],[VALOR PPTO]]*DETALLE_GD_1[[#This Row],[CANTIDAD RECIBIDA]]</f>
        <v>26952</v>
      </c>
      <c r="AB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1" s="3">
        <f>+DETALLE_GD_1[[#This Row],[CANTIDAD SOLICITADA]]-DETALLE_GD_1[[#This Row],[DEVOLUCIÓN]]</f>
        <v>4</v>
      </c>
      <c r="AD1551" s="38" t="str">
        <f>+_xlfn.XLOOKUP(DETALLE_GD_1[[#This Row],[CODIGO]],PRODUCTOS[CODIGO],PRODUCTOS[DESC CORTA],"",0)</f>
        <v>CERRADURA DE EMB</v>
      </c>
    </row>
    <row r="1552" spans="1:30" hidden="1" x14ac:dyDescent="0.25">
      <c r="A1552" s="1">
        <v>46157</v>
      </c>
      <c r="B1552" s="1">
        <v>46157</v>
      </c>
      <c r="C1552" s="80" t="s">
        <v>169</v>
      </c>
      <c r="D1552" s="38">
        <v>5</v>
      </c>
      <c r="E1552" s="80" t="s">
        <v>169</v>
      </c>
      <c r="F1552">
        <v>1405025</v>
      </c>
      <c r="G1552" s="80" t="s">
        <v>189</v>
      </c>
      <c r="H1552" s="80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"/>
      <c r="V1552">
        <v>6161</v>
      </c>
      <c r="W1552" s="2">
        <v>6579000000</v>
      </c>
      <c r="X1552" s="6">
        <v>27034.133332000001</v>
      </c>
      <c r="Y1552" s="38">
        <v>10010</v>
      </c>
      <c r="Z1552" s="81">
        <f>+((DETALLE_GD_1[[#This Row],[VALOR X UN (GD)]]-DETALLE_GD_1[[#This Row],[VALOR PPTO]])/DETALLE_GD_1[[#This Row],[VALOR PPTO]])</f>
        <v>3.3952144616939288E-2</v>
      </c>
      <c r="AA1552" s="2">
        <f>+DETALLE_GD_1[[#This Row],[VALOR PPTO]]*DETALLE_GD_1[[#This Row],[CANTIDAD RECIBIDA]]</f>
        <v>27034.1332</v>
      </c>
      <c r="AB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2" s="3">
        <f>+DETALLE_GD_1[[#This Row],[CANTIDAD SOLICITADA]]-DETALLE_GD_1[[#This Row],[DEVOLUCIÓN]]</f>
        <v>4</v>
      </c>
      <c r="AD1552" s="38">
        <f>+_xlfn.XLOOKUP(DETALLE_GD_1[[#This Row],[CODIGO]],PRODUCTOS[CODIGO],PRODUCTOS[DESC CORTA],"",0)</f>
        <v>0</v>
      </c>
    </row>
    <row r="1553" spans="1:30" hidden="1" x14ac:dyDescent="0.25">
      <c r="A1553" s="1">
        <v>46157</v>
      </c>
      <c r="B1553" s="1">
        <v>46157</v>
      </c>
      <c r="C1553" s="80" t="s">
        <v>169</v>
      </c>
      <c r="D1553" s="38">
        <v>5</v>
      </c>
      <c r="E1553" s="80" t="s">
        <v>169</v>
      </c>
      <c r="F1553">
        <v>1808156</v>
      </c>
      <c r="G1553" s="80" t="s">
        <v>277</v>
      </c>
      <c r="H1553" s="80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"/>
      <c r="V1553">
        <v>6161</v>
      </c>
      <c r="W1553" s="2">
        <v>6579000000</v>
      </c>
      <c r="X1553" s="6">
        <v>7664</v>
      </c>
      <c r="Y1553" s="38">
        <v>10010</v>
      </c>
      <c r="Z1553" s="81">
        <f>+((DETALLE_GD_1[[#This Row],[VALOR X UN (GD)]]-DETALLE_GD_1[[#This Row],[VALOR PPTO]])/DETALLE_GD_1[[#This Row],[VALOR PPTO]])</f>
        <v>8.0897703549060538E-3</v>
      </c>
      <c r="AA1553" s="2">
        <f>+DETALLE_GD_1[[#This Row],[VALOR PPTO]]*DETALLE_GD_1[[#This Row],[CANTIDAD RECIBIDA]]</f>
        <v>7664</v>
      </c>
      <c r="AB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3" s="3">
        <f>+DETALLE_GD_1[[#This Row],[CANTIDAD SOLICITADA]]-DETALLE_GD_1[[#This Row],[DEVOLUCIÓN]]</f>
        <v>4</v>
      </c>
      <c r="AD1553" s="38" t="str">
        <f>+_xlfn.XLOOKUP(DETALLE_GD_1[[#This Row],[CODIGO]],PRODUCTOS[CODIGO],PRODUCTOS[DESC CORTA],"",0)</f>
        <v>PERCHA SIMPLE YORK</v>
      </c>
    </row>
    <row r="1554" spans="1:30" hidden="1" x14ac:dyDescent="0.25">
      <c r="A1554" s="1">
        <v>46157</v>
      </c>
      <c r="B1554" s="1">
        <v>46157</v>
      </c>
      <c r="C1554" s="80" t="s">
        <v>169</v>
      </c>
      <c r="D1554" s="38">
        <v>5</v>
      </c>
      <c r="E1554" s="80" t="s">
        <v>169</v>
      </c>
      <c r="F1554">
        <v>1808006</v>
      </c>
      <c r="G1554" s="80" t="s">
        <v>194</v>
      </c>
      <c r="H1554" s="80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"/>
      <c r="V1554">
        <v>6161</v>
      </c>
      <c r="W1554" s="2">
        <v>6579000000</v>
      </c>
      <c r="X1554" s="6">
        <v>11626.684384</v>
      </c>
      <c r="Y1554" s="38">
        <v>10010</v>
      </c>
      <c r="Z1554" s="81">
        <f>+((DETALLE_GD_1[[#This Row],[VALOR X UN (GD)]]-DETALLE_GD_1[[#This Row],[VALOR PPTO]])/DETALLE_GD_1[[#This Row],[VALOR PPTO]])</f>
        <v>2.7144454011317615E-5</v>
      </c>
      <c r="AA1554" s="2">
        <f>+DETALLE_GD_1[[#This Row],[VALOR PPTO]]*DETALLE_GD_1[[#This Row],[CANTIDAD RECIBIDA]]</f>
        <v>11626.6844</v>
      </c>
      <c r="AB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4" s="3">
        <f>+DETALLE_GD_1[[#This Row],[CANTIDAD SOLICITADA]]-DETALLE_GD_1[[#This Row],[DEVOLUCIÓN]]</f>
        <v>4</v>
      </c>
      <c r="AD1554" s="38">
        <f>+_xlfn.XLOOKUP(DETALLE_GD_1[[#This Row],[CODIGO]],PRODUCTOS[CODIGO],PRODUCTOS[DESC CORTA],"",0)</f>
        <v>0</v>
      </c>
    </row>
    <row r="1555" spans="1:30" hidden="1" x14ac:dyDescent="0.25">
      <c r="A1555" s="1">
        <v>46157</v>
      </c>
      <c r="B1555" s="1">
        <v>46157</v>
      </c>
      <c r="C1555" s="80" t="s">
        <v>169</v>
      </c>
      <c r="D1555" s="38">
        <v>5</v>
      </c>
      <c r="E1555" s="80" t="s">
        <v>169</v>
      </c>
      <c r="F1555">
        <v>1808003</v>
      </c>
      <c r="G1555" s="80" t="s">
        <v>195</v>
      </c>
      <c r="H1555" s="80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"/>
      <c r="V1555">
        <v>6161</v>
      </c>
      <c r="W1555" s="2">
        <v>6579000000</v>
      </c>
      <c r="X1555" s="6">
        <v>1341.9588640000002</v>
      </c>
      <c r="Y1555" s="38">
        <v>10010</v>
      </c>
      <c r="Z1555" s="81">
        <f>+((DETALLE_GD_1[[#This Row],[VALOR X UN (GD)]]-DETALLE_GD_1[[#This Row],[VALOR PPTO]])/DETALLE_GD_1[[#This Row],[VALOR PPTO]])</f>
        <v>3.0403308833823098E-5</v>
      </c>
      <c r="AA1555" s="2">
        <f>+DETALLE_GD_1[[#This Row],[VALOR PPTO]]*DETALLE_GD_1[[#This Row],[CANTIDAD RECIBIDA]]</f>
        <v>1341.9592</v>
      </c>
      <c r="AB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5" s="3">
        <f>+DETALLE_GD_1[[#This Row],[CANTIDAD SOLICITADA]]-DETALLE_GD_1[[#This Row],[DEVOLUCIÓN]]</f>
        <v>8</v>
      </c>
      <c r="AD1555" s="38">
        <f>+_xlfn.XLOOKUP(DETALLE_GD_1[[#This Row],[CODIGO]],PRODUCTOS[CODIGO],PRODUCTOS[DESC CORTA],"",0)</f>
        <v>0</v>
      </c>
    </row>
    <row r="1556" spans="1:30" hidden="1" x14ac:dyDescent="0.25">
      <c r="A1556" s="1">
        <v>46157</v>
      </c>
      <c r="B1556" s="1">
        <v>46157</v>
      </c>
      <c r="C1556" s="80" t="s">
        <v>169</v>
      </c>
      <c r="D1556" s="38">
        <v>5</v>
      </c>
      <c r="E1556" s="80" t="s">
        <v>169</v>
      </c>
      <c r="F1556">
        <v>1802517</v>
      </c>
      <c r="G1556" s="80" t="s">
        <v>141</v>
      </c>
      <c r="H1556" s="80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"/>
      <c r="V1556">
        <v>6161</v>
      </c>
      <c r="W1556" s="2">
        <v>6579000000</v>
      </c>
      <c r="X1556" s="6">
        <v>9248</v>
      </c>
      <c r="Y1556" s="38">
        <v>10010</v>
      </c>
      <c r="Z1556" s="81">
        <f>+((DETALLE_GD_1[[#This Row],[VALOR X UN (GD)]]-DETALLE_GD_1[[#This Row],[VALOR PPTO]])/DETALLE_GD_1[[#This Row],[VALOR PPTO]])</f>
        <v>2.1626297577854672E-4</v>
      </c>
      <c r="AA1556" s="2">
        <f>+DETALLE_GD_1[[#This Row],[VALOR PPTO]]*DETALLE_GD_1[[#This Row],[CANTIDAD RECIBIDA]]</f>
        <v>9248</v>
      </c>
      <c r="AB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6" s="3">
        <f>+DETALLE_GD_1[[#This Row],[CANTIDAD SOLICITADA]]-DETALLE_GD_1[[#This Row],[DEVOLUCIÓN]]</f>
        <v>4</v>
      </c>
      <c r="AD1556" s="38" t="str">
        <f>+_xlfn.XLOOKUP(DETALLE_GD_1[[#This Row],[CODIGO]],PRODUCTOS[CODIGO],PRODUCTOS[DESC CORTA],"",0)</f>
        <v>CELOSIA ALUMINIO 25X25</v>
      </c>
    </row>
    <row r="1557" spans="1:30" hidden="1" x14ac:dyDescent="0.25">
      <c r="A1557" s="1">
        <v>46157</v>
      </c>
      <c r="B1557" s="1">
        <v>46157</v>
      </c>
      <c r="C1557" s="80" t="s">
        <v>169</v>
      </c>
      <c r="D1557" s="38">
        <v>5</v>
      </c>
      <c r="E1557" s="80" t="s">
        <v>169</v>
      </c>
      <c r="F1557">
        <v>1802172</v>
      </c>
      <c r="G1557" s="80" t="s">
        <v>266</v>
      </c>
      <c r="H1557" s="80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"/>
      <c r="V1557">
        <v>6161</v>
      </c>
      <c r="W1557" s="2">
        <v>6579000000</v>
      </c>
      <c r="X1557" s="6">
        <v>12140</v>
      </c>
      <c r="Y1557" s="38">
        <v>10010</v>
      </c>
      <c r="Z1557" s="81">
        <f>+((DETALLE_GD_1[[#This Row],[VALOR X UN (GD)]]-DETALLE_GD_1[[#This Row],[VALOR PPTO]])/DETALLE_GD_1[[#This Row],[VALOR PPTO]])</f>
        <v>-8.2372322899505767E-4</v>
      </c>
      <c r="AA1557" s="2">
        <f>+DETALLE_GD_1[[#This Row],[VALOR PPTO]]*DETALLE_GD_1[[#This Row],[CANTIDAD RECIBIDA]]</f>
        <v>12140</v>
      </c>
      <c r="AB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7" s="3">
        <f>+DETALLE_GD_1[[#This Row],[CANTIDAD SOLICITADA]]-DETALLE_GD_1[[#This Row],[DEVOLUCIÓN]]</f>
        <v>4</v>
      </c>
      <c r="AD1557" s="38" t="str">
        <f>+_xlfn.XLOOKUP(DETALLE_GD_1[[#This Row],[CODIGO]],PRODUCTOS[CODIGO],PRODUCTOS[DESC CORTA],"",0)</f>
        <v>ARGOLLA TOALLA BENTON</v>
      </c>
    </row>
    <row r="1558" spans="1:30" hidden="1" x14ac:dyDescent="0.25">
      <c r="A1558" s="1">
        <v>46157</v>
      </c>
      <c r="B1558" s="1">
        <v>46157</v>
      </c>
      <c r="C1558" s="80" t="s">
        <v>169</v>
      </c>
      <c r="D1558" s="38">
        <v>5</v>
      </c>
      <c r="E1558" s="80" t="s">
        <v>169</v>
      </c>
      <c r="F1558">
        <v>1802171</v>
      </c>
      <c r="G1558" s="80" t="s">
        <v>265</v>
      </c>
      <c r="H1558" s="80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"/>
      <c r="V1558">
        <v>6161</v>
      </c>
      <c r="W1558" s="2">
        <v>6579000000</v>
      </c>
      <c r="X1558" s="6">
        <v>14528</v>
      </c>
      <c r="Y1558" s="38">
        <v>10010</v>
      </c>
      <c r="Z1558" s="81">
        <f>+((DETALLE_GD_1[[#This Row],[VALOR X UN (GD)]]-DETALLE_GD_1[[#This Row],[VALOR PPTO]])/DETALLE_GD_1[[#This Row],[VALOR PPTO]])</f>
        <v>-0.11102698237885462</v>
      </c>
      <c r="AA1558" s="2">
        <f>+DETALLE_GD_1[[#This Row],[VALOR PPTO]]*DETALLE_GD_1[[#This Row],[CANTIDAD RECIBIDA]]</f>
        <v>14528</v>
      </c>
      <c r="AB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8" s="3">
        <f>+DETALLE_GD_1[[#This Row],[CANTIDAD SOLICITADA]]-DETALLE_GD_1[[#This Row],[DEVOLUCIÓN]]</f>
        <v>4</v>
      </c>
      <c r="AD1558" s="38" t="str">
        <f>+_xlfn.XLOOKUP(DETALLE_GD_1[[#This Row],[CODIGO]],PRODUCTOS[CODIGO],PRODUCTOS[DESC CORTA],"",0)</f>
        <v>PORTA ROLLO BENTON</v>
      </c>
    </row>
    <row r="1559" spans="1:30" hidden="1" x14ac:dyDescent="0.25">
      <c r="A1559" s="1">
        <v>46157</v>
      </c>
      <c r="B1559" s="1">
        <v>46157</v>
      </c>
      <c r="C1559" s="80" t="s">
        <v>169</v>
      </c>
      <c r="D1559" s="38">
        <v>5</v>
      </c>
      <c r="E1559" s="80" t="s">
        <v>169</v>
      </c>
      <c r="F1559">
        <v>1206002</v>
      </c>
      <c r="G1559" s="80" t="s">
        <v>192</v>
      </c>
      <c r="H1559" s="80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"/>
      <c r="V1559">
        <v>6161</v>
      </c>
      <c r="W1559" s="2">
        <v>6579000000</v>
      </c>
      <c r="X1559" s="6">
        <v>63133.935483999994</v>
      </c>
      <c r="Y1559" s="38">
        <v>10010</v>
      </c>
      <c r="Z1559" s="81">
        <f>+((DETALLE_GD_1[[#This Row],[VALOR X UN (GD)]]-DETALLE_GD_1[[#This Row],[VALOR PPTO]])/DETALLE_GD_1[[#This Row],[VALOR PPTO]])</f>
        <v>0.28816616970097464</v>
      </c>
      <c r="AA1559" s="2">
        <f>+DETALLE_GD_1[[#This Row],[VALOR PPTO]]*DETALLE_GD_1[[#This Row],[CANTIDAD RECIBIDA]]</f>
        <v>63133.935599999997</v>
      </c>
      <c r="AB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9" s="3">
        <f>+DETALLE_GD_1[[#This Row],[CANTIDAD SOLICITADA]]-DETALLE_GD_1[[#This Row],[DEVOLUCIÓN]]</f>
        <v>4</v>
      </c>
      <c r="AD1559" s="38">
        <f>+_xlfn.XLOOKUP(DETALLE_GD_1[[#This Row],[CODIGO]],PRODUCTOS[CODIGO],PRODUCTOS[DESC CORTA],"",0)</f>
        <v>0</v>
      </c>
    </row>
    <row r="1560" spans="1:30" hidden="1" x14ac:dyDescent="0.25">
      <c r="A1560" s="1">
        <v>46157</v>
      </c>
      <c r="B1560" s="1">
        <v>46157</v>
      </c>
      <c r="C1560" s="80" t="s">
        <v>169</v>
      </c>
      <c r="D1560" s="38">
        <v>5</v>
      </c>
      <c r="E1560" s="80" t="s">
        <v>169</v>
      </c>
      <c r="F1560">
        <v>307030</v>
      </c>
      <c r="G1560" s="80" t="s">
        <v>64</v>
      </c>
      <c r="H1560" s="8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"/>
      <c r="V1560">
        <v>6161</v>
      </c>
      <c r="W1560" s="2">
        <v>6579000000</v>
      </c>
      <c r="X1560" s="6">
        <v>81899.965679999994</v>
      </c>
      <c r="Y1560" s="38">
        <v>10010</v>
      </c>
      <c r="Z1560" s="81">
        <f>+((DETALLE_GD_1[[#This Row],[VALOR X UN (GD)]]-DETALLE_GD_1[[#This Row],[VALOR PPTO]])/DETALLE_GD_1[[#This Row],[VALOR PPTO]])</f>
        <v>4.0293056526552117E-7</v>
      </c>
      <c r="AA1560" s="2">
        <f>+DETALLE_GD_1[[#This Row],[VALOR PPTO]]*DETALLE_GD_1[[#This Row],[CANTIDAD RECIBIDA]]</f>
        <v>81899.967000000004</v>
      </c>
      <c r="AB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0" s="3">
        <f>+DETALLE_GD_1[[#This Row],[CANTIDAD SOLICITADA]]-DETALLE_GD_1[[#This Row],[DEVOLUCIÓN]]</f>
        <v>30</v>
      </c>
      <c r="AD1560" s="38" t="str">
        <f>+_xlfn.XLOOKUP(DETALLE_GD_1[[#This Row],[CODIGO]],PRODUCTOS[CODIGO],PRODUCTOS[DESC CORTA],"",0)</f>
        <v>GUARDAPOLVO BLANCO</v>
      </c>
    </row>
    <row r="1561" spans="1:30" hidden="1" x14ac:dyDescent="0.25">
      <c r="A1561" s="1">
        <v>46157</v>
      </c>
      <c r="B1561" s="1">
        <v>46157</v>
      </c>
      <c r="C1561" s="80" t="s">
        <v>169</v>
      </c>
      <c r="D1561" s="38">
        <v>5</v>
      </c>
      <c r="E1561" s="80" t="s">
        <v>169</v>
      </c>
      <c r="F1561">
        <v>1103076</v>
      </c>
      <c r="G1561" s="80" t="s">
        <v>311</v>
      </c>
      <c r="H1561" s="80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"/>
      <c r="V1561">
        <v>6161</v>
      </c>
      <c r="W1561" s="2">
        <v>6579000000</v>
      </c>
      <c r="X1561" s="6">
        <v>63820</v>
      </c>
      <c r="Y1561" s="38">
        <v>10010</v>
      </c>
      <c r="Z1561" s="81">
        <f>+((DETALLE_GD_1[[#This Row],[VALOR X UN (GD)]]-DETALLE_GD_1[[#This Row],[VALOR PPTO]])/DETALLE_GD_1[[#This Row],[VALOR PPTO]])</f>
        <v>-7.8345346286430584E-5</v>
      </c>
      <c r="AA1561" s="2">
        <f>+DETALLE_GD_1[[#This Row],[VALOR PPTO]]*DETALLE_GD_1[[#This Row],[CANTIDAD RECIBIDA]]</f>
        <v>63820</v>
      </c>
      <c r="AB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1" s="3">
        <f>+DETALLE_GD_1[[#This Row],[CANTIDAD SOLICITADA]]-DETALLE_GD_1[[#This Row],[DEVOLUCIÓN]]</f>
        <v>20</v>
      </c>
      <c r="AD1561" s="38" t="str">
        <f>+_xlfn.XLOOKUP(DETALLE_GD_1[[#This Row],[CODIGO]],PRODUCTOS[CODIGO],PRODUCTOS[DESC CORTA],"",0)</f>
        <v>PERFIL ESQUINERO INTERIOR</v>
      </c>
    </row>
    <row r="1562" spans="1:30" hidden="1" x14ac:dyDescent="0.25">
      <c r="A1562" s="1">
        <v>46157</v>
      </c>
      <c r="B1562" s="1">
        <v>46157</v>
      </c>
      <c r="C1562" s="80" t="s">
        <v>169</v>
      </c>
      <c r="D1562" s="38">
        <v>5</v>
      </c>
      <c r="E1562" s="80" t="s">
        <v>169</v>
      </c>
      <c r="F1562">
        <v>1103074</v>
      </c>
      <c r="G1562" s="80" t="s">
        <v>310</v>
      </c>
      <c r="H1562" s="80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"/>
      <c r="V1562">
        <v>6161</v>
      </c>
      <c r="W1562" s="2">
        <v>6579000000</v>
      </c>
      <c r="X1562" s="6">
        <v>48540</v>
      </c>
      <c r="Y1562" s="38">
        <v>10010</v>
      </c>
      <c r="Z1562" s="81">
        <f>+((DETALLE_GD_1[[#This Row],[VALOR X UN (GD)]]-DETALLE_GD_1[[#This Row],[VALOR PPTO]])/DETALLE_GD_1[[#This Row],[VALOR PPTO]])</f>
        <v>-4.1203131437951816E-5</v>
      </c>
      <c r="AA1562" s="2">
        <f>+DETALLE_GD_1[[#This Row],[VALOR PPTO]]*DETALLE_GD_1[[#This Row],[CANTIDAD RECIBIDA]]</f>
        <v>48540</v>
      </c>
      <c r="AB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2" s="3">
        <f>+DETALLE_GD_1[[#This Row],[CANTIDAD SOLICITADA]]-DETALLE_GD_1[[#This Row],[DEVOLUCIÓN]]</f>
        <v>20</v>
      </c>
      <c r="AD1562" s="38" t="str">
        <f>+_xlfn.XLOOKUP(DETALLE_GD_1[[#This Row],[CODIGO]],PRODUCTOS[CODIGO],PRODUCTOS[DESC CORTA],"",0)</f>
        <v>PERFIL ESQUINERO ENCUENTRO</v>
      </c>
    </row>
    <row r="1563" spans="1:30" hidden="1" x14ac:dyDescent="0.25">
      <c r="A1563" s="1">
        <v>46157</v>
      </c>
      <c r="B1563" s="1">
        <v>46157</v>
      </c>
      <c r="C1563" s="80" t="s">
        <v>169</v>
      </c>
      <c r="D1563" s="38">
        <v>5</v>
      </c>
      <c r="E1563" s="80" t="s">
        <v>169</v>
      </c>
      <c r="F1563">
        <v>2505058</v>
      </c>
      <c r="G1563" s="80" t="s">
        <v>142</v>
      </c>
      <c r="H1563" s="80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"/>
      <c r="V1563">
        <v>6161</v>
      </c>
      <c r="W1563" s="2">
        <v>6579000000</v>
      </c>
      <c r="X1563" s="6">
        <v>160831.29661200001</v>
      </c>
      <c r="Y1563" s="38">
        <v>10010</v>
      </c>
      <c r="Z1563" s="81">
        <f>+((DETALLE_GD_1[[#This Row],[VALOR X UN (GD)]]-DETALLE_GD_1[[#This Row],[VALOR PPTO]])/DETALLE_GD_1[[#This Row],[VALOR PPTO]])</f>
        <v>-7.445252777788175E-2</v>
      </c>
      <c r="AA1563" s="2">
        <f>+DETALLE_GD_1[[#This Row],[VALOR PPTO]]*DETALLE_GD_1[[#This Row],[CANTIDAD RECIBIDA]]</f>
        <v>160831.29690000002</v>
      </c>
      <c r="AB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3" s="3">
        <f>+DETALLE_GD_1[[#This Row],[CANTIDAD SOLICITADA]]-DETALLE_GD_1[[#This Row],[DEVOLUCIÓN]]</f>
        <v>9</v>
      </c>
      <c r="AD1563" s="38" t="str">
        <f>+_xlfn.XLOOKUP(DETALLE_GD_1[[#This Row],[CODIGO]],PRODUCTOS[CODIGO],PRODUCTOS[DESC CORTA],"",0)</f>
        <v>VENTILACIÓN PASIVA</v>
      </c>
    </row>
    <row r="1564" spans="1:30" hidden="1" x14ac:dyDescent="0.25">
      <c r="A1564" s="1">
        <v>46157</v>
      </c>
      <c r="B1564" s="1">
        <v>46157</v>
      </c>
      <c r="C1564" s="80" t="s">
        <v>169</v>
      </c>
      <c r="D1564" s="38">
        <v>5</v>
      </c>
      <c r="E1564" s="80" t="s">
        <v>169</v>
      </c>
      <c r="F1564">
        <v>307033</v>
      </c>
      <c r="G1564" s="80" t="s">
        <v>248</v>
      </c>
      <c r="H1564" s="80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"/>
      <c r="V1564">
        <v>6161</v>
      </c>
      <c r="W1564" s="2">
        <v>6579000000</v>
      </c>
      <c r="X1564" s="6">
        <v>94452.677199999991</v>
      </c>
      <c r="Y1564" s="38">
        <v>10010</v>
      </c>
      <c r="Z1564" s="81">
        <f>+((DETALLE_GD_1[[#This Row],[VALOR X UN (GD)]]-DETALLE_GD_1[[#This Row],[VALOR PPTO]])/DETALLE_GD_1[[#This Row],[VALOR PPTO]])</f>
        <v>2.9988563055514597E-4</v>
      </c>
      <c r="AA1564" s="2">
        <f>+DETALLE_GD_1[[#This Row],[VALOR PPTO]]*DETALLE_GD_1[[#This Row],[CANTIDAD RECIBIDA]]</f>
        <v>94452.675000000003</v>
      </c>
      <c r="AB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4" s="3">
        <f>+DETALLE_GD_1[[#This Row],[CANTIDAD SOLICITADA]]-DETALLE_GD_1[[#This Row],[DEVOLUCIÓN]]</f>
        <v>50</v>
      </c>
      <c r="AD1564" s="38">
        <f>+_xlfn.XLOOKUP(DETALLE_GD_1[[#This Row],[CODIGO]],PRODUCTOS[CODIGO],PRODUCTOS[DESC CORTA],"",0)</f>
        <v>0</v>
      </c>
    </row>
    <row r="1565" spans="1:30" hidden="1" x14ac:dyDescent="0.25">
      <c r="A1565" s="1">
        <v>46157</v>
      </c>
      <c r="B1565" s="1">
        <v>46157</v>
      </c>
      <c r="C1565" s="80" t="s">
        <v>169</v>
      </c>
      <c r="D1565" s="38">
        <v>5</v>
      </c>
      <c r="E1565" s="80" t="s">
        <v>169</v>
      </c>
      <c r="F1565">
        <v>304002</v>
      </c>
      <c r="G1565" s="80" t="s">
        <v>37</v>
      </c>
      <c r="H1565" s="80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">
        <v>3112037</v>
      </c>
      <c r="V1565">
        <v>6161</v>
      </c>
      <c r="W1565" s="2">
        <v>6579000000</v>
      </c>
      <c r="X1565" s="6">
        <v>3059497.0300320005</v>
      </c>
      <c r="Y1565" s="38">
        <v>10010</v>
      </c>
      <c r="Z1565" s="81">
        <f>+((DETALLE_GD_1[[#This Row],[VALOR X UN (GD)]]-DETALLE_GD_1[[#This Row],[VALOR PPTO]])/DETALLE_GD_1[[#This Row],[VALOR PPTO]])</f>
        <v>1.7172747339854508E-2</v>
      </c>
      <c r="AA1565" s="2">
        <f>+DETALLE_GD_1[[#This Row],[VALOR PPTO]]*DETALLE_GD_1[[#This Row],[CANTIDAD RECIBIDA]]</f>
        <v>3059497.0367999999</v>
      </c>
      <c r="AB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5" s="3">
        <f>+DETALLE_GD_1[[#This Row],[CANTIDAD SOLICITADA]]-DETALLE_GD_1[[#This Row],[DEVOLUCIÓN]]</f>
        <v>144</v>
      </c>
      <c r="AD1565" s="38" t="str">
        <f>+_xlfn.XLOOKUP(DETALLE_GD_1[[#This Row],[CODIGO]],PRODUCTOS[CODIGO],PRODUCTOS[DESC CORTA],"",0)</f>
        <v>SMARTPANEL</v>
      </c>
    </row>
    <row r="1566" spans="1:30" hidden="1" x14ac:dyDescent="0.25">
      <c r="A1566" s="1">
        <v>46157</v>
      </c>
      <c r="B1566" s="1">
        <v>46157</v>
      </c>
      <c r="C1566" s="80" t="s">
        <v>169</v>
      </c>
      <c r="D1566" s="38">
        <v>5</v>
      </c>
      <c r="E1566" s="80" t="s">
        <v>169</v>
      </c>
      <c r="F1566">
        <v>407185</v>
      </c>
      <c r="G1566" s="80" t="s">
        <v>43</v>
      </c>
      <c r="H1566" s="80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">
        <v>6469046</v>
      </c>
      <c r="V1566">
        <v>6161</v>
      </c>
      <c r="W1566" s="2">
        <v>6579000000</v>
      </c>
      <c r="X1566" s="6">
        <v>30952.44</v>
      </c>
      <c r="Y1566" s="38">
        <v>10010</v>
      </c>
      <c r="Z1566" s="81">
        <f>+((DETALLE_GD_1[[#This Row],[VALOR X UN (GD)]]-DETALLE_GD_1[[#This Row],[VALOR PPTO]])/DETALLE_GD_1[[#This Row],[VALOR PPTO]])</f>
        <v>-8.9077242923396804E-2</v>
      </c>
      <c r="AA1566" s="2">
        <f>+DETALLE_GD_1[[#This Row],[VALOR PPTO]]*DETALLE_GD_1[[#This Row],[CANTIDAD RECIBIDA]]</f>
        <v>30952.350000000002</v>
      </c>
      <c r="AB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6" s="3">
        <f>+DETALLE_GD_1[[#This Row],[CANTIDAD SOLICITADA]]-DETALLE_GD_1[[#This Row],[DEVOLUCIÓN]]</f>
        <v>4500</v>
      </c>
      <c r="AD1566" s="38">
        <f>+_xlfn.XLOOKUP(DETALLE_GD_1[[#This Row],[CODIGO]],PRODUCTOS[CODIGO],PRODUCTOS[DESC CORTA],"",0)</f>
        <v>0</v>
      </c>
    </row>
    <row r="1567" spans="1:30" hidden="1" x14ac:dyDescent="0.25">
      <c r="A1567" s="1">
        <v>46157</v>
      </c>
      <c r="B1567" s="1">
        <v>46157</v>
      </c>
      <c r="C1567" s="80" t="s">
        <v>169</v>
      </c>
      <c r="D1567" s="38">
        <v>5</v>
      </c>
      <c r="E1567" s="80" t="s">
        <v>169</v>
      </c>
      <c r="F1567">
        <v>407423</v>
      </c>
      <c r="G1567" s="80" t="s">
        <v>106</v>
      </c>
      <c r="H1567" s="80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"/>
      <c r="V1567">
        <v>6161</v>
      </c>
      <c r="W1567" s="2">
        <v>6579000000</v>
      </c>
      <c r="X1567" s="6">
        <v>959764.51785405388</v>
      </c>
      <c r="Y1567" s="38">
        <v>10010</v>
      </c>
      <c r="Z1567" s="81">
        <f>+((DETALLE_GD_1[[#This Row],[VALOR X UN (GD)]]-DETALLE_GD_1[[#This Row],[VALOR PPTO]])/DETALLE_GD_1[[#This Row],[VALOR PPTO]])</f>
        <v>-0.96749640146098337</v>
      </c>
      <c r="AA1567" s="2">
        <f>+DETALLE_GD_1[[#This Row],[VALOR PPTO]]*DETALLE_GD_1[[#This Row],[CANTIDAD RECIBIDA]]</f>
        <v>959764.5</v>
      </c>
      <c r="AB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7" s="3">
        <f>+DETALLE_GD_1[[#This Row],[CANTIDAD SOLICITADA]]-DETALLE_GD_1[[#This Row],[DEVOLUCIÓN]]</f>
        <v>9000</v>
      </c>
      <c r="AD1567" s="38" t="str">
        <f>+_xlfn.XLOOKUP(DETALLE_GD_1[[#This Row],[CODIGO]],PRODUCTOS[CODIGO],PRODUCTOS[DESC CORTA],"",0)</f>
        <v>TORNILLO CRS 6X1 5/8</v>
      </c>
    </row>
    <row r="1568" spans="1:30" hidden="1" x14ac:dyDescent="0.25">
      <c r="A1568" s="1">
        <v>46157</v>
      </c>
      <c r="B1568" s="1">
        <v>46157</v>
      </c>
      <c r="C1568" s="80" t="s">
        <v>169</v>
      </c>
      <c r="D1568" s="38">
        <v>5</v>
      </c>
      <c r="E1568" s="80" t="s">
        <v>169</v>
      </c>
      <c r="F1568">
        <v>701096</v>
      </c>
      <c r="G1568" s="80" t="s">
        <v>204</v>
      </c>
      <c r="H1568" s="80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"/>
      <c r="V1568">
        <v>6161</v>
      </c>
      <c r="W1568" s="2">
        <v>6579000000</v>
      </c>
      <c r="X1568" s="6">
        <v>2242783.9959000004</v>
      </c>
      <c r="Y1568" s="38">
        <v>10010</v>
      </c>
      <c r="Z1568" s="81">
        <f>+((DETALLE_GD_1[[#This Row],[VALOR X UN (GD)]]-DETALLE_GD_1[[#This Row],[VALOR PPTO]])/DETALLE_GD_1[[#This Row],[VALOR PPTO]])</f>
        <v>3.9040790409633542E-3</v>
      </c>
      <c r="AA1568" s="2">
        <f>+DETALLE_GD_1[[#This Row],[VALOR PPTO]]*DETALLE_GD_1[[#This Row],[CANTIDAD RECIBIDA]]</f>
        <v>2242783.9980000001</v>
      </c>
      <c r="AB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8" s="3">
        <f>+DETALLE_GD_1[[#This Row],[CANTIDAD SOLICITADA]]-DETALLE_GD_1[[#This Row],[DEVOLUCIÓN]]</f>
        <v>140</v>
      </c>
      <c r="AD1568" s="38" t="str">
        <f>+_xlfn.XLOOKUP(DETALLE_GD_1[[#This Row],[CODIGO]],PRODUCTOS[CODIGO],PRODUCTOS[DESC CORTA],"",0)</f>
        <v>VOCANITA EMPAPELADA MURO</v>
      </c>
    </row>
    <row r="1569" spans="1:30" hidden="1" x14ac:dyDescent="0.25">
      <c r="A1569" s="1">
        <v>46157</v>
      </c>
      <c r="B1569" s="1">
        <v>46157</v>
      </c>
      <c r="C1569" s="80" t="s">
        <v>169</v>
      </c>
      <c r="D1569" s="38">
        <v>5</v>
      </c>
      <c r="E1569" s="80" t="s">
        <v>169</v>
      </c>
      <c r="F1569">
        <v>701040</v>
      </c>
      <c r="G1569" s="80" t="s">
        <v>19</v>
      </c>
      <c r="H1569" s="80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"/>
      <c r="V1569">
        <v>6161</v>
      </c>
      <c r="W1569" s="2">
        <v>6579000000</v>
      </c>
      <c r="X1569" s="6">
        <v>626858.07631999976</v>
      </c>
      <c r="Y1569" s="38">
        <v>10010</v>
      </c>
      <c r="Z1569" s="81">
        <f>+((DETALLE_GD_1[[#This Row],[VALOR X UN (GD)]]-DETALLE_GD_1[[#This Row],[VALOR PPTO]])/DETALLE_GD_1[[#This Row],[VALOR PPTO]])</f>
        <v>1.0959290817468695E-2</v>
      </c>
      <c r="AA1569" s="2">
        <f>+DETALLE_GD_1[[#This Row],[VALOR PPTO]]*DETALLE_GD_1[[#This Row],[CANTIDAD RECIBIDA]]</f>
        <v>626858.07999999996</v>
      </c>
      <c r="AB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9" s="3">
        <f>+DETALLE_GD_1[[#This Row],[CANTIDAD SOLICITADA]]-DETALLE_GD_1[[#This Row],[DEVOLUCIÓN]]</f>
        <v>80</v>
      </c>
      <c r="AD1569" s="38" t="str">
        <f>+_xlfn.XLOOKUP(DETALLE_GD_1[[#This Row],[CODIGO]],PRODUCTOS[CODIGO],PRODUCTOS[DESC CORTA],"",0)</f>
        <v>VOLCANITA RF</v>
      </c>
    </row>
    <row r="1570" spans="1:30" hidden="1" x14ac:dyDescent="0.25">
      <c r="A1570" s="1">
        <v>46157</v>
      </c>
      <c r="B1570" s="1">
        <v>46157</v>
      </c>
      <c r="C1570" s="80" t="s">
        <v>169</v>
      </c>
      <c r="D1570" s="38">
        <v>5</v>
      </c>
      <c r="E1570" s="80" t="s">
        <v>169</v>
      </c>
      <c r="F1570">
        <v>701043</v>
      </c>
      <c r="G1570" s="80" t="s">
        <v>197</v>
      </c>
      <c r="H1570" s="8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"/>
      <c r="V1570">
        <v>6161</v>
      </c>
      <c r="W1570" s="2">
        <v>6579000000</v>
      </c>
      <c r="X1570" s="6">
        <v>885854.51087999996</v>
      </c>
      <c r="Y1570" s="38">
        <v>10010</v>
      </c>
      <c r="Z1570" s="81">
        <f>+((DETALLE_GD_1[[#This Row],[VALOR X UN (GD)]]-DETALLE_GD_1[[#This Row],[VALOR PPTO]])/DETALLE_GD_1[[#This Row],[VALOR PPTO]])</f>
        <v>2.6765668265851812E-2</v>
      </c>
      <c r="AA1570" s="2">
        <f>+DETALLE_GD_1[[#This Row],[VALOR PPTO]]*DETALLE_GD_1[[#This Row],[CANTIDAD RECIBIDA]]</f>
        <v>885854.51199999999</v>
      </c>
      <c r="AB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0" s="3">
        <f>+DETALLE_GD_1[[#This Row],[CANTIDAD SOLICITADA]]-DETALLE_GD_1[[#This Row],[DEVOLUCIÓN]]</f>
        <v>40</v>
      </c>
      <c r="AD1570" s="38" t="str">
        <f>+_xlfn.XLOOKUP(DETALLE_GD_1[[#This Row],[CODIGO]],PRODUCTOS[CODIGO],PRODUCTOS[DESC CORTA],"",0)</f>
        <v>VOLCANITA EMPAPELADA CIELO</v>
      </c>
    </row>
    <row r="1571" spans="1:30" hidden="1" x14ac:dyDescent="0.25">
      <c r="A1571" s="1">
        <v>46157</v>
      </c>
      <c r="B1571" s="1">
        <v>46157</v>
      </c>
      <c r="C1571" s="80" t="s">
        <v>169</v>
      </c>
      <c r="D1571" s="38">
        <v>5</v>
      </c>
      <c r="E1571" s="80" t="s">
        <v>169</v>
      </c>
      <c r="F1571">
        <v>304101</v>
      </c>
      <c r="G1571" s="80" t="s">
        <v>17</v>
      </c>
      <c r="H1571" s="80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"/>
      <c r="V1571">
        <v>6161</v>
      </c>
      <c r="W1571" s="2">
        <v>6579000000</v>
      </c>
      <c r="X1571" s="6">
        <v>1622474.7756000008</v>
      </c>
      <c r="Y1571" s="38">
        <v>10010</v>
      </c>
      <c r="Z1571" s="81">
        <f>+((DETALLE_GD_1[[#This Row],[VALOR X UN (GD)]]-DETALLE_GD_1[[#This Row],[VALOR PPTO]])/DETALLE_GD_1[[#This Row],[VALOR PPTO]])</f>
        <v>-3.7891448672276291E-3</v>
      </c>
      <c r="AA1571" s="2">
        <f>+DETALLE_GD_1[[#This Row],[VALOR PPTO]]*DETALLE_GD_1[[#This Row],[CANTIDAD RECIBIDA]]</f>
        <v>1622474.784</v>
      </c>
      <c r="AB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1" s="3">
        <f>+DETALLE_GD_1[[#This Row],[CANTIDAD SOLICITADA]]-DETALLE_GD_1[[#This Row],[DEVOLUCIÓN]]</f>
        <v>168</v>
      </c>
      <c r="AD1571" s="38" t="str">
        <f>+_xlfn.XLOOKUP(DETALLE_GD_1[[#This Row],[CODIGO]],PRODUCTOS[CODIGO],PRODUCTOS[DESC CORTA],"",0)</f>
        <v>OSB 9.5</v>
      </c>
    </row>
    <row r="1572" spans="1:30" hidden="1" x14ac:dyDescent="0.25">
      <c r="A1572" s="1">
        <v>46157</v>
      </c>
      <c r="B1572" s="1">
        <v>46157</v>
      </c>
      <c r="C1572" s="80" t="s">
        <v>169</v>
      </c>
      <c r="D1572" s="38">
        <v>5</v>
      </c>
      <c r="E1572" s="80" t="s">
        <v>169</v>
      </c>
      <c r="F1572">
        <v>407011</v>
      </c>
      <c r="G1572" s="80" t="s">
        <v>30</v>
      </c>
      <c r="H1572" s="80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"/>
      <c r="V1572">
        <v>6161</v>
      </c>
      <c r="W1572" s="2">
        <v>6579000000</v>
      </c>
      <c r="X1572" s="6">
        <v>946350.47999999986</v>
      </c>
      <c r="Y1572" s="38">
        <v>10010</v>
      </c>
      <c r="Z1572" s="81">
        <f>+((DETALLE_GD_1[[#This Row],[VALOR X UN (GD)]]-DETALLE_GD_1[[#This Row],[VALOR PPTO]])/DETALLE_GD_1[[#This Row],[VALOR PPTO]])</f>
        <v>-4.2267642092535555E-7</v>
      </c>
      <c r="AA1572" s="2">
        <f>+DETALLE_GD_1[[#This Row],[VALOR PPTO]]*DETALLE_GD_1[[#This Row],[CANTIDAD RECIBIDA]]</f>
        <v>946350.4</v>
      </c>
      <c r="AB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2" s="3">
        <f>+DETALLE_GD_1[[#This Row],[CANTIDAD SOLICITADA]]-DETALLE_GD_1[[#This Row],[DEVOLUCIÓN]]</f>
        <v>2000</v>
      </c>
      <c r="AD1572" s="38" t="str">
        <f>+_xlfn.XLOOKUP(DETALLE_GD_1[[#This Row],[CODIGO]],PRODUCTOS[CODIGO],PRODUCTOS[DESC CORTA],"",0)</f>
        <v>TORNILLO SIMPSON 6"</v>
      </c>
    </row>
    <row r="1573" spans="1:30" hidden="1" x14ac:dyDescent="0.25">
      <c r="A1573" s="1">
        <v>46157</v>
      </c>
      <c r="B1573" s="1">
        <v>46157</v>
      </c>
      <c r="C1573" s="80" t="s">
        <v>169</v>
      </c>
      <c r="D1573" s="38">
        <v>5</v>
      </c>
      <c r="E1573" s="80" t="s">
        <v>169</v>
      </c>
      <c r="F1573">
        <v>1610023</v>
      </c>
      <c r="G1573" s="80" t="s">
        <v>351</v>
      </c>
      <c r="H1573" s="80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"/>
      <c r="V1573">
        <v>6161</v>
      </c>
      <c r="W1573" s="2">
        <v>6579000000</v>
      </c>
      <c r="X1573" s="6">
        <v>10545.292710000002</v>
      </c>
      <c r="Y1573" s="38">
        <v>10010</v>
      </c>
      <c r="Z1573" s="81">
        <f>+((DETALLE_GD_1[[#This Row],[VALOR X UN (GD)]]-DETALLE_GD_1[[#This Row],[VALOR PPTO]])/DETALLE_GD_1[[#This Row],[VALOR PPTO]])</f>
        <v>8.0197633209320524E-2</v>
      </c>
      <c r="AA1573" s="2">
        <f>+DETALLE_GD_1[[#This Row],[VALOR PPTO]]*DETALLE_GD_1[[#This Row],[CANTIDAD RECIBIDA]]</f>
        <v>10545.2925</v>
      </c>
      <c r="AB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3" s="3">
        <f>+DETALLE_GD_1[[#This Row],[CANTIDAD SOLICITADA]]-DETALLE_GD_1[[#This Row],[DEVOLUCIÓN]]</f>
        <v>5</v>
      </c>
      <c r="AD1573" s="38" t="str">
        <f>+_xlfn.XLOOKUP(DETALLE_GD_1[[#This Row],[CODIGO]],PRODUCTOS[CODIGO],PRODUCTOS[DESC CORTA],"",0)</f>
        <v>TRAPOS DE ASEO</v>
      </c>
    </row>
    <row r="1574" spans="1:30" hidden="1" x14ac:dyDescent="0.25">
      <c r="A1574" s="1">
        <v>46157</v>
      </c>
      <c r="B1574" s="1">
        <v>46157</v>
      </c>
      <c r="C1574" s="80" t="s">
        <v>169</v>
      </c>
      <c r="D1574" s="38">
        <v>5</v>
      </c>
      <c r="E1574" s="80" t="s">
        <v>169</v>
      </c>
      <c r="F1574">
        <v>609008</v>
      </c>
      <c r="G1574" s="80" t="s">
        <v>57</v>
      </c>
      <c r="H1574" s="80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"/>
      <c r="V1574">
        <v>6161</v>
      </c>
      <c r="W1574" s="2">
        <v>6579000000</v>
      </c>
      <c r="X1574" s="6">
        <v>12784.54386</v>
      </c>
      <c r="Y1574" s="38">
        <v>10010</v>
      </c>
      <c r="Z1574" s="81">
        <f>+((DETALLE_GD_1[[#This Row],[VALOR X UN (GD)]]-DETALLE_GD_1[[#This Row],[VALOR PPTO]])/DETALLE_GD_1[[#This Row],[VALOR PPTO]])</f>
        <v>-5.2684226401571027E-2</v>
      </c>
      <c r="AA1574" s="2">
        <f>+DETALLE_GD_1[[#This Row],[VALOR PPTO]]*DETALLE_GD_1[[#This Row],[CANTIDAD RECIBIDA]]</f>
        <v>12784.543800000001</v>
      </c>
      <c r="AB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4" s="3">
        <f>+DETALLE_GD_1[[#This Row],[CANTIDAD SOLICITADA]]-DETALLE_GD_1[[#This Row],[DEVOLUCIÓN]]</f>
        <v>6</v>
      </c>
      <c r="AD1574" s="38" t="str">
        <f>+_xlfn.XLOOKUP(DETALLE_GD_1[[#This Row],[CODIGO]],PRODUCTOS[CODIGO],PRODUCTOS[DESC CORTA],"",0)</f>
        <v>DUCO</v>
      </c>
    </row>
    <row r="1575" spans="1:30" hidden="1" x14ac:dyDescent="0.25">
      <c r="A1575" s="1">
        <v>46157</v>
      </c>
      <c r="B1575" s="1">
        <v>46157</v>
      </c>
      <c r="C1575" s="80" t="s">
        <v>169</v>
      </c>
      <c r="D1575" s="38">
        <v>5</v>
      </c>
      <c r="E1575" s="80" t="s">
        <v>169</v>
      </c>
      <c r="F1575">
        <v>617016</v>
      </c>
      <c r="G1575" s="80" t="s">
        <v>133</v>
      </c>
      <c r="H1575" s="80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"/>
      <c r="V1575">
        <v>6161</v>
      </c>
      <c r="W1575" s="2">
        <v>6579000000</v>
      </c>
      <c r="X1575" s="6">
        <v>28575.132740000001</v>
      </c>
      <c r="Y1575" s="38">
        <v>10010</v>
      </c>
      <c r="Z1575" s="81">
        <f>+((DETALLE_GD_1[[#This Row],[VALOR X UN (GD)]]-DETALLE_GD_1[[#This Row],[VALOR PPTO]])/DETALLE_GD_1[[#This Row],[VALOR PPTO]])</f>
        <v>2.3750370645694318E-3</v>
      </c>
      <c r="AA1575" s="2">
        <f>+DETALLE_GD_1[[#This Row],[VALOR PPTO]]*DETALLE_GD_1[[#This Row],[CANTIDAD RECIBIDA]]</f>
        <v>28575.133000000002</v>
      </c>
      <c r="AB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5" s="3">
        <f>+DETALLE_GD_1[[#This Row],[CANTIDAD SOLICITADA]]-DETALLE_GD_1[[#This Row],[DEVOLUCIÓN]]</f>
        <v>10</v>
      </c>
      <c r="AD1575" s="38" t="str">
        <f>+_xlfn.XLOOKUP(DETALLE_GD_1[[#This Row],[CODIGO]],PRODUCTOS[CODIGO],PRODUCTOS[DESC CORTA],"",0)</f>
        <v>RODILLO CHIPORRO</v>
      </c>
    </row>
    <row r="1576" spans="1:30" hidden="1" x14ac:dyDescent="0.25">
      <c r="A1576" s="1">
        <v>46157</v>
      </c>
      <c r="B1576" s="1">
        <v>46157</v>
      </c>
      <c r="C1576" s="80" t="s">
        <v>169</v>
      </c>
      <c r="D1576" s="38">
        <v>5</v>
      </c>
      <c r="E1576" s="80" t="s">
        <v>169</v>
      </c>
      <c r="F1576">
        <v>412630</v>
      </c>
      <c r="G1576" s="80" t="s">
        <v>284</v>
      </c>
      <c r="H1576" s="80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"/>
      <c r="V1576">
        <v>6161</v>
      </c>
      <c r="W1576" s="2">
        <v>6579000000</v>
      </c>
      <c r="X1576" s="6">
        <v>0</v>
      </c>
      <c r="Y1576" s="38">
        <v>10010</v>
      </c>
      <c r="Z1576" s="81">
        <f>+((DETALLE_GD_1[[#This Row],[VALOR X UN (GD)]]-DETALLE_GD_1[[#This Row],[VALOR PPTO]])/DETALLE_GD_1[[#This Row],[VALOR PPTO]])</f>
        <v>1.417004048582996E-2</v>
      </c>
      <c r="AA1576" s="2">
        <f>+DETALLE_GD_1[[#This Row],[VALOR PPTO]]*DETALLE_GD_1[[#This Row],[CANTIDAD RECIBIDA]]</f>
        <v>0</v>
      </c>
      <c r="AB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6" s="3">
        <f>+DETALLE_GD_1[[#This Row],[CANTIDAD SOLICITADA]]-DETALLE_GD_1[[#This Row],[DEVOLUCIÓN]]</f>
        <v>0</v>
      </c>
      <c r="AD1576" s="38">
        <f>+_xlfn.XLOOKUP(DETALLE_GD_1[[#This Row],[CODIGO]],PRODUCTOS[CODIGO],PRODUCTOS[DESC CORTA],"",0)</f>
        <v>0</v>
      </c>
    </row>
    <row r="1577" spans="1:30" hidden="1" x14ac:dyDescent="0.25">
      <c r="A1577" s="1">
        <v>46157</v>
      </c>
      <c r="B1577" s="1">
        <v>46157</v>
      </c>
      <c r="C1577" s="80" t="s">
        <v>169</v>
      </c>
      <c r="D1577" s="38">
        <v>5</v>
      </c>
      <c r="E1577" s="80" t="s">
        <v>169</v>
      </c>
      <c r="F1577" t="s">
        <v>345</v>
      </c>
      <c r="G1577" s="80" t="s">
        <v>167</v>
      </c>
      <c r="H1577" s="80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">
        <v>519679</v>
      </c>
      <c r="V1577">
        <v>6161</v>
      </c>
      <c r="W1577" s="2">
        <v>6579000000</v>
      </c>
      <c r="X1577" s="6">
        <v>475295.51668</v>
      </c>
      <c r="Y1577" s="38">
        <v>10010</v>
      </c>
      <c r="Z1577" s="81">
        <f>+((DETALLE_GD_1[[#This Row],[VALOR X UN (GD)]]-DETALLE_GD_1[[#This Row],[VALOR PPTO]])/DETALLE_GD_1[[#This Row],[VALOR PPTO]])</f>
        <v>9.3380817840494901E-2</v>
      </c>
      <c r="AA1577" s="2">
        <f>+DETALLE_GD_1[[#This Row],[VALOR PPTO]]*DETALLE_GD_1[[#This Row],[CANTIDAD RECIBIDA]]</f>
        <v>475295.516</v>
      </c>
      <c r="AB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7" s="3">
        <f>+DETALLE_GD_1[[#This Row],[CANTIDAD SOLICITADA]]-DETALLE_GD_1[[#This Row],[DEVOLUCIÓN]]</f>
        <v>40</v>
      </c>
      <c r="AD1577" s="38" t="str">
        <f>+_xlfn.XLOOKUP(DETALLE_GD_1[[#This Row],[CODIGO]],PRODUCTOS[CODIGO],PRODUCTOS[DESC CORTA],"",0)</f>
        <v>PISO TARKET</v>
      </c>
    </row>
    <row r="1578" spans="1:30" hidden="1" x14ac:dyDescent="0.25">
      <c r="A1578" s="1">
        <v>46157</v>
      </c>
      <c r="B1578" s="1">
        <v>46157</v>
      </c>
      <c r="C1578" s="80" t="s">
        <v>169</v>
      </c>
      <c r="D1578" s="38">
        <v>5</v>
      </c>
      <c r="E1578" s="80" t="s">
        <v>169</v>
      </c>
      <c r="F1578">
        <v>414025</v>
      </c>
      <c r="G1578" s="80" t="s">
        <v>800</v>
      </c>
      <c r="H1578" s="80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">
        <v>1297702</v>
      </c>
      <c r="V1578">
        <v>6161</v>
      </c>
      <c r="W1578" s="2">
        <v>6579000000</v>
      </c>
      <c r="X1578" s="6" t="s">
        <v>355</v>
      </c>
      <c r="Y1578" s="38">
        <v>10010</v>
      </c>
      <c r="Z1578" s="81" t="e">
        <f>+((DETALLE_GD_1[[#This Row],[VALOR X UN (GD)]]-DETALLE_GD_1[[#This Row],[VALOR PPTO]])/DETALLE_GD_1[[#This Row],[VALOR PPTO]])</f>
        <v>#DIV/0!</v>
      </c>
      <c r="AA1578" s="2">
        <f>+DETALLE_GD_1[[#This Row],[VALOR PPTO]]*DETALLE_GD_1[[#This Row],[CANTIDAD RECIBIDA]]</f>
        <v>0</v>
      </c>
      <c r="AB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8" s="3">
        <f>+DETALLE_GD_1[[#This Row],[CANTIDAD SOLICITADA]]-DETALLE_GD_1[[#This Row],[DEVOLUCIÓN]]</f>
        <v>96</v>
      </c>
      <c r="AD1578" s="38" t="str">
        <f>+_xlfn.XLOOKUP(DETALLE_GD_1[[#This Row],[CODIGO]],PRODUCTOS[CODIGO],PRODUCTOS[DESC CORTA],"",0)</f>
        <v/>
      </c>
    </row>
    <row r="1579" spans="1:30" hidden="1" x14ac:dyDescent="0.25">
      <c r="A1579" s="1">
        <v>46157</v>
      </c>
      <c r="B1579" s="1">
        <v>46157</v>
      </c>
      <c r="C1579" s="80" t="s">
        <v>169</v>
      </c>
      <c r="D1579" s="38">
        <v>5</v>
      </c>
      <c r="E1579" s="80" t="s">
        <v>169</v>
      </c>
      <c r="F1579" t="s">
        <v>296</v>
      </c>
      <c r="G1579" s="80" t="s">
        <v>297</v>
      </c>
      <c r="H1579" s="80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">
        <v>7557845</v>
      </c>
      <c r="V1579">
        <v>6160</v>
      </c>
      <c r="W1579" s="2">
        <v>6579000000</v>
      </c>
      <c r="X1579" s="6">
        <v>4315500</v>
      </c>
      <c r="Y1579" s="38">
        <v>10010</v>
      </c>
      <c r="Z1579" s="81">
        <f>+((DETALLE_GD_1[[#This Row],[VALOR X UN (GD)]]-DETALLE_GD_1[[#This Row],[VALOR PPTO]])/DETALLE_GD_1[[#This Row],[VALOR PPTO]])</f>
        <v>-8.6131386861313872E-3</v>
      </c>
      <c r="AA1579" s="2">
        <f>+DETALLE_GD_1[[#This Row],[VALOR PPTO]]*DETALLE_GD_1[[#This Row],[CANTIDAD RECIBIDA]]</f>
        <v>4315500</v>
      </c>
      <c r="AB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9" s="3">
        <f>+DETALLE_GD_1[[#This Row],[CANTIDAD SOLICITADA]]-DETALLE_GD_1[[#This Row],[DEVOLUCIÓN]]</f>
        <v>21</v>
      </c>
      <c r="AD1579" s="38" t="str">
        <f>+_xlfn.XLOOKUP(DETALLE_GD_1[[#This Row],[CODIGO]],PRODUCTOS[CODIGO],PRODUCTOS[DESC CORTA],"",0)</f>
        <v>VENTANA V-01</v>
      </c>
    </row>
    <row r="1580" spans="1:30" hidden="1" x14ac:dyDescent="0.25">
      <c r="A1580" s="1">
        <v>46157</v>
      </c>
      <c r="B1580" s="1">
        <v>46157</v>
      </c>
      <c r="C1580" s="80" t="s">
        <v>169</v>
      </c>
      <c r="D1580" s="38">
        <v>5</v>
      </c>
      <c r="E1580" s="80" t="s">
        <v>169</v>
      </c>
      <c r="F1580" t="s">
        <v>288</v>
      </c>
      <c r="G1580" s="80" t="s">
        <v>289</v>
      </c>
      <c r="H1580" s="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"/>
      <c r="V1580">
        <v>6160</v>
      </c>
      <c r="W1580" s="2">
        <v>6579000000</v>
      </c>
      <c r="X1580" s="6">
        <v>506145</v>
      </c>
      <c r="Y1580" s="38">
        <v>10010</v>
      </c>
      <c r="Z1580" s="81">
        <f>+((DETALLE_GD_1[[#This Row],[VALOR X UN (GD)]]-DETALLE_GD_1[[#This Row],[VALOR PPTO]])/DETALLE_GD_1[[#This Row],[VALOR PPTO]])</f>
        <v>0.19141747918086716</v>
      </c>
      <c r="AA1580" s="2">
        <f>+DETALLE_GD_1[[#This Row],[VALOR PPTO]]*DETALLE_GD_1[[#This Row],[CANTIDAD RECIBIDA]]</f>
        <v>506145</v>
      </c>
      <c r="AB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0" s="3">
        <f>+DETALLE_GD_1[[#This Row],[CANTIDAD SOLICITADA]]-DETALLE_GD_1[[#This Row],[DEVOLUCIÓN]]</f>
        <v>5</v>
      </c>
      <c r="AD1580" s="38">
        <f>+_xlfn.XLOOKUP(DETALLE_GD_1[[#This Row],[CODIGO]],PRODUCTOS[CODIGO],PRODUCTOS[DESC CORTA],"",0)</f>
        <v>0</v>
      </c>
    </row>
    <row r="1581" spans="1:30" hidden="1" x14ac:dyDescent="0.25">
      <c r="A1581" s="1">
        <v>46157</v>
      </c>
      <c r="B1581" s="1">
        <v>46157</v>
      </c>
      <c r="C1581" s="80" t="s">
        <v>169</v>
      </c>
      <c r="D1581" s="38">
        <v>5</v>
      </c>
      <c r="E1581" s="80" t="s">
        <v>169</v>
      </c>
      <c r="F1581" t="s">
        <v>286</v>
      </c>
      <c r="G1581" s="80" t="s">
        <v>287</v>
      </c>
      <c r="H1581" s="80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"/>
      <c r="V1581">
        <v>6160</v>
      </c>
      <c r="W1581" s="2">
        <v>6579000000</v>
      </c>
      <c r="X1581" s="6">
        <v>2450973</v>
      </c>
      <c r="Y1581" s="38">
        <v>10010</v>
      </c>
      <c r="Z1581" s="81">
        <f>+((DETALLE_GD_1[[#This Row],[VALOR X UN (GD)]]-DETALLE_GD_1[[#This Row],[VALOR PPTO]])/DETALLE_GD_1[[#This Row],[VALOR PPTO]])</f>
        <v>9.2009173499667279E-2</v>
      </c>
      <c r="AA1581" s="2">
        <f>+DETALLE_GD_1[[#This Row],[VALOR PPTO]]*DETALLE_GD_1[[#This Row],[CANTIDAD RECIBIDA]]</f>
        <v>2450973</v>
      </c>
      <c r="AB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1" s="3">
        <f>+DETALLE_GD_1[[#This Row],[CANTIDAD SOLICITADA]]-DETALLE_GD_1[[#This Row],[DEVOLUCIÓN]]</f>
        <v>7</v>
      </c>
      <c r="AD1581" s="38" t="str">
        <f>+_xlfn.XLOOKUP(DETALLE_GD_1[[#This Row],[CODIGO]],PRODUCTOS[CODIGO],PRODUCTOS[DESC CORTA],"",0)</f>
        <v>VENTANA V.05</v>
      </c>
    </row>
    <row r="1582" spans="1:30" hidden="1" x14ac:dyDescent="0.25">
      <c r="A1582" s="1">
        <v>46160</v>
      </c>
      <c r="B1582" s="1">
        <v>46160</v>
      </c>
      <c r="C1582" s="80" t="s">
        <v>169</v>
      </c>
      <c r="D1582" s="38">
        <v>5</v>
      </c>
      <c r="E1582" s="80" t="s">
        <v>169</v>
      </c>
      <c r="F1582">
        <v>1801735</v>
      </c>
      <c r="G1582" s="80" t="s">
        <v>73</v>
      </c>
      <c r="H1582" s="80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">
        <v>309749</v>
      </c>
      <c r="V1582">
        <v>6188</v>
      </c>
      <c r="W1582" s="2">
        <v>6579000000</v>
      </c>
      <c r="X1582" s="6">
        <v>10485</v>
      </c>
      <c r="Y1582" s="38">
        <v>10010</v>
      </c>
      <c r="Z1582" s="81">
        <f>+((DETALLE_GD_1[[#This Row],[VALOR X UN (GD)]]-DETALLE_GD_1[[#This Row],[VALOR PPTO]])/DETALLE_GD_1[[#This Row],[VALOR PPTO]])</f>
        <v>9.2799227467811093E-2</v>
      </c>
      <c r="AA1582" s="2">
        <f>+DETALLE_GD_1[[#This Row],[VALOR PPTO]]*DETALLE_GD_1[[#This Row],[CANTIDAD RECIBIDA]]</f>
        <v>10485</v>
      </c>
      <c r="AB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2" s="3">
        <f>+DETALLE_GD_1[[#This Row],[CANTIDAD SOLICITADA]]-DETALLE_GD_1[[#This Row],[DEVOLUCIÓN]]</f>
        <v>3</v>
      </c>
      <c r="AD1582" s="38" t="str">
        <f>+_xlfn.XLOOKUP(DETALLE_GD_1[[#This Row],[CODIGO]],PRODUCTOS[CODIGO],PRODUCTOS[DESC CORTA],"",0)</f>
        <v>BURLETE PVC</v>
      </c>
    </row>
    <row r="1583" spans="1:30" hidden="1" x14ac:dyDescent="0.25">
      <c r="A1583" s="1">
        <v>46160</v>
      </c>
      <c r="B1583" s="1">
        <v>46160</v>
      </c>
      <c r="C1583" s="80" t="s">
        <v>169</v>
      </c>
      <c r="D1583" s="38">
        <v>5</v>
      </c>
      <c r="E1583" s="80" t="s">
        <v>169</v>
      </c>
      <c r="F1583">
        <v>1103076</v>
      </c>
      <c r="G1583" s="80" t="s">
        <v>311</v>
      </c>
      <c r="H1583" s="80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"/>
      <c r="V1583">
        <v>6188</v>
      </c>
      <c r="W1583" s="2">
        <v>6579000000</v>
      </c>
      <c r="X1583" s="6">
        <v>38292</v>
      </c>
      <c r="Y1583" s="38">
        <v>10010</v>
      </c>
      <c r="Z1583" s="81">
        <f>+((DETALLE_GD_1[[#This Row],[VALOR X UN (GD)]]-DETALLE_GD_1[[#This Row],[VALOR PPTO]])/DETALLE_GD_1[[#This Row],[VALOR PPTO]])</f>
        <v>-7.8345346286430584E-5</v>
      </c>
      <c r="AA1583" s="2">
        <f>+DETALLE_GD_1[[#This Row],[VALOR PPTO]]*DETALLE_GD_1[[#This Row],[CANTIDAD RECIBIDA]]</f>
        <v>38292</v>
      </c>
      <c r="AB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3" s="3">
        <f>+DETALLE_GD_1[[#This Row],[CANTIDAD SOLICITADA]]-DETALLE_GD_1[[#This Row],[DEVOLUCIÓN]]</f>
        <v>12</v>
      </c>
      <c r="AD1583" s="38" t="str">
        <f>+_xlfn.XLOOKUP(DETALLE_GD_1[[#This Row],[CODIGO]],PRODUCTOS[CODIGO],PRODUCTOS[DESC CORTA],"",0)</f>
        <v>PERFIL ESQUINERO INTERIOR</v>
      </c>
    </row>
    <row r="1584" spans="1:30" hidden="1" x14ac:dyDescent="0.25">
      <c r="A1584" s="1">
        <v>46160</v>
      </c>
      <c r="B1584" s="1">
        <v>46160</v>
      </c>
      <c r="C1584" s="80" t="s">
        <v>169</v>
      </c>
      <c r="D1584" s="38">
        <v>5</v>
      </c>
      <c r="E1584" s="80" t="s">
        <v>169</v>
      </c>
      <c r="F1584">
        <v>1103074</v>
      </c>
      <c r="G1584" s="80" t="s">
        <v>310</v>
      </c>
      <c r="H1584" s="80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"/>
      <c r="V1584">
        <v>6188</v>
      </c>
      <c r="W1584" s="2">
        <v>6579000000</v>
      </c>
      <c r="X1584" s="6">
        <v>19416</v>
      </c>
      <c r="Y1584" s="38">
        <v>10010</v>
      </c>
      <c r="Z1584" s="81">
        <f>+((DETALLE_GD_1[[#This Row],[VALOR X UN (GD)]]-DETALLE_GD_1[[#This Row],[VALOR PPTO]])/DETALLE_GD_1[[#This Row],[VALOR PPTO]])</f>
        <v>-5.1503914297486609E-5</v>
      </c>
      <c r="AA1584" s="2">
        <f>+DETALLE_GD_1[[#This Row],[VALOR PPTO]]*DETALLE_GD_1[[#This Row],[CANTIDAD RECIBIDA]]</f>
        <v>19416</v>
      </c>
      <c r="AB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4" s="3">
        <f>+DETALLE_GD_1[[#This Row],[CANTIDAD SOLICITADA]]-DETALLE_GD_1[[#This Row],[DEVOLUCIÓN]]</f>
        <v>8</v>
      </c>
      <c r="AD1584" s="38" t="str">
        <f>+_xlfn.XLOOKUP(DETALLE_GD_1[[#This Row],[CODIGO]],PRODUCTOS[CODIGO],PRODUCTOS[DESC CORTA],"",0)</f>
        <v>PERFIL ESQUINERO ENCUENTRO</v>
      </c>
    </row>
    <row r="1585" spans="1:30" hidden="1" x14ac:dyDescent="0.25">
      <c r="A1585" s="1">
        <v>46160</v>
      </c>
      <c r="B1585" s="1">
        <v>46160</v>
      </c>
      <c r="C1585" s="80" t="s">
        <v>169</v>
      </c>
      <c r="D1585" s="38">
        <v>5</v>
      </c>
      <c r="E1585" s="80" t="s">
        <v>169</v>
      </c>
      <c r="F1585">
        <v>1802517</v>
      </c>
      <c r="G1585" s="80" t="s">
        <v>141</v>
      </c>
      <c r="H1585" s="80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"/>
      <c r="V1585">
        <v>6188</v>
      </c>
      <c r="W1585" s="2">
        <v>6579000000</v>
      </c>
      <c r="X1585" s="6">
        <v>6936</v>
      </c>
      <c r="Y1585" s="38">
        <v>10010</v>
      </c>
      <c r="Z1585" s="81">
        <f>+((DETALLE_GD_1[[#This Row],[VALOR X UN (GD)]]-DETALLE_GD_1[[#This Row],[VALOR PPTO]])/DETALLE_GD_1[[#This Row],[VALOR PPTO]])</f>
        <v>1.4416089965388451E-4</v>
      </c>
      <c r="AA1585" s="2">
        <f>+DETALLE_GD_1[[#This Row],[VALOR PPTO]]*DETALLE_GD_1[[#This Row],[CANTIDAD RECIBIDA]]</f>
        <v>6936</v>
      </c>
      <c r="AB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5" s="3">
        <f>+DETALLE_GD_1[[#This Row],[CANTIDAD SOLICITADA]]-DETALLE_GD_1[[#This Row],[DEVOLUCIÓN]]</f>
        <v>3</v>
      </c>
      <c r="AD1585" s="38" t="str">
        <f>+_xlfn.XLOOKUP(DETALLE_GD_1[[#This Row],[CODIGO]],PRODUCTOS[CODIGO],PRODUCTOS[DESC CORTA],"",0)</f>
        <v>CELOSIA ALUMINIO 25X25</v>
      </c>
    </row>
    <row r="1586" spans="1:30" hidden="1" x14ac:dyDescent="0.25">
      <c r="A1586" s="1">
        <v>46160</v>
      </c>
      <c r="B1586" s="1">
        <v>46160</v>
      </c>
      <c r="C1586" s="80" t="s">
        <v>169</v>
      </c>
      <c r="D1586" s="38">
        <v>5</v>
      </c>
      <c r="E1586" s="80" t="s">
        <v>169</v>
      </c>
      <c r="F1586">
        <v>412016</v>
      </c>
      <c r="G1586" s="80" t="s">
        <v>722</v>
      </c>
      <c r="H1586" s="80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"/>
      <c r="V1586">
        <v>6188</v>
      </c>
      <c r="W1586" s="2">
        <v>6579000000</v>
      </c>
      <c r="X1586" s="6" t="s">
        <v>355</v>
      </c>
      <c r="Y1586" s="38">
        <v>10010</v>
      </c>
      <c r="Z1586" s="81" t="e">
        <f>+((DETALLE_GD_1[[#This Row],[VALOR X UN (GD)]]-DETALLE_GD_1[[#This Row],[VALOR PPTO]])/DETALLE_GD_1[[#This Row],[VALOR PPTO]])</f>
        <v>#DIV/0!</v>
      </c>
      <c r="AA1586" s="2">
        <f>+DETALLE_GD_1[[#This Row],[VALOR PPTO]]*DETALLE_GD_1[[#This Row],[CANTIDAD RECIBIDA]]</f>
        <v>0</v>
      </c>
      <c r="AB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6" s="3">
        <f>+DETALLE_GD_1[[#This Row],[CANTIDAD SOLICITADA]]-DETALLE_GD_1[[#This Row],[DEVOLUCIÓN]]</f>
        <v>3</v>
      </c>
      <c r="AD1586" s="38" t="str">
        <f>+_xlfn.XLOOKUP(DETALLE_GD_1[[#This Row],[CODIGO]],PRODUCTOS[CODIGO],PRODUCTOS[DESC CORTA],"",0)</f>
        <v/>
      </c>
    </row>
    <row r="1587" spans="1:30" hidden="1" x14ac:dyDescent="0.25">
      <c r="A1587" s="1">
        <v>46160</v>
      </c>
      <c r="B1587" s="1">
        <v>46160</v>
      </c>
      <c r="C1587" s="80" t="s">
        <v>169</v>
      </c>
      <c r="D1587" s="38">
        <v>5</v>
      </c>
      <c r="E1587" s="80" t="s">
        <v>169</v>
      </c>
      <c r="F1587">
        <v>407170</v>
      </c>
      <c r="G1587" s="80" t="s">
        <v>107</v>
      </c>
      <c r="H1587" s="80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"/>
      <c r="V1587">
        <v>6188</v>
      </c>
      <c r="W1587" s="2">
        <v>6579000000</v>
      </c>
      <c r="X1587" s="6">
        <v>4880.2160000000003</v>
      </c>
      <c r="Y1587" s="38">
        <v>10010</v>
      </c>
      <c r="Z1587" s="81">
        <f>+((DETALLE_GD_1[[#This Row],[VALOR X UN (GD)]]-DETALLE_GD_1[[#This Row],[VALOR PPTO]])/DETALLE_GD_1[[#This Row],[VALOR PPTO]])</f>
        <v>-4.0981926970292619E-5</v>
      </c>
      <c r="AA1587" s="2">
        <f>+DETALLE_GD_1[[#This Row],[VALOR PPTO]]*DETALLE_GD_1[[#This Row],[CANTIDAD RECIBIDA]]</f>
        <v>4880.2000000000007</v>
      </c>
      <c r="AB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7" s="3">
        <f>+DETALLE_GD_1[[#This Row],[CANTIDAD SOLICITADA]]-DETALLE_GD_1[[#This Row],[DEVOLUCIÓN]]</f>
        <v>1000</v>
      </c>
      <c r="AD1587" s="38" t="str">
        <f>+_xlfn.XLOOKUP(DETALLE_GD_1[[#This Row],[CODIGO]],PRODUCTOS[CODIGO],PRODUCTOS[DESC CORTA],"",0)</f>
        <v>TORNILLO CRS 6X2 1/4</v>
      </c>
    </row>
    <row r="1588" spans="1:30" hidden="1" x14ac:dyDescent="0.25">
      <c r="A1588" s="1">
        <v>46160</v>
      </c>
      <c r="B1588" s="1">
        <v>46160</v>
      </c>
      <c r="C1588" s="80" t="s">
        <v>169</v>
      </c>
      <c r="D1588" s="38">
        <v>5</v>
      </c>
      <c r="E1588" s="80" t="s">
        <v>169</v>
      </c>
      <c r="F1588">
        <v>1805340</v>
      </c>
      <c r="G1588" s="80" t="s">
        <v>298</v>
      </c>
      <c r="H1588" s="80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"/>
      <c r="V1588">
        <v>6188</v>
      </c>
      <c r="W1588" s="2">
        <v>6579000000</v>
      </c>
      <c r="X1588" s="6">
        <v>58200</v>
      </c>
      <c r="Y1588" s="38">
        <v>10010</v>
      </c>
      <c r="Z1588" s="81">
        <f>+((DETALLE_GD_1[[#This Row],[VALOR X UN (GD)]]-DETALLE_GD_1[[#This Row],[VALOR PPTO]])/DETALLE_GD_1[[#This Row],[VALOR PPTO]])</f>
        <v>0</v>
      </c>
      <c r="AA1588" s="2">
        <f>+DETALLE_GD_1[[#This Row],[VALOR PPTO]]*DETALLE_GD_1[[#This Row],[CANTIDAD RECIBIDA]]</f>
        <v>58200</v>
      </c>
      <c r="AB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8" s="3">
        <f>+DETALLE_GD_1[[#This Row],[CANTIDAD SOLICITADA]]-DETALLE_GD_1[[#This Row],[DEVOLUCIÓN]]</f>
        <v>3</v>
      </c>
      <c r="AD1588" s="38" t="str">
        <f>+_xlfn.XLOOKUP(DETALLE_GD_1[[#This Row],[CODIGO]],PRODUCTOS[CODIGO],PRODUCTOS[DESC CORTA],"",0)</f>
        <v>EXTRT</v>
      </c>
    </row>
    <row r="1589" spans="1:30" hidden="1" x14ac:dyDescent="0.25">
      <c r="A1589" s="1">
        <v>46160</v>
      </c>
      <c r="B1589" s="1">
        <v>46160</v>
      </c>
      <c r="C1589" s="80" t="s">
        <v>169</v>
      </c>
      <c r="D1589" s="38">
        <v>5</v>
      </c>
      <c r="E1589" s="80" t="s">
        <v>169</v>
      </c>
      <c r="F1589">
        <v>1802659</v>
      </c>
      <c r="G1589" s="80" t="s">
        <v>161</v>
      </c>
      <c r="H1589" s="80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"/>
      <c r="V1589">
        <v>6188</v>
      </c>
      <c r="W1589" s="2">
        <v>6579000000</v>
      </c>
      <c r="X1589" s="6">
        <v>5858.926316</v>
      </c>
      <c r="Y1589" s="38">
        <v>10010</v>
      </c>
      <c r="Z1589" s="81">
        <f>+((DETALLE_GD_1[[#This Row],[VALOR X UN (GD)]]-DETALLE_GD_1[[#This Row],[VALOR PPTO]])/DETALLE_GD_1[[#This Row],[VALOR PPTO]])</f>
        <v>-0.16486406110170632</v>
      </c>
      <c r="AA1589" s="2">
        <f>+DETALLE_GD_1[[#This Row],[VALOR PPTO]]*DETALLE_GD_1[[#This Row],[CANTIDAD RECIBIDA]]</f>
        <v>5858.9264000000003</v>
      </c>
      <c r="AB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9" s="3">
        <f>+DETALLE_GD_1[[#This Row],[CANTIDAD SOLICITADA]]-DETALLE_GD_1[[#This Row],[DEVOLUCIÓN]]</f>
        <v>2</v>
      </c>
      <c r="AD1589" s="38">
        <f>+_xlfn.XLOOKUP(DETALLE_GD_1[[#This Row],[CODIGO]],PRODUCTOS[CODIGO],PRODUCTOS[DESC CORTA],"",0)</f>
        <v>0</v>
      </c>
    </row>
    <row r="1590" spans="1:30" hidden="1" x14ac:dyDescent="0.25">
      <c r="A1590" s="1">
        <v>46160</v>
      </c>
      <c r="B1590" s="1">
        <v>46160</v>
      </c>
      <c r="C1590" s="80" t="s">
        <v>169</v>
      </c>
      <c r="D1590" s="38">
        <v>5</v>
      </c>
      <c r="E1590" s="80" t="s">
        <v>169</v>
      </c>
      <c r="F1590">
        <v>2304053</v>
      </c>
      <c r="G1590" s="80" t="s">
        <v>213</v>
      </c>
      <c r="H1590" s="8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"/>
      <c r="V1590">
        <v>6188</v>
      </c>
      <c r="W1590" s="2">
        <v>6579000000</v>
      </c>
      <c r="X1590" s="6">
        <v>20688.000000000004</v>
      </c>
      <c r="Y1590" s="38">
        <v>10010</v>
      </c>
      <c r="Z1590" s="81">
        <f>+((DETALLE_GD_1[[#This Row],[VALOR X UN (GD)]]-DETALLE_GD_1[[#This Row],[VALOR PPTO]])/DETALLE_GD_1[[#This Row],[VALOR PPTO]])</f>
        <v>0.18551821345707656</v>
      </c>
      <c r="AA1590" s="2">
        <f>+DETALLE_GD_1[[#This Row],[VALOR PPTO]]*DETALLE_GD_1[[#This Row],[CANTIDAD RECIBIDA]]</f>
        <v>20688</v>
      </c>
      <c r="AB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0" s="3">
        <f>+DETALLE_GD_1[[#This Row],[CANTIDAD SOLICITADA]]-DETALLE_GD_1[[#This Row],[DEVOLUCIÓN]]</f>
        <v>24</v>
      </c>
      <c r="AD1590" s="38">
        <f>+_xlfn.XLOOKUP(DETALLE_GD_1[[#This Row],[CODIGO]],PRODUCTOS[CODIGO],PRODUCTOS[DESC CORTA],"",0)</f>
        <v>0</v>
      </c>
    </row>
    <row r="1591" spans="1:30" hidden="1" x14ac:dyDescent="0.25">
      <c r="A1591" s="1">
        <v>46160</v>
      </c>
      <c r="B1591" s="1">
        <v>46160</v>
      </c>
      <c r="C1591" s="80" t="s">
        <v>169</v>
      </c>
      <c r="D1591" s="38">
        <v>5</v>
      </c>
      <c r="E1591" s="80" t="s">
        <v>169</v>
      </c>
      <c r="F1591">
        <v>1802162</v>
      </c>
      <c r="G1591" s="80" t="s">
        <v>260</v>
      </c>
      <c r="H1591" s="80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"/>
      <c r="V1591">
        <v>6188</v>
      </c>
      <c r="W1591" s="2">
        <v>6579000000</v>
      </c>
      <c r="X1591" s="6">
        <v>128520</v>
      </c>
      <c r="Y1591" s="38">
        <v>10010</v>
      </c>
      <c r="Z1591" s="81">
        <f>+((DETALLE_GD_1[[#This Row],[VALOR X UN (GD)]]-DETALLE_GD_1[[#This Row],[VALOR PPTO]])/DETALLE_GD_1[[#This Row],[VALOR PPTO]])</f>
        <v>0</v>
      </c>
      <c r="AA1591" s="2">
        <f>+DETALLE_GD_1[[#This Row],[VALOR PPTO]]*DETALLE_GD_1[[#This Row],[CANTIDAD RECIBIDA]]</f>
        <v>128520</v>
      </c>
      <c r="AB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1" s="3">
        <f>+DETALLE_GD_1[[#This Row],[CANTIDAD SOLICITADA]]-DETALLE_GD_1[[#This Row],[DEVOLUCIÓN]]</f>
        <v>3</v>
      </c>
      <c r="AD1591" s="38" t="str">
        <f>+_xlfn.XLOOKUP(DETALLE_GD_1[[#This Row],[CODIGO]],PRODUCTOS[CODIGO],PRODUCTOS[DESC CORTA],"",0)</f>
        <v>TINA DE ACERO</v>
      </c>
    </row>
    <row r="1592" spans="1:30" hidden="1" x14ac:dyDescent="0.25">
      <c r="A1592" s="1">
        <v>46160</v>
      </c>
      <c r="B1592" s="1">
        <v>46160</v>
      </c>
      <c r="C1592" s="80" t="s">
        <v>169</v>
      </c>
      <c r="D1592" s="38">
        <v>5</v>
      </c>
      <c r="E1592" s="80" t="s">
        <v>169</v>
      </c>
      <c r="F1592">
        <v>304002</v>
      </c>
      <c r="G1592" s="80" t="s">
        <v>37</v>
      </c>
      <c r="H1592" s="80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">
        <v>6224074</v>
      </c>
      <c r="V1592">
        <v>6188</v>
      </c>
      <c r="W1592" s="2">
        <v>6579000000</v>
      </c>
      <c r="X1592" s="6">
        <v>6118994.060064001</v>
      </c>
      <c r="Y1592" s="38">
        <v>10010</v>
      </c>
      <c r="Z1592" s="81">
        <f>+((DETALLE_GD_1[[#This Row],[VALOR X UN (GD)]]-DETALLE_GD_1[[#This Row],[VALOR PPTO]])/DETALLE_GD_1[[#This Row],[VALOR PPTO]])</f>
        <v>1.7172747339854508E-2</v>
      </c>
      <c r="AA1592" s="2">
        <f>+DETALLE_GD_1[[#This Row],[VALOR PPTO]]*DETALLE_GD_1[[#This Row],[CANTIDAD RECIBIDA]]</f>
        <v>6118994.0735999998</v>
      </c>
      <c r="AB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92" s="3">
        <f>+DETALLE_GD_1[[#This Row],[CANTIDAD SOLICITADA]]-DETALLE_GD_1[[#This Row],[DEVOLUCIÓN]]</f>
        <v>288</v>
      </c>
      <c r="AD1592" s="38" t="str">
        <f>+_xlfn.XLOOKUP(DETALLE_GD_1[[#This Row],[CODIGO]],PRODUCTOS[CODIGO],PRODUCTOS[DESC CORTA],"",0)</f>
        <v>SMARTPANEL</v>
      </c>
    </row>
    <row r="1593" spans="1:30" hidden="1" x14ac:dyDescent="0.25">
      <c r="A1593" s="1">
        <v>46160</v>
      </c>
      <c r="B1593" s="1">
        <v>46160</v>
      </c>
      <c r="C1593" s="80" t="s">
        <v>169</v>
      </c>
      <c r="D1593" s="38">
        <v>5</v>
      </c>
      <c r="E1593" s="80" t="s">
        <v>169</v>
      </c>
      <c r="F1593">
        <v>1902003</v>
      </c>
      <c r="G1593" s="80" t="s">
        <v>155</v>
      </c>
      <c r="H1593" s="80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">
        <v>1591370</v>
      </c>
      <c r="V1593">
        <v>6188</v>
      </c>
      <c r="W1593" s="2">
        <v>6579000000</v>
      </c>
      <c r="X1593" s="6">
        <v>1507039.7545999996</v>
      </c>
      <c r="Y1593" s="38">
        <v>10010</v>
      </c>
      <c r="Z1593" s="81">
        <f>+((DETALLE_GD_1[[#This Row],[VALOR X UN (GD)]]-DETALLE_GD_1[[#This Row],[VALOR PPTO]])/DETALLE_GD_1[[#This Row],[VALOR PPTO]])</f>
        <v>3.2065842881489145E-4</v>
      </c>
      <c r="AA1593" s="2">
        <f>+DETALLE_GD_1[[#This Row],[VALOR PPTO]]*DETALLE_GD_1[[#This Row],[CANTIDAD RECIBIDA]]</f>
        <v>1507039.7549999999</v>
      </c>
      <c r="AB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3" s="3">
        <f>+DETALLE_GD_1[[#This Row],[CANTIDAD SOLICITADA]]-DETALLE_GD_1[[#This Row],[DEVOLUCIÓN]]</f>
        <v>10</v>
      </c>
      <c r="AD1593" s="38">
        <f>+_xlfn.XLOOKUP(DETALLE_GD_1[[#This Row],[CODIGO]],PRODUCTOS[CODIGO],PRODUCTOS[DESC CORTA],"",0)</f>
        <v>0</v>
      </c>
    </row>
    <row r="1594" spans="1:30" hidden="1" x14ac:dyDescent="0.25">
      <c r="A1594" s="1">
        <v>46160</v>
      </c>
      <c r="B1594" s="1">
        <v>46160</v>
      </c>
      <c r="C1594" s="80" t="s">
        <v>169</v>
      </c>
      <c r="D1594" s="38">
        <v>5</v>
      </c>
      <c r="E1594" s="80" t="s">
        <v>169</v>
      </c>
      <c r="F1594">
        <v>2304056</v>
      </c>
      <c r="G1594" s="80" t="s">
        <v>417</v>
      </c>
      <c r="H1594" s="80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"/>
      <c r="V1594">
        <v>6188</v>
      </c>
      <c r="W1594" s="2">
        <v>6579000000</v>
      </c>
      <c r="X1594" s="6">
        <v>35748</v>
      </c>
      <c r="Y1594" s="38">
        <v>10010</v>
      </c>
      <c r="Z1594" s="81">
        <f>+((DETALLE_GD_1[[#This Row],[VALOR X UN (GD)]]-DETALLE_GD_1[[#This Row],[VALOR PPTO]])/DETALLE_GD_1[[#This Row],[VALOR PPTO]])</f>
        <v>6.182165156092656E-2</v>
      </c>
      <c r="AA1594" s="2">
        <f>+DETALLE_GD_1[[#This Row],[VALOR PPTO]]*DETALLE_GD_1[[#This Row],[CANTIDAD RECIBIDA]]</f>
        <v>35748</v>
      </c>
      <c r="AB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4" s="3">
        <f>+DETALLE_GD_1[[#This Row],[CANTIDAD SOLICITADA]]-DETALLE_GD_1[[#This Row],[DEVOLUCIÓN]]</f>
        <v>12</v>
      </c>
      <c r="AD1594" s="38" t="str">
        <f>+_xlfn.XLOOKUP(DETALLE_GD_1[[#This Row],[CODIGO]],PRODUCTOS[CODIGO],PRODUCTOS[DESC CORTA],"",0)</f>
        <v/>
      </c>
    </row>
    <row r="1595" spans="1:30" hidden="1" x14ac:dyDescent="0.25">
      <c r="A1595" s="1">
        <v>46160</v>
      </c>
      <c r="B1595" s="1">
        <v>46160</v>
      </c>
      <c r="C1595" s="80" t="s">
        <v>169</v>
      </c>
      <c r="D1595" s="38">
        <v>5</v>
      </c>
      <c r="E1595" s="80" t="s">
        <v>169</v>
      </c>
      <c r="F1595">
        <v>609008</v>
      </c>
      <c r="G1595" s="80" t="s">
        <v>57</v>
      </c>
      <c r="H1595" s="80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"/>
      <c r="V1595">
        <v>6188</v>
      </c>
      <c r="W1595" s="2">
        <v>6579000000</v>
      </c>
      <c r="X1595" s="6">
        <v>8523.0292399999998</v>
      </c>
      <c r="Y1595" s="38">
        <v>10010</v>
      </c>
      <c r="Z1595" s="81">
        <f>+((DETALLE_GD_1[[#This Row],[VALOR X UN (GD)]]-DETALLE_GD_1[[#This Row],[VALOR PPTO]])/DETALLE_GD_1[[#This Row],[VALOR PPTO]])</f>
        <v>-5.2684226401571027E-2</v>
      </c>
      <c r="AA1595" s="2">
        <f>+DETALLE_GD_1[[#This Row],[VALOR PPTO]]*DETALLE_GD_1[[#This Row],[CANTIDAD RECIBIDA]]</f>
        <v>8523.0292000000009</v>
      </c>
      <c r="AB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5" s="3">
        <f>+DETALLE_GD_1[[#This Row],[CANTIDAD SOLICITADA]]-DETALLE_GD_1[[#This Row],[DEVOLUCIÓN]]</f>
        <v>4</v>
      </c>
      <c r="AD1595" s="38" t="str">
        <f>+_xlfn.XLOOKUP(DETALLE_GD_1[[#This Row],[CODIGO]],PRODUCTOS[CODIGO],PRODUCTOS[DESC CORTA],"",0)</f>
        <v>DUCO</v>
      </c>
    </row>
    <row r="1596" spans="1:30" hidden="1" x14ac:dyDescent="0.25">
      <c r="A1596" s="1">
        <v>46160</v>
      </c>
      <c r="B1596" s="1">
        <v>46160</v>
      </c>
      <c r="C1596" s="80" t="s">
        <v>169</v>
      </c>
      <c r="D1596" s="38">
        <v>5</v>
      </c>
      <c r="E1596" s="80" t="s">
        <v>169</v>
      </c>
      <c r="F1596">
        <v>617057</v>
      </c>
      <c r="G1596" s="80" t="s">
        <v>134</v>
      </c>
      <c r="H1596" s="80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"/>
      <c r="V1596">
        <v>6188</v>
      </c>
      <c r="W1596" s="2">
        <v>6579000000</v>
      </c>
      <c r="X1596" s="6">
        <v>10210.598529999999</v>
      </c>
      <c r="Y1596" s="38">
        <v>10010</v>
      </c>
      <c r="Z1596" s="81">
        <f>+((DETALLE_GD_1[[#This Row],[VALOR X UN (GD)]]-DETALLE_GD_1[[#This Row],[VALOR PPTO]])/DETALLE_GD_1[[#This Row],[VALOR PPTO]])</f>
        <v>-0.16831515801938537</v>
      </c>
      <c r="AA1596" s="2">
        <f>+DETALLE_GD_1[[#This Row],[VALOR PPTO]]*DETALLE_GD_1[[#This Row],[CANTIDAD RECIBIDA]]</f>
        <v>10210.5985</v>
      </c>
      <c r="AB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6" s="3">
        <f>+DETALLE_GD_1[[#This Row],[CANTIDAD SOLICITADA]]-DETALLE_GD_1[[#This Row],[DEVOLUCIÓN]]</f>
        <v>5</v>
      </c>
      <c r="AD1596" s="38" t="str">
        <f>+_xlfn.XLOOKUP(DETALLE_GD_1[[#This Row],[CODIGO]],PRODUCTOS[CODIGO],PRODUCTOS[DESC CORTA],"",0)</f>
        <v>BROCHA 5/8 X4</v>
      </c>
    </row>
    <row r="1597" spans="1:30" hidden="1" x14ac:dyDescent="0.25">
      <c r="A1597" s="1">
        <v>46160</v>
      </c>
      <c r="B1597" s="1">
        <v>46160</v>
      </c>
      <c r="C1597" s="80" t="s">
        <v>169</v>
      </c>
      <c r="D1597" s="38">
        <v>5</v>
      </c>
      <c r="E1597" s="80" t="s">
        <v>169</v>
      </c>
      <c r="F1597">
        <v>617016</v>
      </c>
      <c r="G1597" s="80" t="s">
        <v>133</v>
      </c>
      <c r="H1597" s="80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"/>
      <c r="V1597">
        <v>6188</v>
      </c>
      <c r="W1597" s="2">
        <v>6579000000</v>
      </c>
      <c r="X1597" s="6">
        <v>14287.56637</v>
      </c>
      <c r="Y1597" s="38">
        <v>10010</v>
      </c>
      <c r="Z1597" s="81">
        <f>+((DETALLE_GD_1[[#This Row],[VALOR X UN (GD)]]-DETALLE_GD_1[[#This Row],[VALOR PPTO]])/DETALLE_GD_1[[#This Row],[VALOR PPTO]])</f>
        <v>2.3400416019060161E-3</v>
      </c>
      <c r="AA1597" s="2">
        <f>+DETALLE_GD_1[[#This Row],[VALOR PPTO]]*DETALLE_GD_1[[#This Row],[CANTIDAD RECIBIDA]]</f>
        <v>14287.566500000001</v>
      </c>
      <c r="AB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7" s="3">
        <f>+DETALLE_GD_1[[#This Row],[CANTIDAD SOLICITADA]]-DETALLE_GD_1[[#This Row],[DEVOLUCIÓN]]</f>
        <v>5</v>
      </c>
      <c r="AD1597" s="38" t="str">
        <f>+_xlfn.XLOOKUP(DETALLE_GD_1[[#This Row],[CODIGO]],PRODUCTOS[CODIGO],PRODUCTOS[DESC CORTA],"",0)</f>
        <v>RODILLO CHIPORRO</v>
      </c>
    </row>
    <row r="1598" spans="1:30" hidden="1" x14ac:dyDescent="0.25">
      <c r="A1598" s="1">
        <v>46160</v>
      </c>
      <c r="B1598" s="1">
        <v>46160</v>
      </c>
      <c r="C1598" s="80" t="s">
        <v>169</v>
      </c>
      <c r="D1598" s="38">
        <v>5</v>
      </c>
      <c r="E1598" s="80" t="s">
        <v>169</v>
      </c>
      <c r="F1598">
        <v>1610023</v>
      </c>
      <c r="G1598" s="80" t="s">
        <v>351</v>
      </c>
      <c r="H1598" s="80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"/>
      <c r="V1598">
        <v>6188</v>
      </c>
      <c r="W1598" s="2">
        <v>6579000000</v>
      </c>
      <c r="X1598" s="6">
        <v>10545.292710000002</v>
      </c>
      <c r="Y1598" s="38">
        <v>10010</v>
      </c>
      <c r="Z1598" s="81">
        <f>+((DETALLE_GD_1[[#This Row],[VALOR X UN (GD)]]-DETALLE_GD_1[[#This Row],[VALOR PPTO]])/DETALLE_GD_1[[#This Row],[VALOR PPTO]])</f>
        <v>8.0197633209320524E-2</v>
      </c>
      <c r="AA1598" s="2">
        <f>+DETALLE_GD_1[[#This Row],[VALOR PPTO]]*DETALLE_GD_1[[#This Row],[CANTIDAD RECIBIDA]]</f>
        <v>10545.2925</v>
      </c>
      <c r="AB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8" s="3">
        <f>+DETALLE_GD_1[[#This Row],[CANTIDAD SOLICITADA]]-DETALLE_GD_1[[#This Row],[DEVOLUCIÓN]]</f>
        <v>5</v>
      </c>
      <c r="AD1598" s="38" t="str">
        <f>+_xlfn.XLOOKUP(DETALLE_GD_1[[#This Row],[CODIGO]],PRODUCTOS[CODIGO],PRODUCTOS[DESC CORTA],"",0)</f>
        <v>TRAPOS DE ASEO</v>
      </c>
    </row>
    <row r="1599" spans="1:30" hidden="1" x14ac:dyDescent="0.25">
      <c r="A1599" s="1">
        <v>46160</v>
      </c>
      <c r="B1599" s="1">
        <v>46160</v>
      </c>
      <c r="C1599" s="80" t="s">
        <v>169</v>
      </c>
      <c r="D1599" s="38">
        <v>5</v>
      </c>
      <c r="E1599" s="80" t="s">
        <v>169</v>
      </c>
      <c r="F1599">
        <v>704079</v>
      </c>
      <c r="G1599" s="80" t="s">
        <v>209</v>
      </c>
      <c r="H1599" s="80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"/>
      <c r="V1599">
        <v>6188</v>
      </c>
      <c r="W1599" s="2">
        <v>6579000000</v>
      </c>
      <c r="X1599" s="6">
        <v>3778.52441</v>
      </c>
      <c r="Y1599" s="38">
        <v>10010</v>
      </c>
      <c r="Z1599" s="81">
        <f>+((DETALLE_GD_1[[#This Row],[VALOR X UN (GD)]]-DETALLE_GD_1[[#This Row],[VALOR PPTO]])/DETALLE_GD_1[[#This Row],[VALOR PPTO]])</f>
        <v>-4.4335957064721834E-2</v>
      </c>
      <c r="AA1599" s="2">
        <f>+DETALLE_GD_1[[#This Row],[VALOR PPTO]]*DETALLE_GD_1[[#This Row],[CANTIDAD RECIBIDA]]</f>
        <v>3778.5244999999995</v>
      </c>
      <c r="AB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9" s="3">
        <f>+DETALLE_GD_1[[#This Row],[CANTIDAD SOLICITADA]]-DETALLE_GD_1[[#This Row],[DEVOLUCIÓN]]</f>
        <v>5</v>
      </c>
      <c r="AD1599" s="38">
        <f>+_xlfn.XLOOKUP(DETALLE_GD_1[[#This Row],[CODIGO]],PRODUCTOS[CODIGO],PRODUCTOS[DESC CORTA],"",0)</f>
        <v>0</v>
      </c>
    </row>
    <row r="1600" spans="1:30" hidden="1" x14ac:dyDescent="0.25">
      <c r="A1600" s="1">
        <v>46160</v>
      </c>
      <c r="B1600" s="1">
        <v>46160</v>
      </c>
      <c r="C1600" s="80" t="s">
        <v>169</v>
      </c>
      <c r="D1600" s="38">
        <v>5</v>
      </c>
      <c r="E1600" s="80" t="s">
        <v>169</v>
      </c>
      <c r="F1600">
        <v>304101</v>
      </c>
      <c r="G1600" s="80" t="s">
        <v>17</v>
      </c>
      <c r="H1600" s="8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">
        <v>26322798</v>
      </c>
      <c r="V1600">
        <v>6188</v>
      </c>
      <c r="W1600" s="2">
        <v>6579000000</v>
      </c>
      <c r="X1600" s="6">
        <v>2433712.1634000018</v>
      </c>
      <c r="Y1600" s="38">
        <v>10010</v>
      </c>
      <c r="Z1600" s="81">
        <f>+((DETALLE_GD_1[[#This Row],[VALOR X UN (GD)]]-DETALLE_GD_1[[#This Row],[VALOR PPTO]])/DETALLE_GD_1[[#This Row],[VALOR PPTO]])</f>
        <v>-3.7889377761818536E-3</v>
      </c>
      <c r="AA1600" s="2">
        <f>+DETALLE_GD_1[[#This Row],[VALOR PPTO]]*DETALLE_GD_1[[#This Row],[CANTIDAD RECIBIDA]]</f>
        <v>2433712.176</v>
      </c>
      <c r="AB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0" s="3">
        <f>+DETALLE_GD_1[[#This Row],[CANTIDAD SOLICITADA]]-DETALLE_GD_1[[#This Row],[DEVOLUCIÓN]]</f>
        <v>252</v>
      </c>
      <c r="AD1600" s="38" t="str">
        <f>+_xlfn.XLOOKUP(DETALLE_GD_1[[#This Row],[CODIGO]],PRODUCTOS[CODIGO],PRODUCTOS[DESC CORTA],"",0)</f>
        <v>OSB 9.5</v>
      </c>
    </row>
    <row r="1601" spans="1:30" hidden="1" x14ac:dyDescent="0.25">
      <c r="A1601" s="1">
        <v>46160</v>
      </c>
      <c r="B1601" s="1">
        <v>46160</v>
      </c>
      <c r="C1601" s="80" t="s">
        <v>169</v>
      </c>
      <c r="D1601" s="38">
        <v>5</v>
      </c>
      <c r="E1601" s="80" t="s">
        <v>169</v>
      </c>
      <c r="F1601">
        <v>412280</v>
      </c>
      <c r="G1601" s="80" t="s">
        <v>40</v>
      </c>
      <c r="H1601" s="80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"/>
      <c r="V1601">
        <v>6188</v>
      </c>
      <c r="W1601" s="2">
        <v>6579000000</v>
      </c>
      <c r="X1601" s="6">
        <v>1280093.442976</v>
      </c>
      <c r="Y1601" s="38">
        <v>10010</v>
      </c>
      <c r="Z1601" s="81">
        <f>+((DETALLE_GD_1[[#This Row],[VALOR X UN (GD)]]-DETALLE_GD_1[[#This Row],[VALOR PPTO]])/DETALLE_GD_1[[#This Row],[VALOR PPTO]])</f>
        <v>-3.8226461872717207E-2</v>
      </c>
      <c r="AA1601" s="2">
        <f>+DETALLE_GD_1[[#This Row],[VALOR PPTO]]*DETALLE_GD_1[[#This Row],[CANTIDAD RECIBIDA]]</f>
        <v>1280093.4432000001</v>
      </c>
      <c r="AB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1" s="3">
        <f>+DETALLE_GD_1[[#This Row],[CANTIDAD SOLICITADA]]-DETALLE_GD_1[[#This Row],[DEVOLUCIÓN]]</f>
        <v>32</v>
      </c>
      <c r="AD1601" s="38" t="str">
        <f>+_xlfn.XLOOKUP(DETALLE_GD_1[[#This Row],[CODIGO]],PRODUCTOS[CODIGO],PRODUCTOS[DESC CORTA],"",0)</f>
        <v>PB2</v>
      </c>
    </row>
    <row r="1602" spans="1:30" hidden="1" x14ac:dyDescent="0.25">
      <c r="A1602" s="1">
        <v>46160</v>
      </c>
      <c r="B1602" s="1">
        <v>46160</v>
      </c>
      <c r="C1602" s="80" t="s">
        <v>169</v>
      </c>
      <c r="D1602" s="38">
        <v>5</v>
      </c>
      <c r="E1602" s="80" t="s">
        <v>169</v>
      </c>
      <c r="F1602">
        <v>4212234</v>
      </c>
      <c r="G1602" s="80" t="s">
        <v>54</v>
      </c>
      <c r="H1602" s="80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"/>
      <c r="V1602">
        <v>6188</v>
      </c>
      <c r="W1602" s="2">
        <v>6579000000</v>
      </c>
      <c r="X1602" s="6">
        <v>999272</v>
      </c>
      <c r="Y1602" s="38">
        <v>10010</v>
      </c>
      <c r="Z1602" s="81">
        <f>+((DETALLE_GD_1[[#This Row],[VALOR X UN (GD)]]-DETALLE_GD_1[[#This Row],[VALOR PPTO]])/DETALLE_GD_1[[#This Row],[VALOR PPTO]])</f>
        <v>0</v>
      </c>
      <c r="AA1602" s="2">
        <f>+DETALLE_GD_1[[#This Row],[VALOR PPTO]]*DETALLE_GD_1[[#This Row],[CANTIDAD RECIBIDA]]</f>
        <v>999272</v>
      </c>
      <c r="AB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2" s="3">
        <f>+DETALLE_GD_1[[#This Row],[CANTIDAD SOLICITADA]]-DETALLE_GD_1[[#This Row],[DEVOLUCIÓN]]</f>
        <v>8</v>
      </c>
      <c r="AD1602" s="38" t="str">
        <f>+_xlfn.XLOOKUP(DETALLE_GD_1[[#This Row],[CODIGO]],PRODUCTOS[CODIGO],PRODUCTOS[DESC CORTA],"",0)</f>
        <v>BARANDA BALCON</v>
      </c>
    </row>
    <row r="1603" spans="1:30" hidden="1" x14ac:dyDescent="0.25">
      <c r="A1603" s="1">
        <v>46160</v>
      </c>
      <c r="B1603" s="1">
        <v>46160</v>
      </c>
      <c r="C1603" s="80" t="s">
        <v>169</v>
      </c>
      <c r="D1603" s="38">
        <v>5</v>
      </c>
      <c r="E1603" s="80" t="s">
        <v>169</v>
      </c>
      <c r="F1603">
        <v>1902013</v>
      </c>
      <c r="G1603" s="80" t="s">
        <v>338</v>
      </c>
      <c r="H1603" s="80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"/>
      <c r="V1603">
        <v>6188</v>
      </c>
      <c r="W1603" s="2">
        <v>6579000000</v>
      </c>
      <c r="X1603" s="6">
        <v>446685</v>
      </c>
      <c r="Y1603" s="38">
        <v>10010</v>
      </c>
      <c r="Z1603" s="81">
        <f>+((DETALLE_GD_1[[#This Row],[VALOR X UN (GD)]]-DETALLE_GD_1[[#This Row],[VALOR PPTO]])/DETALLE_GD_1[[#This Row],[VALOR PPTO]])</f>
        <v>0.31117006279592996</v>
      </c>
      <c r="AA1603" s="2">
        <f>+DETALLE_GD_1[[#This Row],[VALOR PPTO]]*DETALLE_GD_1[[#This Row],[CANTIDAD RECIBIDA]]</f>
        <v>446685</v>
      </c>
      <c r="AB1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3" s="3">
        <f>+DETALLE_GD_1[[#This Row],[CANTIDAD SOLICITADA]]-DETALLE_GD_1[[#This Row],[DEVOLUCIÓN]]</f>
        <v>15</v>
      </c>
      <c r="AD1603" s="38">
        <f>+_xlfn.XLOOKUP(DETALLE_GD_1[[#This Row],[CODIGO]],PRODUCTOS[CODIGO],PRODUCTOS[DESC CORTA],"",0)</f>
        <v>0</v>
      </c>
    </row>
    <row r="1604" spans="1:30" hidden="1" x14ac:dyDescent="0.25">
      <c r="A1604" s="1">
        <v>46160</v>
      </c>
      <c r="B1604" s="1">
        <v>46160</v>
      </c>
      <c r="C1604" s="80" t="s">
        <v>169</v>
      </c>
      <c r="D1604" s="38">
        <v>5</v>
      </c>
      <c r="E1604" s="80" t="s">
        <v>169</v>
      </c>
      <c r="F1604">
        <v>412301</v>
      </c>
      <c r="G1604" s="80" t="s">
        <v>327</v>
      </c>
      <c r="H1604" s="80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"/>
      <c r="V1604">
        <v>6188</v>
      </c>
      <c r="W1604" s="2">
        <v>6579000000</v>
      </c>
      <c r="X1604" s="6">
        <v>194379.88500000001</v>
      </c>
      <c r="Y1604" s="38">
        <v>10010</v>
      </c>
      <c r="Z1604" s="81">
        <f>+((DETALLE_GD_1[[#This Row],[VALOR X UN (GD)]]-DETALLE_GD_1[[#This Row],[VALOR PPTO]])/DETALLE_GD_1[[#This Row],[VALOR PPTO]])</f>
        <v>5.1445648445811355E-7</v>
      </c>
      <c r="AA1604" s="2">
        <f>+DETALLE_GD_1[[#This Row],[VALOR PPTO]]*DETALLE_GD_1[[#This Row],[CANTIDAD RECIBIDA]]</f>
        <v>194379.9</v>
      </c>
      <c r="AB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4" s="3">
        <f>+DETALLE_GD_1[[#This Row],[CANTIDAD SOLICITADA]]-DETALLE_GD_1[[#This Row],[DEVOLUCIÓN]]</f>
        <v>500</v>
      </c>
      <c r="AD1604" s="38">
        <f>+_xlfn.XLOOKUP(DETALLE_GD_1[[#This Row],[CODIGO]],PRODUCTOS[CODIGO],PRODUCTOS[DESC CORTA],"",0)</f>
        <v>0</v>
      </c>
    </row>
    <row r="1605" spans="1:30" hidden="1" x14ac:dyDescent="0.25">
      <c r="A1605" s="1">
        <v>46160</v>
      </c>
      <c r="B1605" s="1">
        <v>46160</v>
      </c>
      <c r="C1605" s="80" t="s">
        <v>169</v>
      </c>
      <c r="D1605" s="38">
        <v>5</v>
      </c>
      <c r="E1605" s="80" t="s">
        <v>169</v>
      </c>
      <c r="F1605">
        <v>407011</v>
      </c>
      <c r="G1605" s="80" t="s">
        <v>30</v>
      </c>
      <c r="H1605" s="80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"/>
      <c r="V1605">
        <v>6188</v>
      </c>
      <c r="W1605" s="2">
        <v>6579000000</v>
      </c>
      <c r="X1605" s="6">
        <v>473175.23999999993</v>
      </c>
      <c r="Y1605" s="38">
        <v>10010</v>
      </c>
      <c r="Z1605" s="81">
        <f>+((DETALLE_GD_1[[#This Row],[VALOR X UN (GD)]]-DETALLE_GD_1[[#This Row],[VALOR PPTO]])/DETALLE_GD_1[[#This Row],[VALOR PPTO]])</f>
        <v>-4.2267642092535555E-7</v>
      </c>
      <c r="AA1605" s="2">
        <f>+DETALLE_GD_1[[#This Row],[VALOR PPTO]]*DETALLE_GD_1[[#This Row],[CANTIDAD RECIBIDA]]</f>
        <v>473175.2</v>
      </c>
      <c r="AB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5" s="3">
        <f>+DETALLE_GD_1[[#This Row],[CANTIDAD SOLICITADA]]-DETALLE_GD_1[[#This Row],[DEVOLUCIÓN]]</f>
        <v>1000</v>
      </c>
      <c r="AD1605" s="38" t="str">
        <f>+_xlfn.XLOOKUP(DETALLE_GD_1[[#This Row],[CODIGO]],PRODUCTOS[CODIGO],PRODUCTOS[DESC CORTA],"",0)</f>
        <v>TORNILLO SIMPSON 6"</v>
      </c>
    </row>
    <row r="1606" spans="1:30" hidden="1" x14ac:dyDescent="0.25">
      <c r="A1606" s="1">
        <v>46160</v>
      </c>
      <c r="B1606" s="1">
        <v>46160</v>
      </c>
      <c r="C1606" s="80" t="s">
        <v>169</v>
      </c>
      <c r="D1606" s="38">
        <v>5</v>
      </c>
      <c r="E1606" s="80" t="s">
        <v>169</v>
      </c>
      <c r="F1606">
        <v>408017</v>
      </c>
      <c r="G1606" s="80" t="s">
        <v>445</v>
      </c>
      <c r="H1606" s="80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"/>
      <c r="V1606">
        <v>6188</v>
      </c>
      <c r="W1606" s="2">
        <v>6579000000</v>
      </c>
      <c r="X1606" s="6" t="s">
        <v>355</v>
      </c>
      <c r="Y1606" s="38">
        <v>10010</v>
      </c>
      <c r="Z1606" s="81" t="e">
        <f>+((DETALLE_GD_1[[#This Row],[VALOR X UN (GD)]]-DETALLE_GD_1[[#This Row],[VALOR PPTO]])/DETALLE_GD_1[[#This Row],[VALOR PPTO]])</f>
        <v>#DIV/0!</v>
      </c>
      <c r="AA1606" s="2">
        <f>+DETALLE_GD_1[[#This Row],[VALOR PPTO]]*DETALLE_GD_1[[#This Row],[CANTIDAD RECIBIDA]]</f>
        <v>0</v>
      </c>
      <c r="AB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6" s="3">
        <f>+DETALLE_GD_1[[#This Row],[CANTIDAD SOLICITADA]]-DETALLE_GD_1[[#This Row],[DEVOLUCIÓN]]</f>
        <v>1</v>
      </c>
      <c r="AD1606" s="38" t="str">
        <f>+_xlfn.XLOOKUP(DETALLE_GD_1[[#This Row],[CODIGO]],PRODUCTOS[CODIGO],PRODUCTOS[DESC CORTA],"",0)</f>
        <v/>
      </c>
    </row>
    <row r="1607" spans="1:30" hidden="1" x14ac:dyDescent="0.25">
      <c r="A1607" s="1">
        <v>46160</v>
      </c>
      <c r="B1607" s="1">
        <v>46160</v>
      </c>
      <c r="C1607" s="80" t="s">
        <v>169</v>
      </c>
      <c r="D1607" s="38">
        <v>5</v>
      </c>
      <c r="E1607" s="80" t="s">
        <v>169</v>
      </c>
      <c r="F1607">
        <v>412302</v>
      </c>
      <c r="G1607" s="80" t="s">
        <v>165</v>
      </c>
      <c r="H1607" s="80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"/>
      <c r="V1607">
        <v>6188</v>
      </c>
      <c r="W1607" s="2">
        <v>6579000000</v>
      </c>
      <c r="X1607" s="6">
        <v>47424.586669999997</v>
      </c>
      <c r="Y1607" s="38">
        <v>10010</v>
      </c>
      <c r="Z1607" s="81">
        <f>+((DETALLE_GD_1[[#This Row],[VALOR X UN (GD)]]-DETALLE_GD_1[[#This Row],[VALOR PPTO]])/DETALLE_GD_1[[#This Row],[VALOR PPTO]])</f>
        <v>8.7085629232500571E-6</v>
      </c>
      <c r="AA1607" s="2">
        <f>+DETALLE_GD_1[[#This Row],[VALOR PPTO]]*DETALLE_GD_1[[#This Row],[CANTIDAD RECIBIDA]]</f>
        <v>47424.587</v>
      </c>
      <c r="AB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7" s="3">
        <f>+DETALLE_GD_1[[#This Row],[CANTIDAD SOLICITADA]]-DETALLE_GD_1[[#This Row],[DEVOLUCIÓN]]</f>
        <v>10</v>
      </c>
      <c r="AD1607" s="38">
        <f>+_xlfn.XLOOKUP(DETALLE_GD_1[[#This Row],[CODIGO]],PRODUCTOS[CODIGO],PRODUCTOS[DESC CORTA],"",0)</f>
        <v>0</v>
      </c>
    </row>
    <row r="1608" spans="1:30" hidden="1" x14ac:dyDescent="0.25">
      <c r="A1608" s="1">
        <v>46160</v>
      </c>
      <c r="B1608" s="1">
        <v>46160</v>
      </c>
      <c r="C1608" s="80" t="s">
        <v>169</v>
      </c>
      <c r="D1608" s="38">
        <v>5</v>
      </c>
      <c r="E1608" s="80" t="s">
        <v>169</v>
      </c>
      <c r="F1608">
        <v>407427</v>
      </c>
      <c r="G1608" s="80" t="s">
        <v>172</v>
      </c>
      <c r="H1608" s="80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"/>
      <c r="V1608">
        <v>6188</v>
      </c>
      <c r="W1608" s="2">
        <v>6579000000</v>
      </c>
      <c r="X1608" s="6">
        <v>45115.090909999999</v>
      </c>
      <c r="Y1608" s="38">
        <v>10010</v>
      </c>
      <c r="Z1608" s="81">
        <f>+((DETALLE_GD_1[[#This Row],[VALOR X UN (GD)]]-DETALLE_GD_1[[#This Row],[VALOR PPTO]])/DETALLE_GD_1[[#This Row],[VALOR PPTO]])</f>
        <v>-2.0170634256362076E-6</v>
      </c>
      <c r="AA1608" s="2">
        <f>+DETALLE_GD_1[[#This Row],[VALOR PPTO]]*DETALLE_GD_1[[#This Row],[CANTIDAD RECIBIDA]]</f>
        <v>45115.091</v>
      </c>
      <c r="AB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8" s="3">
        <f>+DETALLE_GD_1[[#This Row],[CANTIDAD SOLICITADA]]-DETALLE_GD_1[[#This Row],[DEVOLUCIÓN]]</f>
        <v>2</v>
      </c>
      <c r="AD1608" s="38">
        <f>+_xlfn.XLOOKUP(DETALLE_GD_1[[#This Row],[CODIGO]],PRODUCTOS[CODIGO],PRODUCTOS[DESC CORTA],"",0)</f>
        <v>0</v>
      </c>
    </row>
    <row r="1609" spans="1:30" hidden="1" x14ac:dyDescent="0.25">
      <c r="A1609" s="1">
        <v>46160</v>
      </c>
      <c r="B1609" s="1">
        <v>46160</v>
      </c>
      <c r="C1609" s="80" t="s">
        <v>169</v>
      </c>
      <c r="D1609" s="38">
        <v>5</v>
      </c>
      <c r="E1609" s="80" t="s">
        <v>169</v>
      </c>
      <c r="F1609">
        <v>707023</v>
      </c>
      <c r="G1609" s="80" t="s">
        <v>797</v>
      </c>
      <c r="H1609" s="80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"/>
      <c r="V1609">
        <v>6188</v>
      </c>
      <c r="W1609" s="2">
        <v>6579000000</v>
      </c>
      <c r="X1609" s="6" t="s">
        <v>355</v>
      </c>
      <c r="Y1609" s="38">
        <v>10010</v>
      </c>
      <c r="Z1609" s="81" t="e">
        <f>+((DETALLE_GD_1[[#This Row],[VALOR X UN (GD)]]-DETALLE_GD_1[[#This Row],[VALOR PPTO]])/DETALLE_GD_1[[#This Row],[VALOR PPTO]])</f>
        <v>#DIV/0!</v>
      </c>
      <c r="AA1609" s="2">
        <f>+DETALLE_GD_1[[#This Row],[VALOR PPTO]]*DETALLE_GD_1[[#This Row],[CANTIDAD RECIBIDA]]</f>
        <v>0</v>
      </c>
      <c r="AB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9" s="3">
        <f>+DETALLE_GD_1[[#This Row],[CANTIDAD SOLICITADA]]-DETALLE_GD_1[[#This Row],[DEVOLUCIÓN]]</f>
        <v>4</v>
      </c>
      <c r="AD1609" s="38" t="str">
        <f>+_xlfn.XLOOKUP(DETALLE_GD_1[[#This Row],[CODIGO]],PRODUCTOS[CODIGO],PRODUCTOS[DESC CORTA],"",0)</f>
        <v/>
      </c>
    </row>
    <row r="1610" spans="1:30" hidden="1" x14ac:dyDescent="0.25">
      <c r="A1610" s="1">
        <v>46160</v>
      </c>
      <c r="B1610" s="1">
        <v>46160</v>
      </c>
      <c r="C1610" s="80" t="s">
        <v>169</v>
      </c>
      <c r="D1610" s="38">
        <v>5</v>
      </c>
      <c r="E1610" s="80" t="s">
        <v>169</v>
      </c>
      <c r="F1610">
        <v>410045</v>
      </c>
      <c r="G1610" s="80" t="s">
        <v>110</v>
      </c>
      <c r="H1610" s="8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"/>
      <c r="V1610">
        <v>6188</v>
      </c>
      <c r="W1610" s="2">
        <v>6579000000</v>
      </c>
      <c r="X1610" s="6">
        <v>85376.31575199998</v>
      </c>
      <c r="Y1610" s="38">
        <v>10010</v>
      </c>
      <c r="Z1610" s="81">
        <f>+((DETALLE_GD_1[[#This Row],[VALOR X UN (GD)]]-DETALLE_GD_1[[#This Row],[VALOR PPTO]])/DETALLE_GD_1[[#This Row],[VALOR PPTO]])</f>
        <v>-8.7006734213511128E-2</v>
      </c>
      <c r="AA1610" s="2">
        <f>+DETALLE_GD_1[[#This Row],[VALOR PPTO]]*DETALLE_GD_1[[#This Row],[CANTIDAD RECIBIDA]]</f>
        <v>85376.324800000002</v>
      </c>
      <c r="AB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0" s="3">
        <f>+DETALLE_GD_1[[#This Row],[CANTIDAD SOLICITADA]]-DETALLE_GD_1[[#This Row],[DEVOLUCIÓN]]</f>
        <v>232</v>
      </c>
      <c r="AD1610" s="38" t="str">
        <f>+_xlfn.XLOOKUP(DETALLE_GD_1[[#This Row],[CODIGO]],PRODUCTOS[CODIGO],PRODUCTOS[DESC CORTA],"",0)</f>
        <v>CONECTOR DENTADO</v>
      </c>
    </row>
    <row r="1611" spans="1:30" hidden="1" x14ac:dyDescent="0.25">
      <c r="A1611" s="1">
        <v>46160</v>
      </c>
      <c r="B1611" s="1">
        <v>46160</v>
      </c>
      <c r="C1611" s="80" t="s">
        <v>169</v>
      </c>
      <c r="D1611" s="38">
        <v>5</v>
      </c>
      <c r="E1611" s="80" t="s">
        <v>169</v>
      </c>
      <c r="F1611">
        <v>412260</v>
      </c>
      <c r="G1611" s="80" t="s">
        <v>41</v>
      </c>
      <c r="H1611" s="80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"/>
      <c r="V1611">
        <v>6188</v>
      </c>
      <c r="W1611" s="2">
        <v>6579000000</v>
      </c>
      <c r="X1611" s="6">
        <v>11208632.637183998</v>
      </c>
      <c r="Y1611" s="38">
        <v>10010</v>
      </c>
      <c r="Z1611" s="81">
        <f>+((DETALLE_GD_1[[#This Row],[VALOR X UN (GD)]]-DETALLE_GD_1[[#This Row],[VALOR PPTO]])/DETALLE_GD_1[[#This Row],[VALOR PPTO]])</f>
        <v>-1.0029469571410684E-2</v>
      </c>
      <c r="AA1611" s="2">
        <f>+DETALLE_GD_1[[#This Row],[VALOR PPTO]]*DETALLE_GD_1[[#This Row],[CANTIDAD RECIBIDA]]</f>
        <v>11208632.640000001</v>
      </c>
      <c r="AB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1" s="3">
        <f>+DETALLE_GD_1[[#This Row],[CANTIDAD SOLICITADA]]-DETALLE_GD_1[[#This Row],[DEVOLUCIÓN]]</f>
        <v>128</v>
      </c>
      <c r="AD1611" s="38" t="str">
        <f>+_xlfn.XLOOKUP(DETALLE_GD_1[[#This Row],[CODIGO]],PRODUCTOS[CODIGO],PRODUCTOS[DESC CORTA],"",0)</f>
        <v>PB1</v>
      </c>
    </row>
    <row r="1612" spans="1:30" hidden="1" x14ac:dyDescent="0.25">
      <c r="A1612" s="1">
        <v>46160</v>
      </c>
      <c r="B1612" s="1">
        <v>46160</v>
      </c>
      <c r="C1612" s="80" t="s">
        <v>169</v>
      </c>
      <c r="D1612" s="38">
        <v>5</v>
      </c>
      <c r="E1612" s="80" t="s">
        <v>169</v>
      </c>
      <c r="F1612" t="s">
        <v>386</v>
      </c>
      <c r="G1612" s="80" t="s">
        <v>83</v>
      </c>
      <c r="H1612" s="80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"/>
      <c r="V1612">
        <v>6188</v>
      </c>
      <c r="W1612" s="2">
        <v>6579000000</v>
      </c>
      <c r="X1612" s="6">
        <v>147759.27272799995</v>
      </c>
      <c r="Y1612" s="38">
        <v>10010</v>
      </c>
      <c r="Z1612" s="81">
        <f>+((DETALLE_GD_1[[#This Row],[VALOR X UN (GD)]]-DETALLE_GD_1[[#This Row],[VALOR PPTO]])/DETALLE_GD_1[[#This Row],[VALOR PPTO]])</f>
        <v>-1.8462462276418306E-6</v>
      </c>
      <c r="AA1612" s="2">
        <f>+DETALLE_GD_1[[#This Row],[VALOR PPTO]]*DETALLE_GD_1[[#This Row],[CANTIDAD RECIBIDA]]</f>
        <v>147759.27280000001</v>
      </c>
      <c r="AB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2" s="3">
        <f>+DETALLE_GD_1[[#This Row],[CANTIDAD SOLICITADA]]-DETALLE_GD_1[[#This Row],[DEVOLUCIÓN]]</f>
        <v>4</v>
      </c>
      <c r="AD1612" s="38" t="str">
        <f>+_xlfn.XLOOKUP(DETALLE_GD_1[[#This Row],[CODIGO]],PRODUCTOS[CODIGO],PRODUCTOS[DESC CORTA],"",0)</f>
        <v>CLAVO R20</v>
      </c>
    </row>
    <row r="1613" spans="1:30" hidden="1" x14ac:dyDescent="0.25">
      <c r="A1613" s="1">
        <v>46160</v>
      </c>
      <c r="B1613" s="1">
        <v>46160</v>
      </c>
      <c r="C1613" s="80" t="s">
        <v>169</v>
      </c>
      <c r="D1613" s="38">
        <v>5</v>
      </c>
      <c r="E1613" s="80" t="s">
        <v>169</v>
      </c>
      <c r="F1613">
        <v>302054</v>
      </c>
      <c r="G1613" s="80" t="s">
        <v>356</v>
      </c>
      <c r="H1613" s="80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"/>
      <c r="V1613">
        <v>6188</v>
      </c>
      <c r="W1613" s="2">
        <v>6579000000</v>
      </c>
      <c r="X1613" s="6">
        <v>10694736</v>
      </c>
      <c r="Y1613" s="38">
        <v>10010</v>
      </c>
      <c r="Z1613" s="81">
        <f>+((DETALLE_GD_1[[#This Row],[VALOR X UN (GD)]]-DETALLE_GD_1[[#This Row],[VALOR PPTO]])/DETALLE_GD_1[[#This Row],[VALOR PPTO]])</f>
        <v>-0.19905091895676522</v>
      </c>
      <c r="AA1613" s="2">
        <f>+DETALLE_GD_1[[#This Row],[VALOR PPTO]]*DETALLE_GD_1[[#This Row],[CANTIDAD RECIBIDA]]</f>
        <v>10694736</v>
      </c>
      <c r="AB1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3" s="3">
        <f>+DETALLE_GD_1[[#This Row],[CANTIDAD SOLICITADA]]-DETALLE_GD_1[[#This Row],[DEVOLUCIÓN]]</f>
        <v>1872</v>
      </c>
      <c r="AD1613" s="38">
        <f>+_xlfn.XLOOKUP(DETALLE_GD_1[[#This Row],[CODIGO]],PRODUCTOS[CODIGO],PRODUCTOS[DESC CORTA],"",0)</f>
        <v>0</v>
      </c>
    </row>
    <row r="1614" spans="1:30" hidden="1" x14ac:dyDescent="0.25">
      <c r="A1614" s="1">
        <v>46160</v>
      </c>
      <c r="B1614" s="1">
        <v>46160</v>
      </c>
      <c r="C1614" s="80" t="s">
        <v>169</v>
      </c>
      <c r="D1614" s="38">
        <v>5</v>
      </c>
      <c r="E1614" s="80" t="s">
        <v>169</v>
      </c>
      <c r="F1614">
        <v>408042</v>
      </c>
      <c r="G1614" s="80" t="s">
        <v>144</v>
      </c>
      <c r="H1614" s="80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"/>
      <c r="V1614">
        <v>6188</v>
      </c>
      <c r="W1614" s="2">
        <v>6579000000</v>
      </c>
      <c r="X1614" s="6">
        <v>350000.00000000029</v>
      </c>
      <c r="Y1614" s="38">
        <v>10010</v>
      </c>
      <c r="Z1614" s="81">
        <f>+((DETALLE_GD_1[[#This Row],[VALOR X UN (GD)]]-DETALLE_GD_1[[#This Row],[VALOR PPTO]])/DETALLE_GD_1[[#This Row],[VALOR PPTO]])</f>
        <v>0</v>
      </c>
      <c r="AA1614" s="2">
        <f>+DETALLE_GD_1[[#This Row],[VALOR PPTO]]*DETALLE_GD_1[[#This Row],[CANTIDAD RECIBIDA]]</f>
        <v>350000</v>
      </c>
      <c r="AB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4" s="3">
        <f>+DETALLE_GD_1[[#This Row],[CANTIDAD SOLICITADA]]-DETALLE_GD_1[[#This Row],[DEVOLUCIÓN]]</f>
        <v>10</v>
      </c>
      <c r="AD1614" s="38" t="str">
        <f>+_xlfn.XLOOKUP(DETALLE_GD_1[[#This Row],[CODIGO]],PRODUCTOS[CODIGO],PRODUCTOS[DESC CORTA],"",0)</f>
        <v>CLAVO HELICOIDAL PROFIX</v>
      </c>
    </row>
    <row r="1615" spans="1:30" hidden="1" x14ac:dyDescent="0.25">
      <c r="A1615" s="1">
        <v>46161</v>
      </c>
      <c r="B1615" s="1">
        <v>46161</v>
      </c>
      <c r="C1615" s="80" t="s">
        <v>169</v>
      </c>
      <c r="D1615" s="38">
        <v>5</v>
      </c>
      <c r="E1615" s="80" t="s">
        <v>169</v>
      </c>
      <c r="F1615">
        <v>907034</v>
      </c>
      <c r="G1615" s="80" t="s">
        <v>256</v>
      </c>
      <c r="H1615" s="80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">
        <v>2579804</v>
      </c>
      <c r="V1615">
        <v>6188</v>
      </c>
      <c r="W1615" s="2">
        <v>6579000000</v>
      </c>
      <c r="X1615" s="6">
        <v>1250153.3333360001</v>
      </c>
      <c r="Y1615" s="38">
        <v>10010</v>
      </c>
      <c r="Z1615" s="81">
        <f>+((DETALLE_GD_1[[#This Row],[VALOR X UN (GD)]]-DETALLE_GD_1[[#This Row],[VALOR PPTO]])/DETALLE_GD_1[[#This Row],[VALOR PPTO]])</f>
        <v>-0.2649525659753838</v>
      </c>
      <c r="AA1615" s="2">
        <f>+DETALLE_GD_1[[#This Row],[VALOR PPTO]]*DETALLE_GD_1[[#This Row],[CANTIDAD RECIBIDA]]</f>
        <v>1250153.3336</v>
      </c>
      <c r="AB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5" s="3">
        <f>+DETALLE_GD_1[[#This Row],[CANTIDAD SOLICITADA]]-DETALLE_GD_1[[#This Row],[DEVOLUCIÓN]]</f>
        <v>8</v>
      </c>
      <c r="AD1615" s="38" t="str">
        <f>+_xlfn.XLOOKUP(DETALLE_GD_1[[#This Row],[CODIGO]],PRODUCTOS[CODIGO],PRODUCTOS[DESC CORTA],"",0)</f>
        <v/>
      </c>
    </row>
    <row r="1616" spans="1:30" hidden="1" x14ac:dyDescent="0.25">
      <c r="A1616" s="1">
        <v>46161</v>
      </c>
      <c r="B1616" s="1">
        <v>46161</v>
      </c>
      <c r="C1616" s="80" t="s">
        <v>169</v>
      </c>
      <c r="D1616" s="38">
        <v>5</v>
      </c>
      <c r="E1616" s="80" t="s">
        <v>169</v>
      </c>
      <c r="F1616">
        <v>2505058</v>
      </c>
      <c r="G1616" s="80" t="s">
        <v>142</v>
      </c>
      <c r="H1616" s="80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"/>
      <c r="V1616">
        <v>6188</v>
      </c>
      <c r="W1616" s="2">
        <v>6579000000</v>
      </c>
      <c r="X1616" s="6">
        <v>214441.72881599999</v>
      </c>
      <c r="Y1616" s="38">
        <v>10010</v>
      </c>
      <c r="Z1616" s="81">
        <f>+((DETALLE_GD_1[[#This Row],[VALOR X UN (GD)]]-DETALLE_GD_1[[#This Row],[VALOR PPTO]])/DETALLE_GD_1[[#This Row],[VALOR PPTO]])</f>
        <v>-7.444786637170997E-2</v>
      </c>
      <c r="AA1616" s="2">
        <f>+DETALLE_GD_1[[#This Row],[VALOR PPTO]]*DETALLE_GD_1[[#This Row],[CANTIDAD RECIBIDA]]</f>
        <v>214441.7292</v>
      </c>
      <c r="AB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6" s="3">
        <f>+DETALLE_GD_1[[#This Row],[CANTIDAD SOLICITADA]]-DETALLE_GD_1[[#This Row],[DEVOLUCIÓN]]</f>
        <v>12</v>
      </c>
      <c r="AD1616" s="38" t="str">
        <f>+_xlfn.XLOOKUP(DETALLE_GD_1[[#This Row],[CODIGO]],PRODUCTOS[CODIGO],PRODUCTOS[DESC CORTA],"",0)</f>
        <v>VENTILACIÓN PASIVA</v>
      </c>
    </row>
    <row r="1617" spans="1:30" hidden="1" x14ac:dyDescent="0.25">
      <c r="A1617" s="1">
        <v>46161</v>
      </c>
      <c r="B1617" s="1">
        <v>46161</v>
      </c>
      <c r="C1617" s="80" t="s">
        <v>169</v>
      </c>
      <c r="D1617" s="38">
        <v>5</v>
      </c>
      <c r="E1617" s="80" t="s">
        <v>169</v>
      </c>
      <c r="F1617">
        <v>2304008</v>
      </c>
      <c r="G1617" s="80" t="s">
        <v>707</v>
      </c>
      <c r="H1617" s="80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"/>
      <c r="V1617">
        <v>6188</v>
      </c>
      <c r="W1617" s="2">
        <v>6579000000</v>
      </c>
      <c r="X1617" s="6" t="s">
        <v>355</v>
      </c>
      <c r="Y1617" s="38">
        <v>10010</v>
      </c>
      <c r="Z1617" s="81" t="e">
        <f>+((DETALLE_GD_1[[#This Row],[VALOR X UN (GD)]]-DETALLE_GD_1[[#This Row],[VALOR PPTO]])/DETALLE_GD_1[[#This Row],[VALOR PPTO]])</f>
        <v>#DIV/0!</v>
      </c>
      <c r="AA1617" s="2">
        <f>+DETALLE_GD_1[[#This Row],[VALOR PPTO]]*DETALLE_GD_1[[#This Row],[CANTIDAD RECIBIDA]]</f>
        <v>0</v>
      </c>
      <c r="AB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7" s="3">
        <f>+DETALLE_GD_1[[#This Row],[CANTIDAD SOLICITADA]]-DETALLE_GD_1[[#This Row],[DEVOLUCIÓN]]</f>
        <v>24</v>
      </c>
      <c r="AD1617" s="38" t="str">
        <f>+_xlfn.XLOOKUP(DETALLE_GD_1[[#This Row],[CODIGO]],PRODUCTOS[CODIGO],PRODUCTOS[DESC CORTA],"",0)</f>
        <v/>
      </c>
    </row>
    <row r="1618" spans="1:30" hidden="1" x14ac:dyDescent="0.25">
      <c r="A1618" s="1">
        <v>46161</v>
      </c>
      <c r="B1618" s="1">
        <v>46161</v>
      </c>
      <c r="C1618" s="80" t="s">
        <v>169</v>
      </c>
      <c r="D1618" s="38">
        <v>5</v>
      </c>
      <c r="E1618" s="80" t="s">
        <v>169</v>
      </c>
      <c r="F1618">
        <v>1901008</v>
      </c>
      <c r="G1618" s="80" t="s">
        <v>278</v>
      </c>
      <c r="H1618" s="80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"/>
      <c r="V1618">
        <v>6188</v>
      </c>
      <c r="W1618" s="2">
        <v>6579000000</v>
      </c>
      <c r="X1618" s="6">
        <v>570454.86033000005</v>
      </c>
      <c r="Y1618" s="38">
        <v>10010</v>
      </c>
      <c r="Z1618" s="81">
        <f>+((DETALLE_GD_1[[#This Row],[VALOR X UN (GD)]]-DETALLE_GD_1[[#This Row],[VALOR PPTO]])/DETALLE_GD_1[[#This Row],[VALOR PPTO]])</f>
        <v>-2.7341118341867223E-2</v>
      </c>
      <c r="AA1618" s="2">
        <f>+DETALLE_GD_1[[#This Row],[VALOR PPTO]]*DETALLE_GD_1[[#This Row],[CANTIDAD RECIBIDA]]</f>
        <v>570454.86599999992</v>
      </c>
      <c r="AB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8" s="3">
        <f>+DETALLE_GD_1[[#This Row],[CANTIDAD SOLICITADA]]-DETALLE_GD_1[[#This Row],[DEVOLUCIÓN]]</f>
        <v>270</v>
      </c>
      <c r="AD1618" s="38" t="str">
        <f>+_xlfn.XLOOKUP(DETALLE_GD_1[[#This Row],[CODIGO]],PRODUCTOS[CODIGO],PRODUCTOS[DESC CORTA],"",0)</f>
        <v>AISLAN GLASS 90MM</v>
      </c>
    </row>
    <row r="1619" spans="1:30" hidden="1" x14ac:dyDescent="0.25">
      <c r="A1619" s="1">
        <v>46161</v>
      </c>
      <c r="B1619" s="1">
        <v>46161</v>
      </c>
      <c r="C1619" s="80" t="s">
        <v>169</v>
      </c>
      <c r="D1619" s="38">
        <v>5</v>
      </c>
      <c r="E1619" s="80" t="s">
        <v>169</v>
      </c>
      <c r="F1619">
        <v>307033</v>
      </c>
      <c r="G1619" s="80" t="s">
        <v>248</v>
      </c>
      <c r="H1619" s="80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"/>
      <c r="V1619">
        <v>6188</v>
      </c>
      <c r="W1619" s="2">
        <v>6579000000</v>
      </c>
      <c r="X1619" s="6">
        <v>94452.677199999991</v>
      </c>
      <c r="Y1619" s="38">
        <v>10010</v>
      </c>
      <c r="Z1619" s="81">
        <f>+((DETALLE_GD_1[[#This Row],[VALOR X UN (GD)]]-DETALLE_GD_1[[#This Row],[VALOR PPTO]])/DETALLE_GD_1[[#This Row],[VALOR PPTO]])</f>
        <v>2.9988563055514597E-4</v>
      </c>
      <c r="AA1619" s="2">
        <f>+DETALLE_GD_1[[#This Row],[VALOR PPTO]]*DETALLE_GD_1[[#This Row],[CANTIDAD RECIBIDA]]</f>
        <v>94452.675000000003</v>
      </c>
      <c r="AB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9" s="3">
        <f>+DETALLE_GD_1[[#This Row],[CANTIDAD SOLICITADA]]-DETALLE_GD_1[[#This Row],[DEVOLUCIÓN]]</f>
        <v>50</v>
      </c>
      <c r="AD1619" s="38">
        <f>+_xlfn.XLOOKUP(DETALLE_GD_1[[#This Row],[CODIGO]],PRODUCTOS[CODIGO],PRODUCTOS[DESC CORTA],"",0)</f>
        <v>0</v>
      </c>
    </row>
    <row r="1620" spans="1:30" hidden="1" x14ac:dyDescent="0.25">
      <c r="A1620" s="1">
        <v>46161</v>
      </c>
      <c r="B1620" s="1">
        <v>46161</v>
      </c>
      <c r="C1620" s="80" t="s">
        <v>169</v>
      </c>
      <c r="D1620" s="38">
        <v>5</v>
      </c>
      <c r="E1620" s="80" t="s">
        <v>169</v>
      </c>
      <c r="F1620">
        <v>307030</v>
      </c>
      <c r="G1620" s="80" t="s">
        <v>64</v>
      </c>
      <c r="H1620" s="8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"/>
      <c r="V1620">
        <v>6188</v>
      </c>
      <c r="W1620" s="2">
        <v>6579000000</v>
      </c>
      <c r="X1620" s="6">
        <v>136499.94280000002</v>
      </c>
      <c r="Y1620" s="38">
        <v>10010</v>
      </c>
      <c r="Z1620" s="81">
        <f>+((DETALLE_GD_1[[#This Row],[VALOR X UN (GD)]]-DETALLE_GD_1[[#This Row],[VALOR PPTO]])/DETALLE_GD_1[[#This Row],[VALOR PPTO]])</f>
        <v>4.0293056526552117E-7</v>
      </c>
      <c r="AA1620" s="2">
        <f>+DETALLE_GD_1[[#This Row],[VALOR PPTO]]*DETALLE_GD_1[[#This Row],[CANTIDAD RECIBIDA]]</f>
        <v>136499.94500000001</v>
      </c>
      <c r="AB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0" s="3">
        <f>+DETALLE_GD_1[[#This Row],[CANTIDAD SOLICITADA]]-DETALLE_GD_1[[#This Row],[DEVOLUCIÓN]]</f>
        <v>50</v>
      </c>
      <c r="AD1620" s="38" t="str">
        <f>+_xlfn.XLOOKUP(DETALLE_GD_1[[#This Row],[CODIGO]],PRODUCTOS[CODIGO],PRODUCTOS[DESC CORTA],"",0)</f>
        <v>GUARDAPOLVO BLANCO</v>
      </c>
    </row>
    <row r="1621" spans="1:30" hidden="1" x14ac:dyDescent="0.25">
      <c r="A1621" s="1">
        <v>46161</v>
      </c>
      <c r="B1621" s="1">
        <v>46161</v>
      </c>
      <c r="C1621" s="80" t="s">
        <v>169</v>
      </c>
      <c r="D1621" s="38">
        <v>5</v>
      </c>
      <c r="E1621" s="80" t="s">
        <v>169</v>
      </c>
      <c r="F1621">
        <v>307031</v>
      </c>
      <c r="G1621" s="80" t="s">
        <v>65</v>
      </c>
      <c r="H1621" s="80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"/>
      <c r="V1621">
        <v>6188</v>
      </c>
      <c r="W1621" s="2">
        <v>6579000000</v>
      </c>
      <c r="X1621" s="6">
        <v>215999.88840000005</v>
      </c>
      <c r="Y1621" s="38">
        <v>10010</v>
      </c>
      <c r="Z1621" s="81">
        <f>+((DETALLE_GD_1[[#This Row],[VALOR X UN (GD)]]-DETALLE_GD_1[[#This Row],[VALOR PPTO]])/DETALLE_GD_1[[#This Row],[VALOR PPTO]])</f>
        <v>5.1851878741837811E-7</v>
      </c>
      <c r="AA1621" s="2">
        <f>+DETALLE_GD_1[[#This Row],[VALOR PPTO]]*DETALLE_GD_1[[#This Row],[CANTIDAD RECIBIDA]]</f>
        <v>215999.88799999998</v>
      </c>
      <c r="AB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1" s="3">
        <f>+DETALLE_GD_1[[#This Row],[CANTIDAD SOLICITADA]]-DETALLE_GD_1[[#This Row],[DEVOLUCIÓN]]</f>
        <v>80</v>
      </c>
      <c r="AD1621" s="38" t="str">
        <f>+_xlfn.XLOOKUP(DETALLE_GD_1[[#This Row],[CODIGO]],PRODUCTOS[CODIGO],PRODUCTOS[DESC CORTA],"",0)</f>
        <v>CORNIZA BLANCA</v>
      </c>
    </row>
    <row r="1622" spans="1:30" hidden="1" x14ac:dyDescent="0.25">
      <c r="A1622" s="1">
        <v>46161</v>
      </c>
      <c r="B1622" s="1">
        <v>46161</v>
      </c>
      <c r="C1622" s="80" t="s">
        <v>169</v>
      </c>
      <c r="D1622" s="38">
        <v>5</v>
      </c>
      <c r="E1622" s="80" t="s">
        <v>169</v>
      </c>
      <c r="F1622">
        <v>307096</v>
      </c>
      <c r="G1622" s="80" t="s">
        <v>249</v>
      </c>
      <c r="H1622" s="80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"/>
      <c r="V1622">
        <v>6188</v>
      </c>
      <c r="W1622" s="2">
        <v>6579000000</v>
      </c>
      <c r="X1622" s="6">
        <v>209535.01289999983</v>
      </c>
      <c r="Y1622" s="38">
        <v>10010</v>
      </c>
      <c r="Z1622" s="81">
        <f>+((DETALLE_GD_1[[#This Row],[VALOR X UN (GD)]]-DETALLE_GD_1[[#This Row],[VALOR PPTO]])/DETALLE_GD_1[[#This Row],[VALOR PPTO]])</f>
        <v>-0.33256022466126312</v>
      </c>
      <c r="AA1622" s="2">
        <f>+DETALLE_GD_1[[#This Row],[VALOR PPTO]]*DETALLE_GD_1[[#This Row],[CANTIDAD RECIBIDA]]</f>
        <v>209535.01</v>
      </c>
      <c r="AB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2" s="3">
        <f>+DETALLE_GD_1[[#This Row],[CANTIDAD SOLICITADA]]-DETALLE_GD_1[[#This Row],[DEVOLUCIÓN]]</f>
        <v>100</v>
      </c>
      <c r="AD1622" s="38" t="str">
        <f>+_xlfn.XLOOKUP(DETALLE_GD_1[[#This Row],[CODIGO]],PRODUCTOS[CODIGO],PRODUCTOS[DESC CORTA],"",0)</f>
        <v>CUBREJUNTA</v>
      </c>
    </row>
    <row r="1623" spans="1:30" hidden="1" x14ac:dyDescent="0.25">
      <c r="A1623" s="1">
        <v>46161</v>
      </c>
      <c r="B1623" s="1">
        <v>46161</v>
      </c>
      <c r="C1623" s="80" t="s">
        <v>169</v>
      </c>
      <c r="D1623" s="38">
        <v>5</v>
      </c>
      <c r="E1623" s="80" t="s">
        <v>169</v>
      </c>
      <c r="F1623">
        <v>2304053</v>
      </c>
      <c r="G1623" s="80" t="s">
        <v>213</v>
      </c>
      <c r="H1623" s="80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"/>
      <c r="V1623">
        <v>6188</v>
      </c>
      <c r="W1623" s="2">
        <v>6579000000</v>
      </c>
      <c r="X1623" s="6">
        <v>41376.000000000007</v>
      </c>
      <c r="Y1623" s="38">
        <v>10010</v>
      </c>
      <c r="Z1623" s="81">
        <f>+((DETALLE_GD_1[[#This Row],[VALOR X UN (GD)]]-DETALLE_GD_1[[#This Row],[VALOR PPTO]])/DETALLE_GD_1[[#This Row],[VALOR PPTO]])</f>
        <v>0.18551821345707656</v>
      </c>
      <c r="AA1623" s="2">
        <f>+DETALLE_GD_1[[#This Row],[VALOR PPTO]]*DETALLE_GD_1[[#This Row],[CANTIDAD RECIBIDA]]</f>
        <v>41376</v>
      </c>
      <c r="AB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3" s="3">
        <f>+DETALLE_GD_1[[#This Row],[CANTIDAD SOLICITADA]]-DETALLE_GD_1[[#This Row],[DEVOLUCIÓN]]</f>
        <v>48</v>
      </c>
      <c r="AD1623" s="38">
        <f>+_xlfn.XLOOKUP(DETALLE_GD_1[[#This Row],[CODIGO]],PRODUCTOS[CODIGO],PRODUCTOS[DESC CORTA],"",0)</f>
        <v>0</v>
      </c>
    </row>
    <row r="1624" spans="1:30" hidden="1" x14ac:dyDescent="0.25">
      <c r="A1624" s="1">
        <v>46161</v>
      </c>
      <c r="B1624" s="1">
        <v>46161</v>
      </c>
      <c r="C1624" s="80" t="s">
        <v>169</v>
      </c>
      <c r="D1624" s="38">
        <v>5</v>
      </c>
      <c r="E1624" s="80" t="s">
        <v>169</v>
      </c>
      <c r="F1624">
        <v>2304002</v>
      </c>
      <c r="G1624" s="80" t="s">
        <v>212</v>
      </c>
      <c r="H1624" s="80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"/>
      <c r="V1624">
        <v>6188</v>
      </c>
      <c r="W1624" s="2">
        <v>6579000000</v>
      </c>
      <c r="X1624" s="6">
        <v>33035.321376</v>
      </c>
      <c r="Y1624" s="38">
        <v>10010</v>
      </c>
      <c r="Z1624" s="81">
        <f>+((DETALLE_GD_1[[#This Row],[VALOR X UN (GD)]]-DETALLE_GD_1[[#This Row],[VALOR PPTO]])/DETALLE_GD_1[[#This Row],[VALOR PPTO]])</f>
        <v>2.3994899422923075E-2</v>
      </c>
      <c r="AA1624" s="2">
        <f>+DETALLE_GD_1[[#This Row],[VALOR PPTO]]*DETALLE_GD_1[[#This Row],[CANTIDAD RECIBIDA]]</f>
        <v>33035.320800000001</v>
      </c>
      <c r="AB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4" s="3">
        <f>+DETALLE_GD_1[[#This Row],[CANTIDAD SOLICITADA]]-DETALLE_GD_1[[#This Row],[DEVOLUCIÓN]]</f>
        <v>24</v>
      </c>
      <c r="AD1624" s="38">
        <f>+_xlfn.XLOOKUP(DETALLE_GD_1[[#This Row],[CODIGO]],PRODUCTOS[CODIGO],PRODUCTOS[DESC CORTA],"",0)</f>
        <v>0</v>
      </c>
    </row>
    <row r="1625" spans="1:30" hidden="1" x14ac:dyDescent="0.25">
      <c r="A1625" s="1">
        <v>46161</v>
      </c>
      <c r="B1625" s="1">
        <v>46161</v>
      </c>
      <c r="C1625" s="80" t="s">
        <v>169</v>
      </c>
      <c r="D1625" s="38">
        <v>5</v>
      </c>
      <c r="E1625" s="80" t="s">
        <v>169</v>
      </c>
      <c r="F1625">
        <v>2302119</v>
      </c>
      <c r="G1625" s="80" t="s">
        <v>74</v>
      </c>
      <c r="H1625" s="80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"/>
      <c r="V1625">
        <v>6188</v>
      </c>
      <c r="W1625" s="2">
        <v>6579000000</v>
      </c>
      <c r="X1625" s="6">
        <v>176208</v>
      </c>
      <c r="Y1625" s="38">
        <v>10010</v>
      </c>
      <c r="Z1625" s="81">
        <f>+((DETALLE_GD_1[[#This Row],[VALOR X UN (GD)]]-DETALLE_GD_1[[#This Row],[VALOR PPTO]])/DETALLE_GD_1[[#This Row],[VALOR PPTO]])</f>
        <v>2.4175973849087443E-3</v>
      </c>
      <c r="AA1625" s="2">
        <f>+DETALLE_GD_1[[#This Row],[VALOR PPTO]]*DETALLE_GD_1[[#This Row],[CANTIDAD RECIBIDA]]</f>
        <v>176208</v>
      </c>
      <c r="AB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5" s="3">
        <f>+DETALLE_GD_1[[#This Row],[CANTIDAD SOLICITADA]]-DETALLE_GD_1[[#This Row],[DEVOLUCIÓN]]</f>
        <v>48</v>
      </c>
      <c r="AD1625" s="38" t="str">
        <f>+_xlfn.XLOOKUP(DETALLE_GD_1[[#This Row],[CODIGO]],PRODUCTOS[CODIGO],PRODUCTOS[DESC CORTA],"",0)</f>
        <v>SELLO</v>
      </c>
    </row>
    <row r="1626" spans="1:30" hidden="1" x14ac:dyDescent="0.25">
      <c r="A1626" s="1">
        <v>46161</v>
      </c>
      <c r="B1626" s="1">
        <v>46161</v>
      </c>
      <c r="C1626" s="80" t="s">
        <v>169</v>
      </c>
      <c r="D1626" s="38">
        <v>5</v>
      </c>
      <c r="E1626" s="80" t="s">
        <v>169</v>
      </c>
      <c r="F1626">
        <v>408042</v>
      </c>
      <c r="G1626" s="80" t="s">
        <v>144</v>
      </c>
      <c r="H1626" s="80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">
        <v>6313198</v>
      </c>
      <c r="V1626">
        <v>6188</v>
      </c>
      <c r="W1626" s="2">
        <v>6579000000</v>
      </c>
      <c r="X1626" s="6">
        <v>350000.00000000029</v>
      </c>
      <c r="Y1626" s="38">
        <v>10010</v>
      </c>
      <c r="Z1626" s="81">
        <f>+((DETALLE_GD_1[[#This Row],[VALOR X UN (GD)]]-DETALLE_GD_1[[#This Row],[VALOR PPTO]])/DETALLE_GD_1[[#This Row],[VALOR PPTO]])</f>
        <v>0</v>
      </c>
      <c r="AA1626" s="2">
        <f>+DETALLE_GD_1[[#This Row],[VALOR PPTO]]*DETALLE_GD_1[[#This Row],[CANTIDAD RECIBIDA]]</f>
        <v>350000</v>
      </c>
      <c r="AB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6" s="3">
        <f>+DETALLE_GD_1[[#This Row],[CANTIDAD SOLICITADA]]-DETALLE_GD_1[[#This Row],[DEVOLUCIÓN]]</f>
        <v>10</v>
      </c>
      <c r="AD1626" s="38" t="str">
        <f>+_xlfn.XLOOKUP(DETALLE_GD_1[[#This Row],[CODIGO]],PRODUCTOS[CODIGO],PRODUCTOS[DESC CORTA],"",0)</f>
        <v>CLAVO HELICOIDAL PROFIX</v>
      </c>
    </row>
    <row r="1627" spans="1:30" hidden="1" x14ac:dyDescent="0.25">
      <c r="A1627" s="1">
        <v>46161</v>
      </c>
      <c r="B1627" s="1">
        <v>46161</v>
      </c>
      <c r="C1627" s="80" t="s">
        <v>169</v>
      </c>
      <c r="D1627" s="38">
        <v>5</v>
      </c>
      <c r="E1627" s="80" t="s">
        <v>169</v>
      </c>
      <c r="F1627">
        <v>1901008</v>
      </c>
      <c r="G1627" s="80" t="s">
        <v>278</v>
      </c>
      <c r="H1627" s="80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"/>
      <c r="V1627">
        <v>6188</v>
      </c>
      <c r="W1627" s="2">
        <v>6579000000</v>
      </c>
      <c r="X1627" s="6">
        <v>570454.86033000005</v>
      </c>
      <c r="Y1627" s="38">
        <v>10010</v>
      </c>
      <c r="Z1627" s="81">
        <f>+((DETALLE_GD_1[[#This Row],[VALOR X UN (GD)]]-DETALLE_GD_1[[#This Row],[VALOR PPTO]])/DETALLE_GD_1[[#This Row],[VALOR PPTO]])</f>
        <v>-2.7341118341867223E-2</v>
      </c>
      <c r="AA1627" s="2">
        <f>+DETALLE_GD_1[[#This Row],[VALOR PPTO]]*DETALLE_GD_1[[#This Row],[CANTIDAD RECIBIDA]]</f>
        <v>570454.86599999992</v>
      </c>
      <c r="AB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7" s="3">
        <f>+DETALLE_GD_1[[#This Row],[CANTIDAD SOLICITADA]]-DETALLE_GD_1[[#This Row],[DEVOLUCIÓN]]</f>
        <v>270</v>
      </c>
      <c r="AD1627" s="38" t="str">
        <f>+_xlfn.XLOOKUP(DETALLE_GD_1[[#This Row],[CODIGO]],PRODUCTOS[CODIGO],PRODUCTOS[DESC CORTA],"",0)</f>
        <v>AISLAN GLASS 90MM</v>
      </c>
    </row>
    <row r="1628" spans="1:30" hidden="1" x14ac:dyDescent="0.25">
      <c r="A1628" s="1">
        <v>46161</v>
      </c>
      <c r="B1628" s="1">
        <v>46161</v>
      </c>
      <c r="C1628" s="80" t="s">
        <v>169</v>
      </c>
      <c r="D1628" s="38">
        <v>5</v>
      </c>
      <c r="E1628" s="80" t="s">
        <v>169</v>
      </c>
      <c r="F1628">
        <v>1901038</v>
      </c>
      <c r="G1628" s="80" t="s">
        <v>39</v>
      </c>
      <c r="H1628" s="80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"/>
      <c r="V1628">
        <v>6188</v>
      </c>
      <c r="W1628" s="2">
        <v>6579000000</v>
      </c>
      <c r="X1628" s="6">
        <v>453321.13050000009</v>
      </c>
      <c r="Y1628" s="38">
        <v>10010</v>
      </c>
      <c r="Z1628" s="81">
        <f>+((DETALLE_GD_1[[#This Row],[VALOR X UN (GD)]]-DETALLE_GD_1[[#This Row],[VALOR PPTO]])/DETALLE_GD_1[[#This Row],[VALOR PPTO]])</f>
        <v>0.15855616854352289</v>
      </c>
      <c r="AA1628" s="2">
        <f>+DETALLE_GD_1[[#This Row],[VALOR PPTO]]*DETALLE_GD_1[[#This Row],[CANTIDAD RECIBIDA]]</f>
        <v>453321.13320000004</v>
      </c>
      <c r="AB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8" s="3">
        <f>+DETALLE_GD_1[[#This Row],[CANTIDAD SOLICITADA]]-DETALLE_GD_1[[#This Row],[DEVOLUCIÓN]]</f>
        <v>108</v>
      </c>
      <c r="AD1628" s="38" t="str">
        <f>+_xlfn.XLOOKUP(DETALLE_GD_1[[#This Row],[CODIGO]],PRODUCTOS[CODIGO],PRODUCTOS[DESC CORTA],"",0)</f>
        <v>AISLAN ROCA 90MM</v>
      </c>
    </row>
    <row r="1629" spans="1:30" hidden="1" x14ac:dyDescent="0.25">
      <c r="A1629" s="1">
        <v>46161</v>
      </c>
      <c r="B1629" s="1">
        <v>46161</v>
      </c>
      <c r="C1629" s="80" t="s">
        <v>169</v>
      </c>
      <c r="D1629" s="38">
        <v>5</v>
      </c>
      <c r="E1629" s="80" t="s">
        <v>169</v>
      </c>
      <c r="F1629">
        <v>1901086</v>
      </c>
      <c r="G1629" s="80" t="s">
        <v>279</v>
      </c>
      <c r="H1629" s="80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"/>
      <c r="V1629">
        <v>6188</v>
      </c>
      <c r="W1629" s="2">
        <v>6579000000</v>
      </c>
      <c r="X1629" s="6">
        <v>601277.10064200009</v>
      </c>
      <c r="Y1629" s="38">
        <v>10010</v>
      </c>
      <c r="Z1629" s="81">
        <f>+((DETALLE_GD_1[[#This Row],[VALOR X UN (GD)]]-DETALLE_GD_1[[#This Row],[VALOR PPTO]])/DETALLE_GD_1[[#This Row],[VALOR PPTO]])</f>
        <v>-3.2090181369856106E-2</v>
      </c>
      <c r="AA1629" s="2">
        <f>+DETALLE_GD_1[[#This Row],[VALOR PPTO]]*DETALLE_GD_1[[#This Row],[CANTIDAD RECIBIDA]]</f>
        <v>601277.09400000004</v>
      </c>
      <c r="AB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9" s="3">
        <f>+DETALLE_GD_1[[#This Row],[CANTIDAD SOLICITADA]]-DETALLE_GD_1[[#This Row],[DEVOLUCIÓN]]</f>
        <v>162</v>
      </c>
      <c r="AD1629" s="38" t="str">
        <f>+_xlfn.XLOOKUP(DETALLE_GD_1[[#This Row],[CODIGO]],PRODUCTOS[CODIGO],PRODUCTOS[DESC CORTA],"",0)</f>
        <v>AISLAN GLASS 140MM</v>
      </c>
    </row>
    <row r="1630" spans="1:30" hidden="1" x14ac:dyDescent="0.25">
      <c r="A1630" s="1">
        <v>46161</v>
      </c>
      <c r="B1630" s="1">
        <v>46161</v>
      </c>
      <c r="C1630" s="80" t="s">
        <v>169</v>
      </c>
      <c r="D1630" s="38">
        <v>5</v>
      </c>
      <c r="E1630" s="80" t="s">
        <v>169</v>
      </c>
      <c r="F1630">
        <v>412313</v>
      </c>
      <c r="G1630" s="80" t="s">
        <v>253</v>
      </c>
      <c r="H1630" s="8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"/>
      <c r="V1630">
        <v>6188</v>
      </c>
      <c r="W1630" s="2">
        <v>6579000000</v>
      </c>
      <c r="X1630" s="6">
        <v>237240.67384999999</v>
      </c>
      <c r="Y1630" s="38">
        <v>10010</v>
      </c>
      <c r="Z1630" s="81">
        <f>+((DETALLE_GD_1[[#This Row],[VALOR X UN (GD)]]-DETALLE_GD_1[[#This Row],[VALOR PPTO]])/DETALLE_GD_1[[#This Row],[VALOR PPTO]])</f>
        <v>1.3741319921658098E-6</v>
      </c>
      <c r="AA1630" s="2">
        <f>+DETALLE_GD_1[[#This Row],[VALOR PPTO]]*DETALLE_GD_1[[#This Row],[CANTIDAD RECIBIDA]]</f>
        <v>237240.674</v>
      </c>
      <c r="AB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0" s="3">
        <f>+DETALLE_GD_1[[#This Row],[CANTIDAD SOLICITADA]]-DETALLE_GD_1[[#This Row],[DEVOLUCIÓN]]</f>
        <v>10</v>
      </c>
      <c r="AD1630" s="38">
        <f>+_xlfn.XLOOKUP(DETALLE_GD_1[[#This Row],[CODIGO]],PRODUCTOS[CODIGO],PRODUCTOS[DESC CORTA],"",0)</f>
        <v>0</v>
      </c>
    </row>
    <row r="1631" spans="1:30" hidden="1" x14ac:dyDescent="0.25">
      <c r="A1631" s="1">
        <v>46161</v>
      </c>
      <c r="B1631" s="1">
        <v>46161</v>
      </c>
      <c r="C1631" s="80" t="s">
        <v>169</v>
      </c>
      <c r="D1631" s="38">
        <v>5</v>
      </c>
      <c r="E1631" s="80" t="s">
        <v>169</v>
      </c>
      <c r="F1631">
        <v>302249</v>
      </c>
      <c r="G1631" s="80" t="s">
        <v>178</v>
      </c>
      <c r="H1631" s="80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"/>
      <c r="V1631">
        <v>6188</v>
      </c>
      <c r="W1631" s="2">
        <v>6579000000</v>
      </c>
      <c r="X1631" s="6">
        <v>534314.19551999995</v>
      </c>
      <c r="Y1631" s="38">
        <v>10010</v>
      </c>
      <c r="Z1631" s="81">
        <f>+((DETALLE_GD_1[[#This Row],[VALOR X UN (GD)]]-DETALLE_GD_1[[#This Row],[VALOR PPTO]])/DETALLE_GD_1[[#This Row],[VALOR PPTO]])</f>
        <v>-3.5933914109194611E-7</v>
      </c>
      <c r="AA1631" s="2">
        <f>+DETALLE_GD_1[[#This Row],[VALOR PPTO]]*DETALLE_GD_1[[#This Row],[CANTIDAD RECIBIDA]]</f>
        <v>534314.18400000001</v>
      </c>
      <c r="AB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1" s="3">
        <f>+DETALLE_GD_1[[#This Row],[CANTIDAD SOLICITADA]]-DETALLE_GD_1[[#This Row],[DEVOLUCIÓN]]</f>
        <v>240</v>
      </c>
      <c r="AD1631" s="38">
        <f>+_xlfn.XLOOKUP(DETALLE_GD_1[[#This Row],[CODIGO]],PRODUCTOS[CODIGO],PRODUCTOS[DESC CORTA],"",0)</f>
        <v>0</v>
      </c>
    </row>
    <row r="1632" spans="1:30" hidden="1" x14ac:dyDescent="0.25">
      <c r="A1632" s="1">
        <v>46161</v>
      </c>
      <c r="B1632" s="1">
        <v>46161</v>
      </c>
      <c r="C1632" s="80" t="s">
        <v>169</v>
      </c>
      <c r="D1632" s="38">
        <v>5</v>
      </c>
      <c r="E1632" s="80" t="s">
        <v>169</v>
      </c>
      <c r="F1632" t="s">
        <v>21</v>
      </c>
      <c r="G1632" s="80" t="s">
        <v>22</v>
      </c>
      <c r="H1632" s="80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"/>
      <c r="V1632">
        <v>6188</v>
      </c>
      <c r="W1632" s="2">
        <v>6579000000</v>
      </c>
      <c r="X1632" s="6">
        <v>614388.11140000017</v>
      </c>
      <c r="Y1632" s="38">
        <v>10010</v>
      </c>
      <c r="Z1632" s="81">
        <f>+((DETALLE_GD_1[[#This Row],[VALOR X UN (GD)]]-DETALLE_GD_1[[#This Row],[VALOR PPTO]])/DETALLE_GD_1[[#This Row],[VALOR PPTO]])</f>
        <v>-1.8229519378380471E-7</v>
      </c>
      <c r="AA1632" s="2">
        <f>+DETALLE_GD_1[[#This Row],[VALOR PPTO]]*DETALLE_GD_1[[#This Row],[CANTIDAD RECIBIDA]]</f>
        <v>614388.11199999996</v>
      </c>
      <c r="AB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2" s="3">
        <f>+DETALLE_GD_1[[#This Row],[CANTIDAD SOLICITADA]]-DETALLE_GD_1[[#This Row],[DEVOLUCIÓN]]</f>
        <v>40</v>
      </c>
      <c r="AD1632" s="38" t="str">
        <f>+_xlfn.XLOOKUP(DETALLE_GD_1[[#This Row],[CODIGO]],PRODUCTOS[CODIGO],PRODUCTOS[DESC CORTA],"",0)</f>
        <v>PINO 3X8X320</v>
      </c>
    </row>
    <row r="1633" spans="1:30" hidden="1" x14ac:dyDescent="0.25">
      <c r="A1633" s="1">
        <v>46161</v>
      </c>
      <c r="B1633" s="1">
        <v>46161</v>
      </c>
      <c r="C1633" s="80" t="s">
        <v>169</v>
      </c>
      <c r="D1633" s="38">
        <v>5</v>
      </c>
      <c r="E1633" s="80" t="s">
        <v>169</v>
      </c>
      <c r="F1633">
        <v>302046</v>
      </c>
      <c r="G1633" s="80" t="s">
        <v>115</v>
      </c>
      <c r="H1633" s="80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"/>
      <c r="V1633">
        <v>6188</v>
      </c>
      <c r="W1633" s="2">
        <v>6579000000</v>
      </c>
      <c r="X1633" s="6">
        <v>2925100.3584960005</v>
      </c>
      <c r="Y1633" s="38">
        <v>10010</v>
      </c>
      <c r="Z1633" s="81">
        <f>+((DETALLE_GD_1[[#This Row],[VALOR X UN (GD)]]-DETALLE_GD_1[[#This Row],[VALOR PPTO]])/DETALLE_GD_1[[#This Row],[VALOR PPTO]])</f>
        <v>-3.3788182135978512E-3</v>
      </c>
      <c r="AA1633" s="2">
        <f>+DETALLE_GD_1[[#This Row],[VALOR PPTO]]*DETALLE_GD_1[[#This Row],[CANTIDAD RECIBIDA]]</f>
        <v>2925100.3679999998</v>
      </c>
      <c r="AB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3" s="3">
        <f>+DETALLE_GD_1[[#This Row],[CANTIDAD SOLICITADA]]-DETALLE_GD_1[[#This Row],[DEVOLUCIÓN]]</f>
        <v>288</v>
      </c>
      <c r="AD1633" s="38" t="str">
        <f>+_xlfn.XLOOKUP(DETALLE_GD_1[[#This Row],[CODIGO]],PRODUCTOS[CODIGO],PRODUCTOS[DESC CORTA],"",0)</f>
        <v>PINO 2X6X400</v>
      </c>
    </row>
    <row r="1634" spans="1:30" hidden="1" x14ac:dyDescent="0.25">
      <c r="A1634" s="1">
        <v>46162</v>
      </c>
      <c r="B1634" s="1">
        <v>46162</v>
      </c>
      <c r="C1634" s="80" t="s">
        <v>169</v>
      </c>
      <c r="D1634" s="38">
        <v>5</v>
      </c>
      <c r="E1634" s="80" t="s">
        <v>169</v>
      </c>
      <c r="F1634">
        <v>408034</v>
      </c>
      <c r="G1634" s="80" t="s">
        <v>250</v>
      </c>
      <c r="H1634" s="80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">
        <v>316471</v>
      </c>
      <c r="V1634">
        <v>6188</v>
      </c>
      <c r="W1634" s="2">
        <v>6579000000</v>
      </c>
      <c r="X1634" s="6">
        <v>1866.9503550000009</v>
      </c>
      <c r="Y1634" s="38">
        <v>10010</v>
      </c>
      <c r="Z1634" s="81">
        <f>+((DETALLE_GD_1[[#This Row],[VALOR X UN (GD)]]-DETALLE_GD_1[[#This Row],[VALOR PPTO]])/DETALLE_GD_1[[#This Row],[VALOR PPTO]])</f>
        <v>2.6567390328128124E-5</v>
      </c>
      <c r="AA1634" s="2">
        <f>+DETALLE_GD_1[[#This Row],[VALOR PPTO]]*DETALLE_GD_1[[#This Row],[CANTIDAD RECIBIDA]]</f>
        <v>1866.9503999999999</v>
      </c>
      <c r="AB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4" s="3">
        <f>+DETALLE_GD_1[[#This Row],[CANTIDAD SOLICITADA]]-DETALLE_GD_1[[#This Row],[DEVOLUCIÓN]]</f>
        <v>1</v>
      </c>
      <c r="AD1634" s="38">
        <f>+_xlfn.XLOOKUP(DETALLE_GD_1[[#This Row],[CODIGO]],PRODUCTOS[CODIGO],PRODUCTOS[DESC CORTA],"",0)</f>
        <v>0</v>
      </c>
    </row>
    <row r="1635" spans="1:30" hidden="1" x14ac:dyDescent="0.25">
      <c r="A1635" s="1">
        <v>46162</v>
      </c>
      <c r="B1635" s="1">
        <v>46162</v>
      </c>
      <c r="C1635" s="80" t="s">
        <v>169</v>
      </c>
      <c r="D1635" s="38">
        <v>5</v>
      </c>
      <c r="E1635" s="80" t="s">
        <v>169</v>
      </c>
      <c r="F1635">
        <v>407185</v>
      </c>
      <c r="G1635" s="80" t="s">
        <v>43</v>
      </c>
      <c r="H1635" s="80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"/>
      <c r="V1635">
        <v>6188</v>
      </c>
      <c r="W1635" s="2">
        <v>6579000000</v>
      </c>
      <c r="X1635" s="6">
        <v>30952.44</v>
      </c>
      <c r="Y1635" s="38">
        <v>10010</v>
      </c>
      <c r="Z1635" s="81">
        <f>+((DETALLE_GD_1[[#This Row],[VALOR X UN (GD)]]-DETALLE_GD_1[[#This Row],[VALOR PPTO]])/DETALLE_GD_1[[#This Row],[VALOR PPTO]])</f>
        <v>-8.9077242923396804E-2</v>
      </c>
      <c r="AA1635" s="2">
        <f>+DETALLE_GD_1[[#This Row],[VALOR PPTO]]*DETALLE_GD_1[[#This Row],[CANTIDAD RECIBIDA]]</f>
        <v>30952.350000000002</v>
      </c>
      <c r="AB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5" s="3">
        <f>+DETALLE_GD_1[[#This Row],[CANTIDAD SOLICITADA]]-DETALLE_GD_1[[#This Row],[DEVOLUCIÓN]]</f>
        <v>4500</v>
      </c>
      <c r="AD1635" s="38">
        <f>+_xlfn.XLOOKUP(DETALLE_GD_1[[#This Row],[CODIGO]],PRODUCTOS[CODIGO],PRODUCTOS[DESC CORTA],"",0)</f>
        <v>0</v>
      </c>
    </row>
    <row r="1636" spans="1:30" hidden="1" x14ac:dyDescent="0.25">
      <c r="A1636" s="1">
        <v>46162</v>
      </c>
      <c r="B1636" s="1">
        <v>46162</v>
      </c>
      <c r="C1636" s="80" t="s">
        <v>169</v>
      </c>
      <c r="D1636" s="38">
        <v>5</v>
      </c>
      <c r="E1636" s="80" t="s">
        <v>169</v>
      </c>
      <c r="F1636">
        <v>407423</v>
      </c>
      <c r="G1636" s="80" t="s">
        <v>106</v>
      </c>
      <c r="H1636" s="80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"/>
      <c r="V1636">
        <v>6188</v>
      </c>
      <c r="W1636" s="2">
        <v>6579000000</v>
      </c>
      <c r="X1636" s="6">
        <v>319921.50595135131</v>
      </c>
      <c r="Y1636" s="38">
        <v>10010</v>
      </c>
      <c r="Z1636" s="81">
        <f>+((DETALLE_GD_1[[#This Row],[VALOR X UN (GD)]]-DETALLE_GD_1[[#This Row],[VALOR PPTO]])/DETALLE_GD_1[[#This Row],[VALOR PPTO]])</f>
        <v>-0.96749546373094641</v>
      </c>
      <c r="AA1636" s="2">
        <f>+DETALLE_GD_1[[#This Row],[VALOR PPTO]]*DETALLE_GD_1[[#This Row],[CANTIDAD RECIBIDA]]</f>
        <v>319921.5</v>
      </c>
      <c r="AB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6" s="3">
        <f>+DETALLE_GD_1[[#This Row],[CANTIDAD SOLICITADA]]-DETALLE_GD_1[[#This Row],[DEVOLUCIÓN]]</f>
        <v>3000</v>
      </c>
      <c r="AD1636" s="38" t="str">
        <f>+_xlfn.XLOOKUP(DETALLE_GD_1[[#This Row],[CODIGO]],PRODUCTOS[CODIGO],PRODUCTOS[DESC CORTA],"",0)</f>
        <v>TORNILLO CRS 6X1 5/8</v>
      </c>
    </row>
    <row r="1637" spans="1:30" hidden="1" x14ac:dyDescent="0.25">
      <c r="A1637" s="1">
        <v>46162</v>
      </c>
      <c r="B1637" s="1">
        <v>46162</v>
      </c>
      <c r="C1637" s="80" t="s">
        <v>169</v>
      </c>
      <c r="D1637" s="38">
        <v>5</v>
      </c>
      <c r="E1637" s="80" t="s">
        <v>169</v>
      </c>
      <c r="F1637">
        <v>1801735</v>
      </c>
      <c r="G1637" s="80" t="s">
        <v>73</v>
      </c>
      <c r="H1637" s="80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"/>
      <c r="V1637">
        <v>6188</v>
      </c>
      <c r="W1637" s="2">
        <v>6579000000</v>
      </c>
      <c r="X1637" s="6">
        <v>10485</v>
      </c>
      <c r="Y1637" s="38">
        <v>10010</v>
      </c>
      <c r="Z1637" s="81">
        <f>+((DETALLE_GD_1[[#This Row],[VALOR X UN (GD)]]-DETALLE_GD_1[[#This Row],[VALOR PPTO]])/DETALLE_GD_1[[#This Row],[VALOR PPTO]])</f>
        <v>9.2799227467811093E-2</v>
      </c>
      <c r="AA1637" s="2">
        <f>+DETALLE_GD_1[[#This Row],[VALOR PPTO]]*DETALLE_GD_1[[#This Row],[CANTIDAD RECIBIDA]]</f>
        <v>10485</v>
      </c>
      <c r="AB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7" s="3">
        <f>+DETALLE_GD_1[[#This Row],[CANTIDAD SOLICITADA]]-DETALLE_GD_1[[#This Row],[DEVOLUCIÓN]]</f>
        <v>3</v>
      </c>
      <c r="AD1637" s="38" t="str">
        <f>+_xlfn.XLOOKUP(DETALLE_GD_1[[#This Row],[CODIGO]],PRODUCTOS[CODIGO],PRODUCTOS[DESC CORTA],"",0)</f>
        <v>BURLETE PVC</v>
      </c>
    </row>
    <row r="1638" spans="1:30" hidden="1" x14ac:dyDescent="0.25">
      <c r="A1638" s="1">
        <v>46162</v>
      </c>
      <c r="B1638" s="1">
        <v>46162</v>
      </c>
      <c r="C1638" s="80" t="s">
        <v>169</v>
      </c>
      <c r="D1638" s="38">
        <v>5</v>
      </c>
      <c r="E1638" s="80" t="s">
        <v>169</v>
      </c>
      <c r="F1638">
        <v>1802162</v>
      </c>
      <c r="G1638" s="80" t="s">
        <v>260</v>
      </c>
      <c r="H1638" s="80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"/>
      <c r="V1638">
        <v>6188</v>
      </c>
      <c r="W1638" s="2">
        <v>6579000000</v>
      </c>
      <c r="X1638" s="6">
        <v>128520</v>
      </c>
      <c r="Y1638" s="38">
        <v>10010</v>
      </c>
      <c r="Z1638" s="81">
        <f>+((DETALLE_GD_1[[#This Row],[VALOR X UN (GD)]]-DETALLE_GD_1[[#This Row],[VALOR PPTO]])/DETALLE_GD_1[[#This Row],[VALOR PPTO]])</f>
        <v>0</v>
      </c>
      <c r="AA1638" s="2">
        <f>+DETALLE_GD_1[[#This Row],[VALOR PPTO]]*DETALLE_GD_1[[#This Row],[CANTIDAD RECIBIDA]]</f>
        <v>128520</v>
      </c>
      <c r="AB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8" s="3">
        <f>+DETALLE_GD_1[[#This Row],[CANTIDAD SOLICITADA]]-DETALLE_GD_1[[#This Row],[DEVOLUCIÓN]]</f>
        <v>3</v>
      </c>
      <c r="AD1638" s="38" t="str">
        <f>+_xlfn.XLOOKUP(DETALLE_GD_1[[#This Row],[CODIGO]],PRODUCTOS[CODIGO],PRODUCTOS[DESC CORTA],"",0)</f>
        <v>TINA DE ACERO</v>
      </c>
    </row>
    <row r="1639" spans="1:30" hidden="1" x14ac:dyDescent="0.25">
      <c r="A1639" s="1">
        <v>46162</v>
      </c>
      <c r="B1639" s="1">
        <v>46162</v>
      </c>
      <c r="C1639" s="80" t="s">
        <v>169</v>
      </c>
      <c r="D1639" s="38">
        <v>5</v>
      </c>
      <c r="E1639" s="80" t="s">
        <v>169</v>
      </c>
      <c r="F1639">
        <v>1808156</v>
      </c>
      <c r="G1639" s="80" t="s">
        <v>277</v>
      </c>
      <c r="H1639" s="80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"/>
      <c r="V1639">
        <v>6188</v>
      </c>
      <c r="W1639" s="2">
        <v>6579000000</v>
      </c>
      <c r="X1639" s="6">
        <v>7664</v>
      </c>
      <c r="Y1639" s="38">
        <v>10010</v>
      </c>
      <c r="Z1639" s="81">
        <f>+((DETALLE_GD_1[[#This Row],[VALOR X UN (GD)]]-DETALLE_GD_1[[#This Row],[VALOR PPTO]])/DETALLE_GD_1[[#This Row],[VALOR PPTO]])</f>
        <v>8.0897703549060538E-3</v>
      </c>
      <c r="AA1639" s="2">
        <f>+DETALLE_GD_1[[#This Row],[VALOR PPTO]]*DETALLE_GD_1[[#This Row],[CANTIDAD RECIBIDA]]</f>
        <v>7664</v>
      </c>
      <c r="AB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9" s="3">
        <f>+DETALLE_GD_1[[#This Row],[CANTIDAD SOLICITADA]]-DETALLE_GD_1[[#This Row],[DEVOLUCIÓN]]</f>
        <v>4</v>
      </c>
      <c r="AD1639" s="38" t="str">
        <f>+_xlfn.XLOOKUP(DETALLE_GD_1[[#This Row],[CODIGO]],PRODUCTOS[CODIGO],PRODUCTOS[DESC CORTA],"",0)</f>
        <v>PERCHA SIMPLE YORK</v>
      </c>
    </row>
    <row r="1640" spans="1:30" hidden="1" x14ac:dyDescent="0.25">
      <c r="A1640" s="1">
        <v>46162</v>
      </c>
      <c r="B1640" s="1">
        <v>46162</v>
      </c>
      <c r="C1640" s="80" t="s">
        <v>169</v>
      </c>
      <c r="D1640" s="38">
        <v>5</v>
      </c>
      <c r="E1640" s="80" t="s">
        <v>169</v>
      </c>
      <c r="F1640">
        <v>1808006</v>
      </c>
      <c r="G1640" s="80" t="s">
        <v>194</v>
      </c>
      <c r="H1640" s="8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"/>
      <c r="V1640">
        <v>6188</v>
      </c>
      <c r="W1640" s="2">
        <v>6579000000</v>
      </c>
      <c r="X1640" s="6">
        <v>11626.684384</v>
      </c>
      <c r="Y1640" s="38">
        <v>10010</v>
      </c>
      <c r="Z1640" s="81">
        <f>+((DETALLE_GD_1[[#This Row],[VALOR X UN (GD)]]-DETALLE_GD_1[[#This Row],[VALOR PPTO]])/DETALLE_GD_1[[#This Row],[VALOR PPTO]])</f>
        <v>2.7144454011317615E-5</v>
      </c>
      <c r="AA1640" s="2">
        <f>+DETALLE_GD_1[[#This Row],[VALOR PPTO]]*DETALLE_GD_1[[#This Row],[CANTIDAD RECIBIDA]]</f>
        <v>11626.6844</v>
      </c>
      <c r="AB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0" s="3">
        <f>+DETALLE_GD_1[[#This Row],[CANTIDAD SOLICITADA]]-DETALLE_GD_1[[#This Row],[DEVOLUCIÓN]]</f>
        <v>4</v>
      </c>
      <c r="AD1640" s="38">
        <f>+_xlfn.XLOOKUP(DETALLE_GD_1[[#This Row],[CODIGO]],PRODUCTOS[CODIGO],PRODUCTOS[DESC CORTA],"",0)</f>
        <v>0</v>
      </c>
    </row>
    <row r="1641" spans="1:30" hidden="1" x14ac:dyDescent="0.25">
      <c r="A1641" s="1">
        <v>46162</v>
      </c>
      <c r="B1641" s="1">
        <v>46162</v>
      </c>
      <c r="C1641" s="80" t="s">
        <v>169</v>
      </c>
      <c r="D1641" s="38">
        <v>5</v>
      </c>
      <c r="E1641" s="80" t="s">
        <v>169</v>
      </c>
      <c r="F1641">
        <v>1808003</v>
      </c>
      <c r="G1641" s="80" t="s">
        <v>195</v>
      </c>
      <c r="H1641" s="80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"/>
      <c r="V1641">
        <v>6188</v>
      </c>
      <c r="W1641" s="2">
        <v>6579000000</v>
      </c>
      <c r="X1641" s="6">
        <v>1341.9588640000002</v>
      </c>
      <c r="Y1641" s="38">
        <v>10010</v>
      </c>
      <c r="Z1641" s="81">
        <f>+((DETALLE_GD_1[[#This Row],[VALOR X UN (GD)]]-DETALLE_GD_1[[#This Row],[VALOR PPTO]])/DETALLE_GD_1[[#This Row],[VALOR PPTO]])</f>
        <v>3.0403308833823098E-5</v>
      </c>
      <c r="AA1641" s="2">
        <f>+DETALLE_GD_1[[#This Row],[VALOR PPTO]]*DETALLE_GD_1[[#This Row],[CANTIDAD RECIBIDA]]</f>
        <v>1341.9592</v>
      </c>
      <c r="AB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1" s="3">
        <f>+DETALLE_GD_1[[#This Row],[CANTIDAD SOLICITADA]]-DETALLE_GD_1[[#This Row],[DEVOLUCIÓN]]</f>
        <v>8</v>
      </c>
      <c r="AD1641" s="38">
        <f>+_xlfn.XLOOKUP(DETALLE_GD_1[[#This Row],[CODIGO]],PRODUCTOS[CODIGO],PRODUCTOS[DESC CORTA],"",0)</f>
        <v>0</v>
      </c>
    </row>
    <row r="1642" spans="1:30" hidden="1" x14ac:dyDescent="0.25">
      <c r="A1642" s="1">
        <v>46162</v>
      </c>
      <c r="B1642" s="1">
        <v>46162</v>
      </c>
      <c r="C1642" s="80" t="s">
        <v>169</v>
      </c>
      <c r="D1642" s="38">
        <v>5</v>
      </c>
      <c r="E1642" s="80" t="s">
        <v>169</v>
      </c>
      <c r="F1642">
        <v>1802517</v>
      </c>
      <c r="G1642" s="80" t="s">
        <v>141</v>
      </c>
      <c r="H1642" s="80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"/>
      <c r="V1642">
        <v>6188</v>
      </c>
      <c r="W1642" s="2">
        <v>6579000000</v>
      </c>
      <c r="X1642" s="6">
        <v>9248</v>
      </c>
      <c r="Y1642" s="38">
        <v>10010</v>
      </c>
      <c r="Z1642" s="81">
        <f>+((DETALLE_GD_1[[#This Row],[VALOR X UN (GD)]]-DETALLE_GD_1[[#This Row],[VALOR PPTO]])/DETALLE_GD_1[[#This Row],[VALOR PPTO]])</f>
        <v>2.1626297577854672E-4</v>
      </c>
      <c r="AA1642" s="2">
        <f>+DETALLE_GD_1[[#This Row],[VALOR PPTO]]*DETALLE_GD_1[[#This Row],[CANTIDAD RECIBIDA]]</f>
        <v>9248</v>
      </c>
      <c r="AB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2" s="3">
        <f>+DETALLE_GD_1[[#This Row],[CANTIDAD SOLICITADA]]-DETALLE_GD_1[[#This Row],[DEVOLUCIÓN]]</f>
        <v>4</v>
      </c>
      <c r="AD1642" s="38" t="str">
        <f>+_xlfn.XLOOKUP(DETALLE_GD_1[[#This Row],[CODIGO]],PRODUCTOS[CODIGO],PRODUCTOS[DESC CORTA],"",0)</f>
        <v>CELOSIA ALUMINIO 25X25</v>
      </c>
    </row>
    <row r="1643" spans="1:30" hidden="1" x14ac:dyDescent="0.25">
      <c r="A1643" s="1">
        <v>46162</v>
      </c>
      <c r="B1643" s="1">
        <v>46162</v>
      </c>
      <c r="C1643" s="80" t="s">
        <v>169</v>
      </c>
      <c r="D1643" s="38">
        <v>5</v>
      </c>
      <c r="E1643" s="80" t="s">
        <v>169</v>
      </c>
      <c r="F1643">
        <v>1802172</v>
      </c>
      <c r="G1643" s="80" t="s">
        <v>266</v>
      </c>
      <c r="H1643" s="80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"/>
      <c r="V1643">
        <v>6188</v>
      </c>
      <c r="W1643" s="2">
        <v>6579000000</v>
      </c>
      <c r="X1643" s="6">
        <v>12140</v>
      </c>
      <c r="Y1643" s="38">
        <v>10010</v>
      </c>
      <c r="Z1643" s="81">
        <f>+((DETALLE_GD_1[[#This Row],[VALOR X UN (GD)]]-DETALLE_GD_1[[#This Row],[VALOR PPTO]])/DETALLE_GD_1[[#This Row],[VALOR PPTO]])</f>
        <v>-8.2372322899505767E-4</v>
      </c>
      <c r="AA1643" s="2">
        <f>+DETALLE_GD_1[[#This Row],[VALOR PPTO]]*DETALLE_GD_1[[#This Row],[CANTIDAD RECIBIDA]]</f>
        <v>12140</v>
      </c>
      <c r="AB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3" s="3">
        <f>+DETALLE_GD_1[[#This Row],[CANTIDAD SOLICITADA]]-DETALLE_GD_1[[#This Row],[DEVOLUCIÓN]]</f>
        <v>4</v>
      </c>
      <c r="AD1643" s="38" t="str">
        <f>+_xlfn.XLOOKUP(DETALLE_GD_1[[#This Row],[CODIGO]],PRODUCTOS[CODIGO],PRODUCTOS[DESC CORTA],"",0)</f>
        <v>ARGOLLA TOALLA BENTON</v>
      </c>
    </row>
    <row r="1644" spans="1:30" hidden="1" x14ac:dyDescent="0.25">
      <c r="A1644" s="1">
        <v>46162</v>
      </c>
      <c r="B1644" s="1">
        <v>46162</v>
      </c>
      <c r="C1644" s="80" t="s">
        <v>169</v>
      </c>
      <c r="D1644" s="38">
        <v>5</v>
      </c>
      <c r="E1644" s="80" t="s">
        <v>169</v>
      </c>
      <c r="F1644">
        <v>1802171</v>
      </c>
      <c r="G1644" s="80" t="s">
        <v>265</v>
      </c>
      <c r="H1644" s="80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"/>
      <c r="V1644">
        <v>6188</v>
      </c>
      <c r="W1644" s="2">
        <v>6579000000</v>
      </c>
      <c r="X1644" s="6">
        <v>14528</v>
      </c>
      <c r="Y1644" s="38">
        <v>10010</v>
      </c>
      <c r="Z1644" s="81">
        <f>+((DETALLE_GD_1[[#This Row],[VALOR X UN (GD)]]-DETALLE_GD_1[[#This Row],[VALOR PPTO]])/DETALLE_GD_1[[#This Row],[VALOR PPTO]])</f>
        <v>-0.13064427312775331</v>
      </c>
      <c r="AA1644" s="2">
        <f>+DETALLE_GD_1[[#This Row],[VALOR PPTO]]*DETALLE_GD_1[[#This Row],[CANTIDAD RECIBIDA]]</f>
        <v>14528</v>
      </c>
      <c r="AB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4" s="3">
        <f>+DETALLE_GD_1[[#This Row],[CANTIDAD SOLICITADA]]-DETALLE_GD_1[[#This Row],[DEVOLUCIÓN]]</f>
        <v>4</v>
      </c>
      <c r="AD1644" s="38" t="str">
        <f>+_xlfn.XLOOKUP(DETALLE_GD_1[[#This Row],[CODIGO]],PRODUCTOS[CODIGO],PRODUCTOS[DESC CORTA],"",0)</f>
        <v>PORTA ROLLO BENTON</v>
      </c>
    </row>
    <row r="1645" spans="1:30" hidden="1" x14ac:dyDescent="0.25">
      <c r="A1645" s="1">
        <v>46162</v>
      </c>
      <c r="B1645" s="1">
        <v>46162</v>
      </c>
      <c r="C1645" s="80" t="s">
        <v>169</v>
      </c>
      <c r="D1645" s="38">
        <v>5</v>
      </c>
      <c r="E1645" s="80" t="s">
        <v>169</v>
      </c>
      <c r="F1645">
        <v>1206002</v>
      </c>
      <c r="G1645" s="80" t="s">
        <v>192</v>
      </c>
      <c r="H1645" s="80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"/>
      <c r="V1645">
        <v>6188</v>
      </c>
      <c r="W1645" s="2">
        <v>6579000000</v>
      </c>
      <c r="X1645" s="6">
        <v>63133.935483999994</v>
      </c>
      <c r="Y1645" s="38">
        <v>10010</v>
      </c>
      <c r="Z1645" s="81">
        <f>+((DETALLE_GD_1[[#This Row],[VALOR X UN (GD)]]-DETALLE_GD_1[[#This Row],[VALOR PPTO]])/DETALLE_GD_1[[#This Row],[VALOR PPTO]])</f>
        <v>0.28816616970097464</v>
      </c>
      <c r="AA1645" s="2">
        <f>+DETALLE_GD_1[[#This Row],[VALOR PPTO]]*DETALLE_GD_1[[#This Row],[CANTIDAD RECIBIDA]]</f>
        <v>63133.935599999997</v>
      </c>
      <c r="AB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5" s="3">
        <f>+DETALLE_GD_1[[#This Row],[CANTIDAD SOLICITADA]]-DETALLE_GD_1[[#This Row],[DEVOLUCIÓN]]</f>
        <v>4</v>
      </c>
      <c r="AD1645" s="38">
        <f>+_xlfn.XLOOKUP(DETALLE_GD_1[[#This Row],[CODIGO]],PRODUCTOS[CODIGO],PRODUCTOS[DESC CORTA],"",0)</f>
        <v>0</v>
      </c>
    </row>
    <row r="1646" spans="1:30" hidden="1" x14ac:dyDescent="0.25">
      <c r="A1646" s="1">
        <v>46162</v>
      </c>
      <c r="B1646" s="1">
        <v>46162</v>
      </c>
      <c r="C1646" s="80" t="s">
        <v>169</v>
      </c>
      <c r="D1646" s="38">
        <v>5</v>
      </c>
      <c r="E1646" s="80" t="s">
        <v>169</v>
      </c>
      <c r="F1646">
        <v>304049</v>
      </c>
      <c r="G1646" s="80" t="s">
        <v>318</v>
      </c>
      <c r="H1646" s="80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">
        <v>4129489</v>
      </c>
      <c r="V1646">
        <v>6188</v>
      </c>
      <c r="W1646" s="2">
        <v>6579000000</v>
      </c>
      <c r="X1646" s="6">
        <v>1947659.9999999993</v>
      </c>
      <c r="Y1646" s="38">
        <v>10010</v>
      </c>
      <c r="Z1646" s="81">
        <f>+((DETALLE_GD_1[[#This Row],[VALOR X UN (GD)]]-DETALLE_GD_1[[#This Row],[VALOR PPTO]])/DETALLE_GD_1[[#This Row],[VALOR PPTO]])</f>
        <v>-5.1855560005389863E-5</v>
      </c>
      <c r="AA1646" s="2">
        <f>+DETALLE_GD_1[[#This Row],[VALOR PPTO]]*DETALLE_GD_1[[#This Row],[CANTIDAD RECIBIDA]]</f>
        <v>1947660</v>
      </c>
      <c r="AB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6" s="3">
        <f>+DETALLE_GD_1[[#This Row],[CANTIDAD SOLICITADA]]-DETALLE_GD_1[[#This Row],[DEVOLUCIÓN]]</f>
        <v>130</v>
      </c>
      <c r="AD1646" s="38" t="str">
        <f>+_xlfn.XLOOKUP(DETALLE_GD_1[[#This Row],[CODIGO]],PRODUCTOS[CODIGO],PRODUCTOS[DESC CORTA],"",0)</f>
        <v>TERCIADO FENOLICO</v>
      </c>
    </row>
    <row r="1647" spans="1:30" hidden="1" x14ac:dyDescent="0.25">
      <c r="A1647" s="1">
        <v>46162</v>
      </c>
      <c r="B1647" s="1">
        <v>46162</v>
      </c>
      <c r="C1647" s="80" t="s">
        <v>169</v>
      </c>
      <c r="D1647" s="38">
        <v>5</v>
      </c>
      <c r="E1647" s="80" t="s">
        <v>169</v>
      </c>
      <c r="F1647" t="s">
        <v>231</v>
      </c>
      <c r="G1647" s="80" t="s">
        <v>180</v>
      </c>
      <c r="H1647" s="80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"/>
      <c r="V1647">
        <v>6188</v>
      </c>
      <c r="W1647" s="2">
        <v>6579000000</v>
      </c>
      <c r="X1647" s="6">
        <v>446866.4150959999</v>
      </c>
      <c r="Y1647" s="38">
        <v>10010</v>
      </c>
      <c r="Z1647" s="81">
        <f>+((DETALLE_GD_1[[#This Row],[VALOR X UN (GD)]]-DETALLE_GD_1[[#This Row],[VALOR PPTO]])/DETALLE_GD_1[[#This Row],[VALOR PPTO]])</f>
        <v>-8.2403631034834571E-2</v>
      </c>
      <c r="AA1647" s="2">
        <f>+DETALLE_GD_1[[#This Row],[VALOR PPTO]]*DETALLE_GD_1[[#This Row],[CANTIDAD RECIBIDA]]</f>
        <v>446866.41519999999</v>
      </c>
      <c r="AB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7" s="3">
        <f>+DETALLE_GD_1[[#This Row],[CANTIDAD SOLICITADA]]-DETALLE_GD_1[[#This Row],[DEVOLUCIÓN]]</f>
        <v>8</v>
      </c>
      <c r="AD1647" s="38">
        <f>+_xlfn.XLOOKUP(DETALLE_GD_1[[#This Row],[CODIGO]],PRODUCTOS[CODIGO],PRODUCTOS[DESC CORTA],"",0)</f>
        <v>0</v>
      </c>
    </row>
    <row r="1648" spans="1:30" hidden="1" x14ac:dyDescent="0.25">
      <c r="A1648" s="1">
        <v>46162</v>
      </c>
      <c r="B1648" s="1">
        <v>46162</v>
      </c>
      <c r="C1648" s="80" t="s">
        <v>169</v>
      </c>
      <c r="D1648" s="38">
        <v>5</v>
      </c>
      <c r="E1648" s="80" t="s">
        <v>169</v>
      </c>
      <c r="F1648">
        <v>407011</v>
      </c>
      <c r="G1648" s="80" t="s">
        <v>30</v>
      </c>
      <c r="H1648" s="80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"/>
      <c r="V1648">
        <v>6188</v>
      </c>
      <c r="W1648" s="2">
        <v>6579000000</v>
      </c>
      <c r="X1648" s="6">
        <v>946350.47999999986</v>
      </c>
      <c r="Y1648" s="38">
        <v>10010</v>
      </c>
      <c r="Z1648" s="81">
        <f>+((DETALLE_GD_1[[#This Row],[VALOR X UN (GD)]]-DETALLE_GD_1[[#This Row],[VALOR PPTO]])/DETALLE_GD_1[[#This Row],[VALOR PPTO]])</f>
        <v>-5.9588287805447206E-2</v>
      </c>
      <c r="AA1648" s="2">
        <f>+DETALLE_GD_1[[#This Row],[VALOR PPTO]]*DETALLE_GD_1[[#This Row],[CANTIDAD RECIBIDA]]</f>
        <v>946350.4</v>
      </c>
      <c r="AB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8" s="3">
        <f>+DETALLE_GD_1[[#This Row],[CANTIDAD SOLICITADA]]-DETALLE_GD_1[[#This Row],[DEVOLUCIÓN]]</f>
        <v>2000</v>
      </c>
      <c r="AD1648" s="38" t="str">
        <f>+_xlfn.XLOOKUP(DETALLE_GD_1[[#This Row],[CODIGO]],PRODUCTOS[CODIGO],PRODUCTOS[DESC CORTA],"",0)</f>
        <v>TORNILLO SIMPSON 6"</v>
      </c>
    </row>
    <row r="1649" spans="1:30" hidden="1" x14ac:dyDescent="0.25">
      <c r="A1649" s="1">
        <v>46162</v>
      </c>
      <c r="B1649" s="1">
        <v>46162</v>
      </c>
      <c r="C1649" s="80" t="s">
        <v>169</v>
      </c>
      <c r="D1649" s="38">
        <v>5</v>
      </c>
      <c r="E1649" s="80" t="s">
        <v>169</v>
      </c>
      <c r="F1649">
        <v>408088</v>
      </c>
      <c r="G1649" s="80" t="s">
        <v>109</v>
      </c>
      <c r="H1649" s="80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"/>
      <c r="V1649">
        <v>6188</v>
      </c>
      <c r="W1649" s="2">
        <v>6579000000</v>
      </c>
      <c r="X1649" s="6">
        <v>35000.185429999998</v>
      </c>
      <c r="Y1649" s="38">
        <v>10010</v>
      </c>
      <c r="Z1649" s="81">
        <f>+((DETALLE_GD_1[[#This Row],[VALOR X UN (GD)]]-DETALLE_GD_1[[#This Row],[VALOR PPTO]])/DETALLE_GD_1[[#This Row],[VALOR PPTO]])</f>
        <v>-5.2971147976295791E-6</v>
      </c>
      <c r="AA1649" s="2">
        <f>+DETALLE_GD_1[[#This Row],[VALOR PPTO]]*DETALLE_GD_1[[#This Row],[CANTIDAD RECIBIDA]]</f>
        <v>35000.185400000002</v>
      </c>
      <c r="AB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9" s="3">
        <f>+DETALLE_GD_1[[#This Row],[CANTIDAD SOLICITADA]]-DETALLE_GD_1[[#This Row],[DEVOLUCIÓN]]</f>
        <v>2</v>
      </c>
      <c r="AD1649" s="38" t="str">
        <f>+_xlfn.XLOOKUP(DETALLE_GD_1[[#This Row],[CODIGO]],PRODUCTOS[CODIGO],PRODUCTOS[DESC CORTA],"",0)</f>
        <v>GRAPA T50</v>
      </c>
    </row>
    <row r="1650" spans="1:30" hidden="1" x14ac:dyDescent="0.25">
      <c r="A1650" s="1">
        <v>46162</v>
      </c>
      <c r="B1650" s="1">
        <v>46162</v>
      </c>
      <c r="C1650" s="80" t="s">
        <v>169</v>
      </c>
      <c r="D1650" s="38">
        <v>5</v>
      </c>
      <c r="E1650" s="80" t="s">
        <v>169</v>
      </c>
      <c r="F1650">
        <v>408014</v>
      </c>
      <c r="G1650" s="80" t="s">
        <v>108</v>
      </c>
      <c r="H1650" s="8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"/>
      <c r="V1650">
        <v>6188</v>
      </c>
      <c r="W1650" s="2">
        <v>6579000000</v>
      </c>
      <c r="X1650" s="6">
        <v>64728.427048000027</v>
      </c>
      <c r="Y1650" s="38">
        <v>10010</v>
      </c>
      <c r="Z1650" s="81">
        <f>+((DETALLE_GD_1[[#This Row],[VALOR X UN (GD)]]-DETALLE_GD_1[[#This Row],[VALOR PPTO]])/DETALLE_GD_1[[#This Row],[VALOR PPTO]])</f>
        <v>-6.5998822847693946E-6</v>
      </c>
      <c r="AA1650" s="2">
        <f>+DETALLE_GD_1[[#This Row],[VALOR PPTO]]*DETALLE_GD_1[[#This Row],[CANTIDAD RECIBIDA]]</f>
        <v>64728.427199999998</v>
      </c>
      <c r="AB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0" s="3">
        <f>+DETALLE_GD_1[[#This Row],[CANTIDAD SOLICITADA]]-DETALLE_GD_1[[#This Row],[DEVOLUCIÓN]]</f>
        <v>4</v>
      </c>
      <c r="AD1650" s="38" t="str">
        <f>+_xlfn.XLOOKUP(DETALLE_GD_1[[#This Row],[CODIGO]],PRODUCTOS[CODIGO],PRODUCTOS[DESC CORTA],"",0)</f>
        <v>GRAPA T40</v>
      </c>
    </row>
    <row r="1651" spans="1:30" hidden="1" x14ac:dyDescent="0.25">
      <c r="A1651" s="1">
        <v>46162</v>
      </c>
      <c r="B1651" s="1">
        <v>46162</v>
      </c>
      <c r="C1651" s="80" t="s">
        <v>169</v>
      </c>
      <c r="D1651" s="38">
        <v>5</v>
      </c>
      <c r="E1651" s="80" t="s">
        <v>169</v>
      </c>
      <c r="F1651">
        <v>701084</v>
      </c>
      <c r="G1651" s="80" t="s">
        <v>38</v>
      </c>
      <c r="H1651" s="80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"/>
      <c r="V1651">
        <v>6188</v>
      </c>
      <c r="W1651" s="2">
        <v>6579000000</v>
      </c>
      <c r="X1651" s="6">
        <v>763658.3333399999</v>
      </c>
      <c r="Y1651" s="38">
        <v>10010</v>
      </c>
      <c r="Z1651" s="81">
        <f>+((DETALLE_GD_1[[#This Row],[VALOR X UN (GD)]]-DETALLE_GD_1[[#This Row],[VALOR PPTO]])/DETALLE_GD_1[[#This Row],[VALOR PPTO]])</f>
        <v>2.4280054540726018E-2</v>
      </c>
      <c r="AA1651" s="2">
        <f>+DETALLE_GD_1[[#This Row],[VALOR PPTO]]*DETALLE_GD_1[[#This Row],[CANTIDAD RECIBIDA]]</f>
        <v>763658.33400000003</v>
      </c>
      <c r="AB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1" s="3">
        <f>+DETALLE_GD_1[[#This Row],[CANTIDAD SOLICITADA]]-DETALLE_GD_1[[#This Row],[DEVOLUCIÓN]]</f>
        <v>20</v>
      </c>
      <c r="AD1651" s="38" t="str">
        <f>+_xlfn.XLOOKUP(DETALLE_GD_1[[#This Row],[CODIGO]],PRODUCTOS[CODIGO],PRODUCTOS[DESC CORTA],"",0)</f>
        <v>FIBROCEMENTO BALCON</v>
      </c>
    </row>
    <row r="1652" spans="1:30" hidden="1" x14ac:dyDescent="0.25">
      <c r="A1652" s="1">
        <v>46162</v>
      </c>
      <c r="B1652" s="1">
        <v>46162</v>
      </c>
      <c r="C1652" s="80" t="s">
        <v>169</v>
      </c>
      <c r="D1652" s="38">
        <v>5</v>
      </c>
      <c r="E1652" s="80" t="s">
        <v>169</v>
      </c>
      <c r="F1652">
        <v>407185</v>
      </c>
      <c r="G1652" s="80" t="s">
        <v>43</v>
      </c>
      <c r="H1652" s="80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">
        <v>1399212</v>
      </c>
      <c r="V1652">
        <v>6188</v>
      </c>
      <c r="W1652" s="2">
        <v>6579000000</v>
      </c>
      <c r="X1652" s="6">
        <v>30952.44</v>
      </c>
      <c r="Y1652" s="38">
        <v>10010</v>
      </c>
      <c r="Z1652" s="81">
        <f>+((DETALLE_GD_1[[#This Row],[VALOR X UN (GD)]]-DETALLE_GD_1[[#This Row],[VALOR PPTO]])/DETALLE_GD_1[[#This Row],[VALOR PPTO]])</f>
        <v>-8.9077242923396804E-2</v>
      </c>
      <c r="AA1652" s="2">
        <f>+DETALLE_GD_1[[#This Row],[VALOR PPTO]]*DETALLE_GD_1[[#This Row],[CANTIDAD RECIBIDA]]</f>
        <v>30952.350000000002</v>
      </c>
      <c r="AB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2" s="3">
        <f>+DETALLE_GD_1[[#This Row],[CANTIDAD SOLICITADA]]-DETALLE_GD_1[[#This Row],[DEVOLUCIÓN]]</f>
        <v>4500</v>
      </c>
      <c r="AD1652" s="38">
        <f>+_xlfn.XLOOKUP(DETALLE_GD_1[[#This Row],[CODIGO]],PRODUCTOS[CODIGO],PRODUCTOS[DESC CORTA],"",0)</f>
        <v>0</v>
      </c>
    </row>
    <row r="1653" spans="1:30" hidden="1" x14ac:dyDescent="0.25">
      <c r="A1653" s="1">
        <v>46162</v>
      </c>
      <c r="B1653" s="1">
        <v>46162</v>
      </c>
      <c r="C1653" s="80" t="s">
        <v>169</v>
      </c>
      <c r="D1653" s="38">
        <v>5</v>
      </c>
      <c r="E1653" s="80" t="s">
        <v>169</v>
      </c>
      <c r="F1653">
        <v>408034</v>
      </c>
      <c r="G1653" s="80" t="s">
        <v>250</v>
      </c>
      <c r="H1653" s="80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"/>
      <c r="V1653">
        <v>6188</v>
      </c>
      <c r="W1653" s="2">
        <v>6579000000</v>
      </c>
      <c r="X1653" s="6">
        <v>1866.9503550000009</v>
      </c>
      <c r="Y1653" s="38">
        <v>10010</v>
      </c>
      <c r="Z1653" s="81">
        <f>+((DETALLE_GD_1[[#This Row],[VALOR X UN (GD)]]-DETALLE_GD_1[[#This Row],[VALOR PPTO]])/DETALLE_GD_1[[#This Row],[VALOR PPTO]])</f>
        <v>2.6567390328128124E-5</v>
      </c>
      <c r="AA1653" s="2">
        <f>+DETALLE_GD_1[[#This Row],[VALOR PPTO]]*DETALLE_GD_1[[#This Row],[CANTIDAD RECIBIDA]]</f>
        <v>1866.9503999999999</v>
      </c>
      <c r="AB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3" s="3">
        <f>+DETALLE_GD_1[[#This Row],[CANTIDAD SOLICITADA]]-DETALLE_GD_1[[#This Row],[DEVOLUCIÓN]]</f>
        <v>1</v>
      </c>
      <c r="AD1653" s="38">
        <f>+_xlfn.XLOOKUP(DETALLE_GD_1[[#This Row],[CODIGO]],PRODUCTOS[CODIGO],PRODUCTOS[DESC CORTA],"",0)</f>
        <v>0</v>
      </c>
    </row>
    <row r="1654" spans="1:30" hidden="1" x14ac:dyDescent="0.25">
      <c r="A1654" s="1">
        <v>46162</v>
      </c>
      <c r="B1654" s="1">
        <v>46162</v>
      </c>
      <c r="C1654" s="80" t="s">
        <v>169</v>
      </c>
      <c r="D1654" s="38">
        <v>5</v>
      </c>
      <c r="E1654" s="80" t="s">
        <v>169</v>
      </c>
      <c r="F1654">
        <v>2304002</v>
      </c>
      <c r="G1654" s="80" t="s">
        <v>212</v>
      </c>
      <c r="H1654" s="80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"/>
      <c r="V1654">
        <v>6188</v>
      </c>
      <c r="W1654" s="2">
        <v>6579000000</v>
      </c>
      <c r="X1654" s="6">
        <v>16517.660688</v>
      </c>
      <c r="Y1654" s="38">
        <v>10010</v>
      </c>
      <c r="Z1654" s="81">
        <f>+((DETALLE_GD_1[[#This Row],[VALOR X UN (GD)]]-DETALLE_GD_1[[#This Row],[VALOR PPTO]])/DETALLE_GD_1[[#This Row],[VALOR PPTO]])</f>
        <v>2.3994899422923075E-2</v>
      </c>
      <c r="AA1654" s="2">
        <f>+DETALLE_GD_1[[#This Row],[VALOR PPTO]]*DETALLE_GD_1[[#This Row],[CANTIDAD RECIBIDA]]</f>
        <v>16517.660400000001</v>
      </c>
      <c r="AB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4" s="3">
        <f>+DETALLE_GD_1[[#This Row],[CANTIDAD SOLICITADA]]-DETALLE_GD_1[[#This Row],[DEVOLUCIÓN]]</f>
        <v>12</v>
      </c>
      <c r="AD1654" s="38">
        <f>+_xlfn.XLOOKUP(DETALLE_GD_1[[#This Row],[CODIGO]],PRODUCTOS[CODIGO],PRODUCTOS[DESC CORTA],"",0)</f>
        <v>0</v>
      </c>
    </row>
    <row r="1655" spans="1:30" hidden="1" x14ac:dyDescent="0.25">
      <c r="A1655" s="1">
        <v>46162</v>
      </c>
      <c r="B1655" s="1">
        <v>46162</v>
      </c>
      <c r="C1655" s="80" t="s">
        <v>169</v>
      </c>
      <c r="D1655" s="38">
        <v>5</v>
      </c>
      <c r="E1655" s="80" t="s">
        <v>169</v>
      </c>
      <c r="F1655">
        <v>2302119</v>
      </c>
      <c r="G1655" s="80" t="s">
        <v>74</v>
      </c>
      <c r="H1655" s="80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"/>
      <c r="V1655">
        <v>6188</v>
      </c>
      <c r="W1655" s="2">
        <v>6579000000</v>
      </c>
      <c r="X1655" s="6">
        <v>44052</v>
      </c>
      <c r="Y1655" s="38">
        <v>10010</v>
      </c>
      <c r="Z1655" s="81">
        <f>+((DETALLE_GD_1[[#This Row],[VALOR X UN (GD)]]-DETALLE_GD_1[[#This Row],[VALOR PPTO]])/DETALLE_GD_1[[#This Row],[VALOR PPTO]])</f>
        <v>2.4289566875511357E-3</v>
      </c>
      <c r="AA1655" s="2">
        <f>+DETALLE_GD_1[[#This Row],[VALOR PPTO]]*DETALLE_GD_1[[#This Row],[CANTIDAD RECIBIDA]]</f>
        <v>44052</v>
      </c>
      <c r="AB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5" s="3">
        <f>+DETALLE_GD_1[[#This Row],[CANTIDAD SOLICITADA]]-DETALLE_GD_1[[#This Row],[DEVOLUCIÓN]]</f>
        <v>12</v>
      </c>
      <c r="AD1655" s="38" t="str">
        <f>+_xlfn.XLOOKUP(DETALLE_GD_1[[#This Row],[CODIGO]],PRODUCTOS[CODIGO],PRODUCTOS[DESC CORTA],"",0)</f>
        <v>SELLO</v>
      </c>
    </row>
    <row r="1656" spans="1:30" hidden="1" x14ac:dyDescent="0.25">
      <c r="A1656" s="1">
        <v>46162</v>
      </c>
      <c r="B1656" s="1">
        <v>46162</v>
      </c>
      <c r="C1656" s="80" t="s">
        <v>169</v>
      </c>
      <c r="D1656" s="38">
        <v>5</v>
      </c>
      <c r="E1656" s="80" t="s">
        <v>169</v>
      </c>
      <c r="F1656">
        <v>601047</v>
      </c>
      <c r="G1656" s="80" t="s">
        <v>129</v>
      </c>
      <c r="H1656" s="80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"/>
      <c r="V1656">
        <v>6188</v>
      </c>
      <c r="W1656" s="2">
        <v>6579000000</v>
      </c>
      <c r="X1656" s="6">
        <v>50286.86</v>
      </c>
      <c r="Y1656" s="38">
        <v>10010</v>
      </c>
      <c r="Z1656" s="81">
        <f>+((DETALLE_GD_1[[#This Row],[VALOR X UN (GD)]]-DETALLE_GD_1[[#This Row],[VALOR PPTO]])/DETALLE_GD_1[[#This Row],[VALOR PPTO]])</f>
        <v>-1.5627541667942689E-2</v>
      </c>
      <c r="AA1656" s="2">
        <f>+DETALLE_GD_1[[#This Row],[VALOR PPTO]]*DETALLE_GD_1[[#This Row],[CANTIDAD RECIBIDA]]</f>
        <v>50286.86</v>
      </c>
      <c r="AB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6" s="3">
        <f>+DETALLE_GD_1[[#This Row],[CANTIDAD SOLICITADA]]-DETALLE_GD_1[[#This Row],[DEVOLUCIÓN]]</f>
        <v>1</v>
      </c>
      <c r="AD1656" s="38" t="str">
        <f>+_xlfn.XLOOKUP(DETALLE_GD_1[[#This Row],[CODIGO]],PRODUCTOS[CODIGO],PRODUCTOS[DESC CORTA],"",0)</f>
        <v>ESMALTE AL AGUA</v>
      </c>
    </row>
    <row r="1657" spans="1:30" hidden="1" x14ac:dyDescent="0.25">
      <c r="A1657" s="1">
        <v>46162</v>
      </c>
      <c r="B1657" s="1">
        <v>46162</v>
      </c>
      <c r="C1657" s="80" t="s">
        <v>169</v>
      </c>
      <c r="D1657" s="38">
        <v>5</v>
      </c>
      <c r="E1657" s="80" t="s">
        <v>169</v>
      </c>
      <c r="F1657">
        <v>2304008</v>
      </c>
      <c r="G1657" s="80" t="s">
        <v>707</v>
      </c>
      <c r="H1657" s="80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"/>
      <c r="V1657">
        <v>6188</v>
      </c>
      <c r="W1657" s="2">
        <v>6579000000</v>
      </c>
      <c r="X1657" s="6" t="s">
        <v>355</v>
      </c>
      <c r="Y1657" s="38">
        <v>10010</v>
      </c>
      <c r="Z1657" s="81" t="e">
        <f>+((DETALLE_GD_1[[#This Row],[VALOR X UN (GD)]]-DETALLE_GD_1[[#This Row],[VALOR PPTO]])/DETALLE_GD_1[[#This Row],[VALOR PPTO]])</f>
        <v>#DIV/0!</v>
      </c>
      <c r="AA1657" s="2">
        <f>+DETALLE_GD_1[[#This Row],[VALOR PPTO]]*DETALLE_GD_1[[#This Row],[CANTIDAD RECIBIDA]]</f>
        <v>0</v>
      </c>
      <c r="AB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7" s="3">
        <f>+DETALLE_GD_1[[#This Row],[CANTIDAD SOLICITADA]]-DETALLE_GD_1[[#This Row],[DEVOLUCIÓN]]</f>
        <v>12</v>
      </c>
      <c r="AD1657" s="38" t="str">
        <f>+_xlfn.XLOOKUP(DETALLE_GD_1[[#This Row],[CODIGO]],PRODUCTOS[CODIGO],PRODUCTOS[DESC CORTA],"",0)</f>
        <v/>
      </c>
    </row>
    <row r="1658" spans="1:30" hidden="1" x14ac:dyDescent="0.25">
      <c r="A1658" s="1">
        <v>46162</v>
      </c>
      <c r="B1658" s="1">
        <v>46162</v>
      </c>
      <c r="C1658" s="80" t="s">
        <v>169</v>
      </c>
      <c r="D1658" s="38">
        <v>5</v>
      </c>
      <c r="E1658" s="80" t="s">
        <v>169</v>
      </c>
      <c r="F1658">
        <v>1803045</v>
      </c>
      <c r="G1658" s="80" t="s">
        <v>337</v>
      </c>
      <c r="H1658" s="80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"/>
      <c r="V1658">
        <v>6188</v>
      </c>
      <c r="W1658" s="2">
        <v>6579000000</v>
      </c>
      <c r="X1658" s="6">
        <v>103746</v>
      </c>
      <c r="Y1658" s="38">
        <v>10010</v>
      </c>
      <c r="Z1658" s="81">
        <f>+((DETALLE_GD_1[[#This Row],[VALOR X UN (GD)]]-DETALLE_GD_1[[#This Row],[VALOR PPTO]])/DETALLE_GD_1[[#This Row],[VALOR PPTO]])</f>
        <v>1.6386173924777824E-4</v>
      </c>
      <c r="AA1658" s="2">
        <f>+DETALLE_GD_1[[#This Row],[VALOR PPTO]]*DETALLE_GD_1[[#This Row],[CANTIDAD RECIBIDA]]</f>
        <v>103746</v>
      </c>
      <c r="AB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8" s="3">
        <f>+DETALLE_GD_1[[#This Row],[CANTIDAD SOLICITADA]]-DETALLE_GD_1[[#This Row],[DEVOLUCIÓN]]</f>
        <v>2</v>
      </c>
      <c r="AD1658" s="38" t="str">
        <f>+_xlfn.XLOOKUP(DETALLE_GD_1[[#This Row],[CODIGO]],PRODUCTOS[CODIGO],PRODUCTOS[DESC CORTA],"",0)</f>
        <v>PUERTA INTERIOR</v>
      </c>
    </row>
    <row r="1659" spans="1:30" hidden="1" x14ac:dyDescent="0.25">
      <c r="A1659" s="1">
        <v>46162</v>
      </c>
      <c r="B1659" s="1">
        <v>46162</v>
      </c>
      <c r="C1659" s="80" t="s">
        <v>169</v>
      </c>
      <c r="D1659" s="38">
        <v>5</v>
      </c>
      <c r="E1659" s="80" t="s">
        <v>169</v>
      </c>
      <c r="F1659">
        <v>1803044</v>
      </c>
      <c r="G1659" s="80" t="s">
        <v>336</v>
      </c>
      <c r="H1659" s="80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"/>
      <c r="V1659">
        <v>6188</v>
      </c>
      <c r="W1659" s="2">
        <v>6579000000</v>
      </c>
      <c r="X1659" s="6">
        <v>52920</v>
      </c>
      <c r="Y1659" s="38">
        <v>10010</v>
      </c>
      <c r="Z1659" s="81">
        <f>+((DETALLE_GD_1[[#This Row],[VALOR X UN (GD)]]-DETALLE_GD_1[[#This Row],[VALOR PPTO]])/DETALLE_GD_1[[#This Row],[VALOR PPTO]])</f>
        <v>-1.9727891156462583E-2</v>
      </c>
      <c r="AA1659" s="2">
        <f>+DETALLE_GD_1[[#This Row],[VALOR PPTO]]*DETALLE_GD_1[[#This Row],[CANTIDAD RECIBIDA]]</f>
        <v>52920</v>
      </c>
      <c r="AB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9" s="3">
        <f>+DETALLE_GD_1[[#This Row],[CANTIDAD SOLICITADA]]-DETALLE_GD_1[[#This Row],[DEVOLUCIÓN]]</f>
        <v>1</v>
      </c>
      <c r="AD1659" s="38" t="str">
        <f>+_xlfn.XLOOKUP(DETALLE_GD_1[[#This Row],[CODIGO]],PRODUCTOS[CODIGO],PRODUCTOS[DESC CORTA],"",0)</f>
        <v/>
      </c>
    </row>
    <row r="1660" spans="1:30" hidden="1" x14ac:dyDescent="0.25">
      <c r="A1660" s="1">
        <v>46162</v>
      </c>
      <c r="B1660" s="1">
        <v>46162</v>
      </c>
      <c r="C1660" s="80" t="s">
        <v>169</v>
      </c>
      <c r="D1660" s="38">
        <v>5</v>
      </c>
      <c r="E1660" s="80" t="s">
        <v>169</v>
      </c>
      <c r="F1660">
        <v>1405040</v>
      </c>
      <c r="G1660" s="80" t="s">
        <v>451</v>
      </c>
      <c r="H1660" s="8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"/>
      <c r="V1660">
        <v>6188</v>
      </c>
      <c r="W1660" s="2">
        <v>6579000000</v>
      </c>
      <c r="X1660" s="6">
        <v>30272</v>
      </c>
      <c r="Y1660" s="38">
        <v>10010</v>
      </c>
      <c r="Z1660" s="81">
        <f>+((DETALLE_GD_1[[#This Row],[VALOR X UN (GD)]]-DETALLE_GD_1[[#This Row],[VALOR PPTO]])/DETALLE_GD_1[[#This Row],[VALOR PPTO]])</f>
        <v>7.5977801268498947E-4</v>
      </c>
      <c r="AA1660" s="2">
        <f>+DETALLE_GD_1[[#This Row],[VALOR PPTO]]*DETALLE_GD_1[[#This Row],[CANTIDAD RECIBIDA]]</f>
        <v>30272</v>
      </c>
      <c r="AB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0" s="3">
        <f>+DETALLE_GD_1[[#This Row],[CANTIDAD SOLICITADA]]-DETALLE_GD_1[[#This Row],[DEVOLUCIÓN]]</f>
        <v>4</v>
      </c>
      <c r="AD1660" s="38" t="str">
        <f>+_xlfn.XLOOKUP(DETALLE_GD_1[[#This Row],[CODIGO]],PRODUCTOS[CODIGO],PRODUCTOS[DESC CORTA],"",0)</f>
        <v>CEERRADURA BAÑO 815 TUBULAR</v>
      </c>
    </row>
    <row r="1661" spans="1:30" hidden="1" x14ac:dyDescent="0.25">
      <c r="A1661" s="1">
        <v>46162</v>
      </c>
      <c r="B1661" s="1">
        <v>46162</v>
      </c>
      <c r="C1661" s="80" t="s">
        <v>169</v>
      </c>
      <c r="D1661" s="38">
        <v>5</v>
      </c>
      <c r="E1661" s="80" t="s">
        <v>169</v>
      </c>
      <c r="F1661">
        <v>2508988</v>
      </c>
      <c r="G1661" s="80" t="s">
        <v>469</v>
      </c>
      <c r="H1661" s="80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"/>
      <c r="V1661">
        <v>6188</v>
      </c>
      <c r="W1661" s="2">
        <v>6579000000</v>
      </c>
      <c r="X1661" s="6" t="s">
        <v>355</v>
      </c>
      <c r="Y1661" s="38">
        <v>10010</v>
      </c>
      <c r="Z1661" s="81" t="e">
        <f>+((DETALLE_GD_1[[#This Row],[VALOR X UN (GD)]]-DETALLE_GD_1[[#This Row],[VALOR PPTO]])/DETALLE_GD_1[[#This Row],[VALOR PPTO]])</f>
        <v>#DIV/0!</v>
      </c>
      <c r="AA1661" s="2">
        <f>+DETALLE_GD_1[[#This Row],[VALOR PPTO]]*DETALLE_GD_1[[#This Row],[CANTIDAD RECIBIDA]]</f>
        <v>0</v>
      </c>
      <c r="AB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1" s="3">
        <f>+DETALLE_GD_1[[#This Row],[CANTIDAD SOLICITADA]]-DETALLE_GD_1[[#This Row],[DEVOLUCIÓN]]</f>
        <v>2</v>
      </c>
      <c r="AD1661" s="38" t="str">
        <f>+_xlfn.XLOOKUP(DETALLE_GD_1[[#This Row],[CODIGO]],PRODUCTOS[CODIGO],PRODUCTOS[DESC CORTA],"",0)</f>
        <v/>
      </c>
    </row>
    <row r="1662" spans="1:30" hidden="1" x14ac:dyDescent="0.25">
      <c r="A1662" s="1">
        <v>46162</v>
      </c>
      <c r="B1662" s="1">
        <v>46162</v>
      </c>
      <c r="C1662" s="80" t="s">
        <v>169</v>
      </c>
      <c r="D1662" s="38">
        <v>5</v>
      </c>
      <c r="E1662" s="80" t="s">
        <v>169</v>
      </c>
      <c r="F1662">
        <v>2508987</v>
      </c>
      <c r="G1662" s="80" t="s">
        <v>305</v>
      </c>
      <c r="H1662" s="80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"/>
      <c r="V1662">
        <v>6188</v>
      </c>
      <c r="W1662" s="2">
        <v>6579000000</v>
      </c>
      <c r="X1662" s="6">
        <v>145847</v>
      </c>
      <c r="Y1662" s="38">
        <v>10010</v>
      </c>
      <c r="Z1662" s="81">
        <f>+((DETALLE_GD_1[[#This Row],[VALOR X UN (GD)]]-DETALLE_GD_1[[#This Row],[VALOR PPTO]])/DETALLE_GD_1[[#This Row],[VALOR PPTO]])</f>
        <v>-2.2736155011758897E-2</v>
      </c>
      <c r="AA1662" s="2">
        <f>+DETALLE_GD_1[[#This Row],[VALOR PPTO]]*DETALLE_GD_1[[#This Row],[CANTIDAD RECIBIDA]]</f>
        <v>145847</v>
      </c>
      <c r="AB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2" s="3">
        <f>+DETALLE_GD_1[[#This Row],[CANTIDAD SOLICITADA]]-DETALLE_GD_1[[#This Row],[DEVOLUCIÓN]]</f>
        <v>1</v>
      </c>
      <c r="AD1662" s="38" t="str">
        <f>+_xlfn.XLOOKUP(DETALLE_GD_1[[#This Row],[CODIGO]],PRODUCTOS[CODIGO],PRODUCTOS[DESC CORTA],"",0)</f>
        <v>KIT PREC</v>
      </c>
    </row>
    <row r="1663" spans="1:30" hidden="1" x14ac:dyDescent="0.25">
      <c r="A1663" s="1">
        <v>46162</v>
      </c>
      <c r="B1663" s="1">
        <v>46162</v>
      </c>
      <c r="C1663" s="80" t="s">
        <v>169</v>
      </c>
      <c r="D1663" s="38">
        <v>5</v>
      </c>
      <c r="E1663" s="80" t="s">
        <v>169</v>
      </c>
      <c r="F1663">
        <v>106022</v>
      </c>
      <c r="G1663" s="80" t="s">
        <v>245</v>
      </c>
      <c r="H1663" s="80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"/>
      <c r="V1663">
        <v>6188</v>
      </c>
      <c r="W1663" s="2">
        <v>6579000000</v>
      </c>
      <c r="X1663" s="6">
        <v>22804.146594000005</v>
      </c>
      <c r="Y1663" s="38">
        <v>10010</v>
      </c>
      <c r="Z1663" s="81">
        <f>+((DETALLE_GD_1[[#This Row],[VALOR X UN (GD)]]-DETALLE_GD_1[[#This Row],[VALOR PPTO]])/DETALLE_GD_1[[#This Row],[VALOR PPTO]])</f>
        <v>-1.3797490672151356E-4</v>
      </c>
      <c r="AA1663" s="2">
        <f>+DETALLE_GD_1[[#This Row],[VALOR PPTO]]*DETALLE_GD_1[[#This Row],[CANTIDAD RECIBIDA]]</f>
        <v>22804.1466</v>
      </c>
      <c r="AB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3" s="3">
        <f>+DETALLE_GD_1[[#This Row],[CANTIDAD SOLICITADA]]-DETALLE_GD_1[[#This Row],[DEVOLUCIÓN]]</f>
        <v>6</v>
      </c>
      <c r="AD1663" s="38">
        <f>+_xlfn.XLOOKUP(DETALLE_GD_1[[#This Row],[CODIGO]],PRODUCTOS[CODIGO],PRODUCTOS[DESC CORTA],"",0)</f>
        <v>0</v>
      </c>
    </row>
    <row r="1664" spans="1:30" hidden="1" x14ac:dyDescent="0.25">
      <c r="A1664" s="1">
        <v>46162</v>
      </c>
      <c r="B1664" s="1">
        <v>46162</v>
      </c>
      <c r="C1664" s="80" t="s">
        <v>169</v>
      </c>
      <c r="D1664" s="38">
        <v>5</v>
      </c>
      <c r="E1664" s="80" t="s">
        <v>169</v>
      </c>
      <c r="F1664">
        <v>1405025</v>
      </c>
      <c r="G1664" s="80" t="s">
        <v>189</v>
      </c>
      <c r="H1664" s="80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"/>
      <c r="V1664">
        <v>6188</v>
      </c>
      <c r="W1664" s="2">
        <v>6579000000</v>
      </c>
      <c r="X1664" s="6">
        <v>40551.199997999996</v>
      </c>
      <c r="Y1664" s="38">
        <v>10010</v>
      </c>
      <c r="Z1664" s="81">
        <f>+((DETALLE_GD_1[[#This Row],[VALOR X UN (GD)]]-DETALLE_GD_1[[#This Row],[VALOR PPTO]])/DETALLE_GD_1[[#This Row],[VALOR PPTO]])</f>
        <v>3.3952144616939288E-2</v>
      </c>
      <c r="AA1664" s="2">
        <f>+DETALLE_GD_1[[#This Row],[VALOR PPTO]]*DETALLE_GD_1[[#This Row],[CANTIDAD RECIBIDA]]</f>
        <v>40551.199800000002</v>
      </c>
      <c r="AB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4" s="3">
        <f>+DETALLE_GD_1[[#This Row],[CANTIDAD SOLICITADA]]-DETALLE_GD_1[[#This Row],[DEVOLUCIÓN]]</f>
        <v>6</v>
      </c>
      <c r="AD1664" s="38">
        <f>+_xlfn.XLOOKUP(DETALLE_GD_1[[#This Row],[CODIGO]],PRODUCTOS[CODIGO],PRODUCTOS[DESC CORTA],"",0)</f>
        <v>0</v>
      </c>
    </row>
    <row r="1665" spans="1:30" hidden="1" x14ac:dyDescent="0.25">
      <c r="A1665" s="1">
        <v>46162</v>
      </c>
      <c r="B1665" s="1">
        <v>46162</v>
      </c>
      <c r="C1665" s="80" t="s">
        <v>169</v>
      </c>
      <c r="D1665" s="38">
        <v>5</v>
      </c>
      <c r="E1665" s="80" t="s">
        <v>169</v>
      </c>
      <c r="F1665">
        <v>2508994</v>
      </c>
      <c r="G1665" s="80" t="s">
        <v>488</v>
      </c>
      <c r="H1665" s="80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"/>
      <c r="V1665">
        <v>6188</v>
      </c>
      <c r="W1665" s="2">
        <v>6579000000</v>
      </c>
      <c r="X1665" s="6">
        <v>9588</v>
      </c>
      <c r="Y1665" s="38">
        <v>10010</v>
      </c>
      <c r="Z1665" s="81">
        <f>+((DETALLE_GD_1[[#This Row],[VALOR X UN (GD)]]-DETALLE_GD_1[[#This Row],[VALOR PPTO]])/DETALLE_GD_1[[#This Row],[VALOR PPTO]])</f>
        <v>5.840632040050063E-2</v>
      </c>
      <c r="AA1665" s="2">
        <f>+DETALLE_GD_1[[#This Row],[VALOR PPTO]]*DETALLE_GD_1[[#This Row],[CANTIDAD RECIBIDA]]</f>
        <v>9588</v>
      </c>
      <c r="AB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5" s="3">
        <f>+DETALLE_GD_1[[#This Row],[CANTIDAD SOLICITADA]]-DETALLE_GD_1[[#This Row],[DEVOLUCIÓN]]</f>
        <v>6</v>
      </c>
      <c r="AD1665" s="38" t="str">
        <f>+_xlfn.XLOOKUP(DETALLE_GD_1[[#This Row],[CODIGO]],PRODUCTOS[CODIGO],PRODUCTOS[DESC CORTA],"",0)</f>
        <v>CUADRADILLO EXPANSION 8X</v>
      </c>
    </row>
    <row r="1666" spans="1:30" hidden="1" x14ac:dyDescent="0.25">
      <c r="A1666" s="1">
        <v>46162</v>
      </c>
      <c r="B1666" s="1">
        <v>46162</v>
      </c>
      <c r="C1666" s="80" t="s">
        <v>169</v>
      </c>
      <c r="D1666" s="38">
        <v>5</v>
      </c>
      <c r="E1666" s="80" t="s">
        <v>169</v>
      </c>
      <c r="F1666">
        <v>2508993</v>
      </c>
      <c r="G1666" s="80" t="s">
        <v>487</v>
      </c>
      <c r="H1666" s="80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"/>
      <c r="V1666">
        <v>6188</v>
      </c>
      <c r="W1666" s="2">
        <v>6579000000</v>
      </c>
      <c r="X1666" s="6">
        <v>8460</v>
      </c>
      <c r="Y1666" s="38">
        <v>10010</v>
      </c>
      <c r="Z1666" s="81">
        <f>+((DETALLE_GD_1[[#This Row],[VALOR X UN (GD)]]-DETALLE_GD_1[[#This Row],[VALOR PPTO]])/DETALLE_GD_1[[#This Row],[VALOR PPTO]])</f>
        <v>3.6643049645390065E-2</v>
      </c>
      <c r="AA1666" s="2">
        <f>+DETALLE_GD_1[[#This Row],[VALOR PPTO]]*DETALLE_GD_1[[#This Row],[CANTIDAD RECIBIDA]]</f>
        <v>8460</v>
      </c>
      <c r="AB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6" s="3">
        <f>+DETALLE_GD_1[[#This Row],[CANTIDAD SOLICITADA]]-DETALLE_GD_1[[#This Row],[DEVOLUCIÓN]]</f>
        <v>6</v>
      </c>
      <c r="AD1666" s="38" t="str">
        <f>+_xlfn.XLOOKUP(DETALLE_GD_1[[#This Row],[CODIGO]],PRODUCTOS[CODIGO],PRODUCTOS[DESC CORTA],"",0)</f>
        <v>BOCALLAVE B1 800 ACCESO</v>
      </c>
    </row>
    <row r="1667" spans="1:30" hidden="1" x14ac:dyDescent="0.25">
      <c r="A1667" s="1">
        <v>46162</v>
      </c>
      <c r="B1667" s="1">
        <v>46162</v>
      </c>
      <c r="C1667" s="80" t="s">
        <v>169</v>
      </c>
      <c r="D1667" s="38">
        <v>5</v>
      </c>
      <c r="E1667" s="80" t="s">
        <v>169</v>
      </c>
      <c r="F1667">
        <v>2508992</v>
      </c>
      <c r="G1667" s="80" t="s">
        <v>486</v>
      </c>
      <c r="H1667" s="80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"/>
      <c r="V1667">
        <v>6188</v>
      </c>
      <c r="W1667" s="2">
        <v>6579000000</v>
      </c>
      <c r="X1667" s="6">
        <v>30504</v>
      </c>
      <c r="Y1667" s="38">
        <v>10010</v>
      </c>
      <c r="Z1667" s="81">
        <f>+((DETALLE_GD_1[[#This Row],[VALOR X UN (GD)]]-DETALLE_GD_1[[#This Row],[VALOR PPTO]])/DETALLE_GD_1[[#This Row],[VALOR PPTO]])</f>
        <v>-3.0159913453973713E-3</v>
      </c>
      <c r="AA1667" s="2">
        <f>+DETALLE_GD_1[[#This Row],[VALOR PPTO]]*DETALLE_GD_1[[#This Row],[CANTIDAD RECIBIDA]]</f>
        <v>30504</v>
      </c>
      <c r="AB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7" s="3">
        <f>+DETALLE_GD_1[[#This Row],[CANTIDAD SOLICITADA]]-DETALLE_GD_1[[#This Row],[DEVOLUCIÓN]]</f>
        <v>6</v>
      </c>
      <c r="AD1667" s="38" t="str">
        <f>+_xlfn.XLOOKUP(DETALLE_GD_1[[#This Row],[CODIGO]],PRODUCTOS[CODIGO],PRODUCTOS[DESC CORTA],"",0)</f>
        <v>MANILLA JUEGO</v>
      </c>
    </row>
    <row r="1668" spans="1:30" hidden="1" x14ac:dyDescent="0.25">
      <c r="A1668" s="1">
        <v>46162</v>
      </c>
      <c r="B1668" s="1">
        <v>46162</v>
      </c>
      <c r="C1668" s="80" t="s">
        <v>169</v>
      </c>
      <c r="D1668" s="38">
        <v>5</v>
      </c>
      <c r="E1668" s="80" t="s">
        <v>169</v>
      </c>
      <c r="F1668">
        <v>2508991</v>
      </c>
      <c r="G1668" s="80" t="s">
        <v>485</v>
      </c>
      <c r="H1668" s="80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"/>
      <c r="V1668">
        <v>6188</v>
      </c>
      <c r="W1668" s="2">
        <v>6579000000</v>
      </c>
      <c r="X1668" s="6">
        <v>28788</v>
      </c>
      <c r="Y1668" s="38">
        <v>10010</v>
      </c>
      <c r="Z1668" s="81">
        <f>+((DETALLE_GD_1[[#This Row],[VALOR X UN (GD)]]-DETALLE_GD_1[[#This Row],[VALOR PPTO]])/DETALLE_GD_1[[#This Row],[VALOR PPTO]])</f>
        <v>-2.6052521884118384E-3</v>
      </c>
      <c r="AA1668" s="2">
        <f>+DETALLE_GD_1[[#This Row],[VALOR PPTO]]*DETALLE_GD_1[[#This Row],[CANTIDAD RECIBIDA]]</f>
        <v>28788</v>
      </c>
      <c r="AB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8" s="3">
        <f>+DETALLE_GD_1[[#This Row],[CANTIDAD SOLICITADA]]-DETALLE_GD_1[[#This Row],[DEVOLUCIÓN]]</f>
        <v>6</v>
      </c>
      <c r="AD1668" s="38" t="str">
        <f>+_xlfn.XLOOKUP(DETALLE_GD_1[[#This Row],[CODIGO]],PRODUCTOS[CODIGO],PRODUCTOS[DESC CORTA],"",0)</f>
        <v>CILINDRO 03 LLAVE/LLAVE</v>
      </c>
    </row>
    <row r="1669" spans="1:30" hidden="1" x14ac:dyDescent="0.25">
      <c r="A1669" s="1">
        <v>46162</v>
      </c>
      <c r="B1669" s="1">
        <v>46162</v>
      </c>
      <c r="C1669" s="80" t="s">
        <v>169</v>
      </c>
      <c r="D1669" s="38">
        <v>5</v>
      </c>
      <c r="E1669" s="80" t="s">
        <v>169</v>
      </c>
      <c r="F1669">
        <v>2508990</v>
      </c>
      <c r="G1669" s="80" t="s">
        <v>484</v>
      </c>
      <c r="H1669" s="80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"/>
      <c r="V1669">
        <v>6188</v>
      </c>
      <c r="W1669" s="2">
        <v>6579000000</v>
      </c>
      <c r="X1669" s="6">
        <v>40428</v>
      </c>
      <c r="Y1669" s="38">
        <v>10010</v>
      </c>
      <c r="Z1669" s="81">
        <f>+((DETALLE_GD_1[[#This Row],[VALOR X UN (GD)]]-DETALLE_GD_1[[#This Row],[VALOR PPTO]])/DETALLE_GD_1[[#This Row],[VALOR PPTO]])</f>
        <v>-7.3216533095874494E-3</v>
      </c>
      <c r="AA1669" s="2">
        <f>+DETALLE_GD_1[[#This Row],[VALOR PPTO]]*DETALLE_GD_1[[#This Row],[CANTIDAD RECIBIDA]]</f>
        <v>40428</v>
      </c>
      <c r="AB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9" s="3">
        <f>+DETALLE_GD_1[[#This Row],[CANTIDAD SOLICITADA]]-DETALLE_GD_1[[#This Row],[DEVOLUCIÓN]]</f>
        <v>6</v>
      </c>
      <c r="AD1669" s="38" t="str">
        <f>+_xlfn.XLOOKUP(DETALLE_GD_1[[#This Row],[CODIGO]],PRODUCTOS[CODIGO],PRODUCTOS[DESC CORTA],"",0)</f>
        <v>CERRADURA DE EMB</v>
      </c>
    </row>
    <row r="1670" spans="1:30" hidden="1" x14ac:dyDescent="0.25">
      <c r="A1670" s="1">
        <v>46162</v>
      </c>
      <c r="B1670" s="1">
        <v>46162</v>
      </c>
      <c r="C1670" s="80" t="s">
        <v>169</v>
      </c>
      <c r="D1670" s="38">
        <v>5</v>
      </c>
      <c r="E1670" s="80" t="s">
        <v>169</v>
      </c>
      <c r="F1670">
        <v>1803045</v>
      </c>
      <c r="G1670" s="80" t="s">
        <v>337</v>
      </c>
      <c r="H1670" s="8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"/>
      <c r="V1670">
        <v>6188</v>
      </c>
      <c r="W1670" s="2">
        <v>6579000000</v>
      </c>
      <c r="X1670" s="6">
        <v>155618.99999999997</v>
      </c>
      <c r="Y1670" s="38">
        <v>10010</v>
      </c>
      <c r="Z1670" s="81">
        <f>+((DETALLE_GD_1[[#This Row],[VALOR X UN (GD)]]-DETALLE_GD_1[[#This Row],[VALOR PPTO]])/DETALLE_GD_1[[#This Row],[VALOR PPTO]])</f>
        <v>1.6707535712223284E-4</v>
      </c>
      <c r="AA1670" s="2">
        <f>+DETALLE_GD_1[[#This Row],[VALOR PPTO]]*DETALLE_GD_1[[#This Row],[CANTIDAD RECIBIDA]]</f>
        <v>155619</v>
      </c>
      <c r="AB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0" s="3">
        <f>+DETALLE_GD_1[[#This Row],[CANTIDAD SOLICITADA]]-DETALLE_GD_1[[#This Row],[DEVOLUCIÓN]]</f>
        <v>3</v>
      </c>
      <c r="AD1670" s="38" t="str">
        <f>+_xlfn.XLOOKUP(DETALLE_GD_1[[#This Row],[CODIGO]],PRODUCTOS[CODIGO],PRODUCTOS[DESC CORTA],"",0)</f>
        <v>PUERTA INTERIOR</v>
      </c>
    </row>
    <row r="1671" spans="1:30" hidden="1" x14ac:dyDescent="0.25">
      <c r="A1671" s="1">
        <v>46162</v>
      </c>
      <c r="B1671" s="1">
        <v>46162</v>
      </c>
      <c r="C1671" s="80" t="s">
        <v>169</v>
      </c>
      <c r="D1671" s="38">
        <v>5</v>
      </c>
      <c r="E1671" s="80" t="s">
        <v>169</v>
      </c>
      <c r="F1671">
        <v>1803044</v>
      </c>
      <c r="G1671" s="80" t="s">
        <v>336</v>
      </c>
      <c r="H1671" s="80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"/>
      <c r="V1671">
        <v>6188</v>
      </c>
      <c r="W1671" s="2">
        <v>6579000000</v>
      </c>
      <c r="X1671" s="6">
        <v>52920</v>
      </c>
      <c r="Y1671" s="38">
        <v>10010</v>
      </c>
      <c r="Z1671" s="81">
        <f>+((DETALLE_GD_1[[#This Row],[VALOR X UN (GD)]]-DETALLE_GD_1[[#This Row],[VALOR PPTO]])/DETALLE_GD_1[[#This Row],[VALOR PPTO]])</f>
        <v>-1.9727891156462583E-2</v>
      </c>
      <c r="AA1671" s="2">
        <f>+DETALLE_GD_1[[#This Row],[VALOR PPTO]]*DETALLE_GD_1[[#This Row],[CANTIDAD RECIBIDA]]</f>
        <v>52920</v>
      </c>
      <c r="AB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1" s="3">
        <f>+DETALLE_GD_1[[#This Row],[CANTIDAD SOLICITADA]]-DETALLE_GD_1[[#This Row],[DEVOLUCIÓN]]</f>
        <v>1</v>
      </c>
      <c r="AD1671" s="38" t="str">
        <f>+_xlfn.XLOOKUP(DETALLE_GD_1[[#This Row],[CODIGO]],PRODUCTOS[CODIGO],PRODUCTOS[DESC CORTA],"",0)</f>
        <v/>
      </c>
    </row>
    <row r="1672" spans="1:30" hidden="1" x14ac:dyDescent="0.25">
      <c r="A1672" s="1">
        <v>46162</v>
      </c>
      <c r="B1672" s="1">
        <v>46162</v>
      </c>
      <c r="C1672" s="80" t="s">
        <v>169</v>
      </c>
      <c r="D1672" s="38">
        <v>5</v>
      </c>
      <c r="E1672" s="80" t="s">
        <v>169</v>
      </c>
      <c r="F1672">
        <v>1402016</v>
      </c>
      <c r="G1672" s="80" t="s">
        <v>798</v>
      </c>
      <c r="H1672" s="80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"/>
      <c r="V1672">
        <v>6188</v>
      </c>
      <c r="W1672" s="2">
        <v>6579000000</v>
      </c>
      <c r="X1672" s="6" t="s">
        <v>355</v>
      </c>
      <c r="Y1672" s="38">
        <v>10010</v>
      </c>
      <c r="Z1672" s="81" t="e">
        <f>+((DETALLE_GD_1[[#This Row],[VALOR X UN (GD)]]-DETALLE_GD_1[[#This Row],[VALOR PPTO]])/DETALLE_GD_1[[#This Row],[VALOR PPTO]])</f>
        <v>#DIV/0!</v>
      </c>
      <c r="AA1672" s="2">
        <f>+DETALLE_GD_1[[#This Row],[VALOR PPTO]]*DETALLE_GD_1[[#This Row],[CANTIDAD RECIBIDA]]</f>
        <v>0</v>
      </c>
      <c r="AB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2" s="3">
        <f>+DETALLE_GD_1[[#This Row],[CANTIDAD SOLICITADA]]-DETALLE_GD_1[[#This Row],[DEVOLUCIÓN]]</f>
        <v>6</v>
      </c>
      <c r="AD1672" s="38" t="str">
        <f>+_xlfn.XLOOKUP(DETALLE_GD_1[[#This Row],[CODIGO]],PRODUCTOS[CODIGO],PRODUCTOS[DESC CORTA],"",0)</f>
        <v/>
      </c>
    </row>
    <row r="1673" spans="1:30" hidden="1" x14ac:dyDescent="0.25">
      <c r="A1673" s="1">
        <v>46162</v>
      </c>
      <c r="B1673" s="1">
        <v>46162</v>
      </c>
      <c r="C1673" s="80" t="s">
        <v>169</v>
      </c>
      <c r="D1673" s="38">
        <v>5</v>
      </c>
      <c r="E1673" s="80" t="s">
        <v>169</v>
      </c>
      <c r="F1673">
        <v>1101298</v>
      </c>
      <c r="G1673" s="80" t="s">
        <v>799</v>
      </c>
      <c r="H1673" s="80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"/>
      <c r="V1673">
        <v>6188</v>
      </c>
      <c r="W1673" s="2">
        <v>6579000000</v>
      </c>
      <c r="X1673" s="6" t="s">
        <v>355</v>
      </c>
      <c r="Y1673" s="38">
        <v>10010</v>
      </c>
      <c r="Z1673" s="81" t="e">
        <f>+((DETALLE_GD_1[[#This Row],[VALOR X UN (GD)]]-DETALLE_GD_1[[#This Row],[VALOR PPTO]])/DETALLE_GD_1[[#This Row],[VALOR PPTO]])</f>
        <v>#DIV/0!</v>
      </c>
      <c r="AA1673" s="2">
        <f>+DETALLE_GD_1[[#This Row],[VALOR PPTO]]*DETALLE_GD_1[[#This Row],[CANTIDAD RECIBIDA]]</f>
        <v>0</v>
      </c>
      <c r="AB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3" s="3">
        <f>+DETALLE_GD_1[[#This Row],[CANTIDAD SOLICITADA]]-DETALLE_GD_1[[#This Row],[DEVOLUCIÓN]]</f>
        <v>3</v>
      </c>
      <c r="AD1673" s="38" t="str">
        <f>+_xlfn.XLOOKUP(DETALLE_GD_1[[#This Row],[CODIGO]],PRODUCTOS[CODIGO],PRODUCTOS[DESC CORTA],"",0)</f>
        <v/>
      </c>
    </row>
    <row r="1674" spans="1:30" hidden="1" x14ac:dyDescent="0.25">
      <c r="A1674" s="1">
        <v>46162</v>
      </c>
      <c r="B1674" s="1">
        <v>46162</v>
      </c>
      <c r="C1674" s="80" t="s">
        <v>169</v>
      </c>
      <c r="D1674" s="38">
        <v>5</v>
      </c>
      <c r="E1674" s="80" t="s">
        <v>169</v>
      </c>
      <c r="F1674">
        <v>2505058</v>
      </c>
      <c r="G1674" s="80" t="s">
        <v>142</v>
      </c>
      <c r="H1674" s="80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">
        <v>846383</v>
      </c>
      <c r="V1674">
        <v>6188</v>
      </c>
      <c r="W1674" s="2">
        <v>6579000000</v>
      </c>
      <c r="X1674" s="6">
        <v>178701.44068</v>
      </c>
      <c r="Y1674" s="38">
        <v>10010</v>
      </c>
      <c r="Z1674" s="81">
        <f>+((DETALLE_GD_1[[#This Row],[VALOR X UN (GD)]]-DETALLE_GD_1[[#This Row],[VALOR PPTO]])/DETALLE_GD_1[[#This Row],[VALOR PPTO]])</f>
        <v>-7.445066433459821E-2</v>
      </c>
      <c r="AA1674" s="2">
        <f>+DETALLE_GD_1[[#This Row],[VALOR PPTO]]*DETALLE_GD_1[[#This Row],[CANTIDAD RECIBIDA]]</f>
        <v>178701.44100000002</v>
      </c>
      <c r="AB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4" s="3">
        <f>+DETALLE_GD_1[[#This Row],[CANTIDAD SOLICITADA]]-DETALLE_GD_1[[#This Row],[DEVOLUCIÓN]]</f>
        <v>10</v>
      </c>
      <c r="AD1674" s="38" t="str">
        <f>+_xlfn.XLOOKUP(DETALLE_GD_1[[#This Row],[CODIGO]],PRODUCTOS[CODIGO],PRODUCTOS[DESC CORTA],"",0)</f>
        <v>VENTILACIÓN PASIVA</v>
      </c>
    </row>
    <row r="1675" spans="1:30" hidden="1" x14ac:dyDescent="0.25">
      <c r="A1675" s="1">
        <v>46162</v>
      </c>
      <c r="B1675" s="1">
        <v>46162</v>
      </c>
      <c r="C1675" s="80" t="s">
        <v>169</v>
      </c>
      <c r="D1675" s="38">
        <v>5</v>
      </c>
      <c r="E1675" s="80" t="s">
        <v>169</v>
      </c>
      <c r="F1675">
        <v>106022</v>
      </c>
      <c r="G1675" s="80" t="s">
        <v>245</v>
      </c>
      <c r="H1675" s="80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"/>
      <c r="V1675">
        <v>6188</v>
      </c>
      <c r="W1675" s="2">
        <v>6579000000</v>
      </c>
      <c r="X1675" s="6">
        <v>15202.764396000002</v>
      </c>
      <c r="Y1675" s="38">
        <v>10010</v>
      </c>
      <c r="Z1675" s="81">
        <f>+((DETALLE_GD_1[[#This Row],[VALOR X UN (GD)]]-DETALLE_GD_1[[#This Row],[VALOR PPTO]])/DETALLE_GD_1[[#This Row],[VALOR PPTO]])</f>
        <v>-1.1605784011229058E-4</v>
      </c>
      <c r="AA1675" s="2">
        <f>+DETALLE_GD_1[[#This Row],[VALOR PPTO]]*DETALLE_GD_1[[#This Row],[CANTIDAD RECIBIDA]]</f>
        <v>15202.7644</v>
      </c>
      <c r="AB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5" s="3">
        <f>+DETALLE_GD_1[[#This Row],[CANTIDAD SOLICITADA]]-DETALLE_GD_1[[#This Row],[DEVOLUCIÓN]]</f>
        <v>4</v>
      </c>
      <c r="AD1675" s="38">
        <f>+_xlfn.XLOOKUP(DETALLE_GD_1[[#This Row],[CODIGO]],PRODUCTOS[CODIGO],PRODUCTOS[DESC CORTA],"",0)</f>
        <v>0</v>
      </c>
    </row>
    <row r="1676" spans="1:30" hidden="1" x14ac:dyDescent="0.25">
      <c r="A1676" s="1">
        <v>46162</v>
      </c>
      <c r="B1676" s="1">
        <v>46162</v>
      </c>
      <c r="C1676" s="80" t="s">
        <v>169</v>
      </c>
      <c r="D1676" s="38">
        <v>5</v>
      </c>
      <c r="E1676" s="80" t="s">
        <v>169</v>
      </c>
      <c r="F1676">
        <v>1405025</v>
      </c>
      <c r="G1676" s="80" t="s">
        <v>189</v>
      </c>
      <c r="H1676" s="80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"/>
      <c r="V1676">
        <v>6188</v>
      </c>
      <c r="W1676" s="2">
        <v>6579000000</v>
      </c>
      <c r="X1676" s="6">
        <v>33792.666665000004</v>
      </c>
      <c r="Y1676" s="38">
        <v>10010</v>
      </c>
      <c r="Z1676" s="81">
        <f>+((DETALLE_GD_1[[#This Row],[VALOR X UN (GD)]]-DETALLE_GD_1[[#This Row],[VALOR PPTO]])/DETALLE_GD_1[[#This Row],[VALOR PPTO]])</f>
        <v>3.3952144616939288E-2</v>
      </c>
      <c r="AA1676" s="2">
        <f>+DETALLE_GD_1[[#This Row],[VALOR PPTO]]*DETALLE_GD_1[[#This Row],[CANTIDAD RECIBIDA]]</f>
        <v>33792.666499999999</v>
      </c>
      <c r="AB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6" s="3">
        <f>+DETALLE_GD_1[[#This Row],[CANTIDAD SOLICITADA]]-DETALLE_GD_1[[#This Row],[DEVOLUCIÓN]]</f>
        <v>5</v>
      </c>
      <c r="AD1676" s="38">
        <f>+_xlfn.XLOOKUP(DETALLE_GD_1[[#This Row],[CODIGO]],PRODUCTOS[CODIGO],PRODUCTOS[DESC CORTA],"",0)</f>
        <v>0</v>
      </c>
    </row>
    <row r="1677" spans="1:30" hidden="1" x14ac:dyDescent="0.25">
      <c r="A1677" s="1">
        <v>46162</v>
      </c>
      <c r="B1677" s="1">
        <v>46162</v>
      </c>
      <c r="C1677" s="80" t="s">
        <v>169</v>
      </c>
      <c r="D1677" s="38">
        <v>5</v>
      </c>
      <c r="E1677" s="80" t="s">
        <v>169</v>
      </c>
      <c r="F1677">
        <v>2508994</v>
      </c>
      <c r="G1677" s="80" t="s">
        <v>488</v>
      </c>
      <c r="H1677" s="80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"/>
      <c r="V1677">
        <v>6188</v>
      </c>
      <c r="W1677" s="2">
        <v>6579000000</v>
      </c>
      <c r="X1677" s="6">
        <v>7990</v>
      </c>
      <c r="Y1677" s="38">
        <v>10010</v>
      </c>
      <c r="Z1677" s="81">
        <f>+((DETALLE_GD_1[[#This Row],[VALOR X UN (GD)]]-DETALLE_GD_1[[#This Row],[VALOR PPTO]])/DETALLE_GD_1[[#This Row],[VALOR PPTO]])</f>
        <v>5.8448060075093927E-2</v>
      </c>
      <c r="AA1677" s="2">
        <f>+DETALLE_GD_1[[#This Row],[VALOR PPTO]]*DETALLE_GD_1[[#This Row],[CANTIDAD RECIBIDA]]</f>
        <v>7990</v>
      </c>
      <c r="AB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7" s="3">
        <f>+DETALLE_GD_1[[#This Row],[CANTIDAD SOLICITADA]]-DETALLE_GD_1[[#This Row],[DEVOLUCIÓN]]</f>
        <v>5</v>
      </c>
      <c r="AD1677" s="38" t="str">
        <f>+_xlfn.XLOOKUP(DETALLE_GD_1[[#This Row],[CODIGO]],PRODUCTOS[CODIGO],PRODUCTOS[DESC CORTA],"",0)</f>
        <v>CUADRADILLO EXPANSION 8X</v>
      </c>
    </row>
    <row r="1678" spans="1:30" hidden="1" x14ac:dyDescent="0.25">
      <c r="A1678" s="1">
        <v>46162</v>
      </c>
      <c r="B1678" s="1">
        <v>46162</v>
      </c>
      <c r="C1678" s="80" t="s">
        <v>169</v>
      </c>
      <c r="D1678" s="38">
        <v>5</v>
      </c>
      <c r="E1678" s="80" t="s">
        <v>169</v>
      </c>
      <c r="F1678">
        <v>2508993</v>
      </c>
      <c r="G1678" s="80" t="s">
        <v>487</v>
      </c>
      <c r="H1678" s="80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"/>
      <c r="V1678">
        <v>6188</v>
      </c>
      <c r="W1678" s="2">
        <v>6579000000</v>
      </c>
      <c r="X1678" s="6">
        <v>14100</v>
      </c>
      <c r="Y1678" s="38">
        <v>10010</v>
      </c>
      <c r="Z1678" s="81">
        <f>+((DETALLE_GD_1[[#This Row],[VALOR X UN (GD)]]-DETALLE_GD_1[[#This Row],[VALOR PPTO]])/DETALLE_GD_1[[#This Row],[VALOR PPTO]])</f>
        <v>3.6595744680851E-2</v>
      </c>
      <c r="AA1678" s="2">
        <f>+DETALLE_GD_1[[#This Row],[VALOR PPTO]]*DETALLE_GD_1[[#This Row],[CANTIDAD RECIBIDA]]</f>
        <v>14100</v>
      </c>
      <c r="AB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8" s="3">
        <f>+DETALLE_GD_1[[#This Row],[CANTIDAD SOLICITADA]]-DETALLE_GD_1[[#This Row],[DEVOLUCIÓN]]</f>
        <v>10</v>
      </c>
      <c r="AD1678" s="38" t="str">
        <f>+_xlfn.XLOOKUP(DETALLE_GD_1[[#This Row],[CODIGO]],PRODUCTOS[CODIGO],PRODUCTOS[DESC CORTA],"",0)</f>
        <v>BOCALLAVE B1 800 ACCESO</v>
      </c>
    </row>
    <row r="1679" spans="1:30" hidden="1" x14ac:dyDescent="0.25">
      <c r="A1679" s="1">
        <v>46162</v>
      </c>
      <c r="B1679" s="1">
        <v>46162</v>
      </c>
      <c r="C1679" s="80" t="s">
        <v>169</v>
      </c>
      <c r="D1679" s="38">
        <v>5</v>
      </c>
      <c r="E1679" s="80" t="s">
        <v>169</v>
      </c>
      <c r="F1679">
        <v>2508992</v>
      </c>
      <c r="G1679" s="80" t="s">
        <v>486</v>
      </c>
      <c r="H1679" s="80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"/>
      <c r="V1679">
        <v>6188</v>
      </c>
      <c r="W1679" s="2">
        <v>6579000000</v>
      </c>
      <c r="X1679" s="6">
        <v>76260</v>
      </c>
      <c r="Y1679" s="38">
        <v>10010</v>
      </c>
      <c r="Z1679" s="81">
        <f>+((DETALLE_GD_1[[#This Row],[VALOR X UN (GD)]]-DETALLE_GD_1[[#This Row],[VALOR PPTO]])/DETALLE_GD_1[[#This Row],[VALOR PPTO]])</f>
        <v>-3.0159913453973713E-3</v>
      </c>
      <c r="AA1679" s="2">
        <f>+DETALLE_GD_1[[#This Row],[VALOR PPTO]]*DETALLE_GD_1[[#This Row],[CANTIDAD RECIBIDA]]</f>
        <v>76260</v>
      </c>
      <c r="AB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9" s="3">
        <f>+DETALLE_GD_1[[#This Row],[CANTIDAD SOLICITADA]]-DETALLE_GD_1[[#This Row],[DEVOLUCIÓN]]</f>
        <v>15</v>
      </c>
      <c r="AD1679" s="38" t="str">
        <f>+_xlfn.XLOOKUP(DETALLE_GD_1[[#This Row],[CODIGO]],PRODUCTOS[CODIGO],PRODUCTOS[DESC CORTA],"",0)</f>
        <v>MANILLA JUEGO</v>
      </c>
    </row>
    <row r="1680" spans="1:30" hidden="1" x14ac:dyDescent="0.25">
      <c r="A1680" s="1">
        <v>46162</v>
      </c>
      <c r="B1680" s="1">
        <v>46162</v>
      </c>
      <c r="C1680" s="80" t="s">
        <v>169</v>
      </c>
      <c r="D1680" s="38">
        <v>5</v>
      </c>
      <c r="E1680" s="80" t="s">
        <v>169</v>
      </c>
      <c r="F1680">
        <v>2508991</v>
      </c>
      <c r="G1680" s="80" t="s">
        <v>485</v>
      </c>
      <c r="H1680" s="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"/>
      <c r="V1680">
        <v>6188</v>
      </c>
      <c r="W1680" s="2">
        <v>6579000000</v>
      </c>
      <c r="X1680" s="6">
        <v>47980</v>
      </c>
      <c r="Y1680" s="38">
        <v>10010</v>
      </c>
      <c r="Z1680" s="81">
        <f>+((DETALLE_GD_1[[#This Row],[VALOR X UN (GD)]]-DETALLE_GD_1[[#This Row],[VALOR PPTO]])/DETALLE_GD_1[[#This Row],[VALOR PPTO]])</f>
        <v>-2.6052521884118384E-3</v>
      </c>
      <c r="AA1680" s="2">
        <f>+DETALLE_GD_1[[#This Row],[VALOR PPTO]]*DETALLE_GD_1[[#This Row],[CANTIDAD RECIBIDA]]</f>
        <v>47980</v>
      </c>
      <c r="AB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0" s="3">
        <f>+DETALLE_GD_1[[#This Row],[CANTIDAD SOLICITADA]]-DETALLE_GD_1[[#This Row],[DEVOLUCIÓN]]</f>
        <v>10</v>
      </c>
      <c r="AD1680" s="38" t="str">
        <f>+_xlfn.XLOOKUP(DETALLE_GD_1[[#This Row],[CODIGO]],PRODUCTOS[CODIGO],PRODUCTOS[DESC CORTA],"",0)</f>
        <v>CILINDRO 03 LLAVE/LLAVE</v>
      </c>
    </row>
    <row r="1681" spans="1:30" hidden="1" x14ac:dyDescent="0.25">
      <c r="A1681" s="1">
        <v>46162</v>
      </c>
      <c r="B1681" s="1">
        <v>46162</v>
      </c>
      <c r="C1681" s="80" t="s">
        <v>169</v>
      </c>
      <c r="D1681" s="38">
        <v>5</v>
      </c>
      <c r="E1681" s="80" t="s">
        <v>169</v>
      </c>
      <c r="F1681">
        <v>2508990</v>
      </c>
      <c r="G1681" s="80" t="s">
        <v>484</v>
      </c>
      <c r="H1681" s="80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"/>
      <c r="V1681">
        <v>6188</v>
      </c>
      <c r="W1681" s="2">
        <v>6579000000</v>
      </c>
      <c r="X1681" s="6">
        <v>67380</v>
      </c>
      <c r="Y1681" s="38">
        <v>10010</v>
      </c>
      <c r="Z1681" s="81">
        <f>+((DETALLE_GD_1[[#This Row],[VALOR X UN (GD)]]-DETALLE_GD_1[[#This Row],[VALOR PPTO]])/DETALLE_GD_1[[#This Row],[VALOR PPTO]])</f>
        <v>-7.3167111902642003E-3</v>
      </c>
      <c r="AA1681" s="2">
        <f>+DETALLE_GD_1[[#This Row],[VALOR PPTO]]*DETALLE_GD_1[[#This Row],[CANTIDAD RECIBIDA]]</f>
        <v>67380</v>
      </c>
      <c r="AB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1" s="3">
        <f>+DETALLE_GD_1[[#This Row],[CANTIDAD SOLICITADA]]-DETALLE_GD_1[[#This Row],[DEVOLUCIÓN]]</f>
        <v>10</v>
      </c>
      <c r="AD1681" s="38" t="str">
        <f>+_xlfn.XLOOKUP(DETALLE_GD_1[[#This Row],[CODIGO]],PRODUCTOS[CODIGO],PRODUCTOS[DESC CORTA],"",0)</f>
        <v>CERRADURA DE EMB</v>
      </c>
    </row>
    <row r="1682" spans="1:30" hidden="1" x14ac:dyDescent="0.25">
      <c r="A1682" s="1">
        <v>46162</v>
      </c>
      <c r="B1682" s="1">
        <v>46162</v>
      </c>
      <c r="C1682" s="80" t="s">
        <v>169</v>
      </c>
      <c r="D1682" s="38">
        <v>5</v>
      </c>
      <c r="E1682" s="80" t="s">
        <v>169</v>
      </c>
      <c r="F1682">
        <v>2302017</v>
      </c>
      <c r="G1682" s="80" t="s">
        <v>156</v>
      </c>
      <c r="H1682" s="80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"/>
      <c r="V1682">
        <v>6188</v>
      </c>
      <c r="W1682" s="2">
        <v>6579000000</v>
      </c>
      <c r="X1682" s="6">
        <v>405989.40789499989</v>
      </c>
      <c r="Y1682" s="38">
        <v>10010</v>
      </c>
      <c r="Z1682" s="81">
        <f>+((DETALLE_GD_1[[#This Row],[VALOR X UN (GD)]]-DETALLE_GD_1[[#This Row],[VALOR PPTO]])/DETALLE_GD_1[[#This Row],[VALOR PPTO]])</f>
        <v>2.7120392264026835E-2</v>
      </c>
      <c r="AA1682" s="2">
        <f>+DETALLE_GD_1[[#This Row],[VALOR PPTO]]*DETALLE_GD_1[[#This Row],[CANTIDAD RECIBIDA]]</f>
        <v>405989.40799999994</v>
      </c>
      <c r="AB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2" s="3">
        <f>+DETALLE_GD_1[[#This Row],[CANTIDAD SOLICITADA]]-DETALLE_GD_1[[#This Row],[DEVOLUCIÓN]]</f>
        <v>5</v>
      </c>
      <c r="AD1682" s="38">
        <f>+_xlfn.XLOOKUP(DETALLE_GD_1[[#This Row],[CODIGO]],PRODUCTOS[CODIGO],PRODUCTOS[DESC CORTA],"",0)</f>
        <v>0</v>
      </c>
    </row>
    <row r="1683" spans="1:30" hidden="1" x14ac:dyDescent="0.25">
      <c r="A1683" s="1">
        <v>46167</v>
      </c>
      <c r="B1683" s="1">
        <v>46167</v>
      </c>
      <c r="C1683" s="80" t="s">
        <v>169</v>
      </c>
      <c r="D1683" s="38">
        <v>5</v>
      </c>
      <c r="E1683" s="80" t="s">
        <v>169</v>
      </c>
      <c r="F1683">
        <v>5316507</v>
      </c>
      <c r="G1683" s="80" t="s">
        <v>55</v>
      </c>
      <c r="H1683" s="80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">
        <v>718632</v>
      </c>
      <c r="V1683">
        <v>6215</v>
      </c>
      <c r="W1683" s="2">
        <v>6579000000</v>
      </c>
      <c r="X1683" s="6">
        <v>414196.66666999995</v>
      </c>
      <c r="Y1683" s="38">
        <v>10010</v>
      </c>
      <c r="Z1683" s="81">
        <f>+((DETALLE_GD_1[[#This Row],[VALOR X UN (GD)]]-DETALLE_GD_1[[#This Row],[VALOR PPTO]])/DETALLE_GD_1[[#This Row],[VALOR PPTO]])</f>
        <v>8.3639808719174688E-3</v>
      </c>
      <c r="AA1683" s="2">
        <f>+DETALLE_GD_1[[#This Row],[VALOR PPTO]]*DETALLE_GD_1[[#This Row],[CANTIDAD RECIBIDA]]</f>
        <v>414196.66700000002</v>
      </c>
      <c r="AB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3" s="3">
        <f>+DETALLE_GD_1[[#This Row],[CANTIDAD SOLICITADA]]-DETALLE_GD_1[[#This Row],[DEVOLUCIÓN]]</f>
        <v>10</v>
      </c>
      <c r="AD1683" s="38" t="str">
        <f>+_xlfn.XLOOKUP(DETALLE_GD_1[[#This Row],[CODIGO]],PRODUCTOS[CODIGO],PRODUCTOS[DESC CORTA],"",0)</f>
        <v>MUEBLE LAVAPLATOS</v>
      </c>
    </row>
    <row r="1684" spans="1:30" hidden="1" x14ac:dyDescent="0.25">
      <c r="A1684" s="1">
        <v>46167</v>
      </c>
      <c r="B1684" s="1">
        <v>46167</v>
      </c>
      <c r="C1684" s="80" t="s">
        <v>169</v>
      </c>
      <c r="D1684" s="38">
        <v>5</v>
      </c>
      <c r="E1684" s="80" t="s">
        <v>169</v>
      </c>
      <c r="F1684">
        <v>5316508</v>
      </c>
      <c r="G1684" s="80" t="s">
        <v>470</v>
      </c>
      <c r="H1684" s="80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"/>
      <c r="V1684">
        <v>6215</v>
      </c>
      <c r="W1684" s="2">
        <v>6579000000</v>
      </c>
      <c r="X1684" s="6" t="s">
        <v>355</v>
      </c>
      <c r="Y1684" s="38">
        <v>10010</v>
      </c>
      <c r="Z1684" s="81" t="e">
        <f>+((DETALLE_GD_1[[#This Row],[VALOR X UN (GD)]]-DETALLE_GD_1[[#This Row],[VALOR PPTO]])/DETALLE_GD_1[[#This Row],[VALOR PPTO]])</f>
        <v>#DIV/0!</v>
      </c>
      <c r="AA1684" s="2">
        <f>+DETALLE_GD_1[[#This Row],[VALOR PPTO]]*DETALLE_GD_1[[#This Row],[CANTIDAD RECIBIDA]]</f>
        <v>0</v>
      </c>
      <c r="AB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4" s="3">
        <f>+DETALLE_GD_1[[#This Row],[CANTIDAD SOLICITADA]]-DETALLE_GD_1[[#This Row],[DEVOLUCIÓN]]</f>
        <v>4</v>
      </c>
      <c r="AD1684" s="38" t="str">
        <f>+_xlfn.XLOOKUP(DETALLE_GD_1[[#This Row],[CODIGO]],PRODUCTOS[CODIGO],PRODUCTOS[DESC CORTA],"",0)</f>
        <v/>
      </c>
    </row>
    <row r="1685" spans="1:30" hidden="1" x14ac:dyDescent="0.25">
      <c r="A1685" s="1">
        <v>46167</v>
      </c>
      <c r="B1685" s="1">
        <v>46167</v>
      </c>
      <c r="C1685" s="80" t="s">
        <v>169</v>
      </c>
      <c r="D1685" s="38">
        <v>5</v>
      </c>
      <c r="E1685" s="80" t="s">
        <v>169</v>
      </c>
      <c r="F1685">
        <v>5316509</v>
      </c>
      <c r="G1685" s="80" t="s">
        <v>56</v>
      </c>
      <c r="H1685" s="80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"/>
      <c r="V1685">
        <v>6215</v>
      </c>
      <c r="W1685" s="2">
        <v>6579000000</v>
      </c>
      <c r="X1685" s="6">
        <v>92599.999997999999</v>
      </c>
      <c r="Y1685" s="38">
        <v>10010</v>
      </c>
      <c r="Z1685" s="81">
        <f>+((DETALLE_GD_1[[#This Row],[VALOR X UN (GD)]]-DETALLE_GD_1[[#This Row],[VALOR PPTO]])/DETALLE_GD_1[[#This Row],[VALOR PPTO]])</f>
        <v>-5.7246220426017756E-2</v>
      </c>
      <c r="AA1685" s="2">
        <f>+DETALLE_GD_1[[#This Row],[VALOR PPTO]]*DETALLE_GD_1[[#This Row],[CANTIDAD RECIBIDA]]</f>
        <v>92599.999800000005</v>
      </c>
      <c r="AB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5" s="3">
        <f>+DETALLE_GD_1[[#This Row],[CANTIDAD SOLICITADA]]-DETALLE_GD_1[[#This Row],[DEVOLUCIÓN]]</f>
        <v>6</v>
      </c>
      <c r="AD1685" s="38" t="str">
        <f>+_xlfn.XLOOKUP(DETALLE_GD_1[[#This Row],[CODIGO]],PRODUCTOS[CODIGO],PRODUCTOS[DESC CORTA],"",0)</f>
        <v>LAVAPLATOS</v>
      </c>
    </row>
    <row r="1686" spans="1:30" hidden="1" x14ac:dyDescent="0.25">
      <c r="A1686" s="1">
        <v>46167</v>
      </c>
      <c r="B1686" s="1">
        <v>46167</v>
      </c>
      <c r="C1686" s="80" t="s">
        <v>169</v>
      </c>
      <c r="D1686" s="38">
        <v>5</v>
      </c>
      <c r="E1686" s="80" t="s">
        <v>169</v>
      </c>
      <c r="F1686">
        <v>1703006</v>
      </c>
      <c r="G1686" s="80" t="s">
        <v>48</v>
      </c>
      <c r="H1686" s="80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"/>
      <c r="V1686">
        <v>6215</v>
      </c>
      <c r="W1686" s="2">
        <v>6579000000</v>
      </c>
      <c r="X1686" s="6">
        <v>16620</v>
      </c>
      <c r="Y1686" s="38">
        <v>10010</v>
      </c>
      <c r="Z1686" s="81">
        <f>+((DETALLE_GD_1[[#This Row],[VALOR X UN (GD)]]-DETALLE_GD_1[[#This Row],[VALOR PPTO]])/DETALLE_GD_1[[#This Row],[VALOR PPTO]])</f>
        <v>1.8050541516242751E-4</v>
      </c>
      <c r="AA1686" s="2">
        <f>+DETALLE_GD_1[[#This Row],[VALOR PPTO]]*DETALLE_GD_1[[#This Row],[CANTIDAD RECIBIDA]]</f>
        <v>16620</v>
      </c>
      <c r="AB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6" s="3">
        <f>+DETALLE_GD_1[[#This Row],[CANTIDAD SOLICITADA]]-DETALLE_GD_1[[#This Row],[DEVOLUCIÓN]]</f>
        <v>10</v>
      </c>
      <c r="AD1686" s="38" t="str">
        <f>+_xlfn.XLOOKUP(DETALLE_GD_1[[#This Row],[CODIGO]],PRODUCTOS[CODIGO],PRODUCTOS[DESC CORTA],"",0)</f>
        <v>SIFON LAVAPLATO</v>
      </c>
    </row>
    <row r="1687" spans="1:30" hidden="1" x14ac:dyDescent="0.25">
      <c r="A1687" s="1">
        <v>46167</v>
      </c>
      <c r="B1687" s="1">
        <v>46167</v>
      </c>
      <c r="C1687" s="80" t="s">
        <v>169</v>
      </c>
      <c r="D1687" s="38">
        <v>5</v>
      </c>
      <c r="E1687" s="80" t="s">
        <v>169</v>
      </c>
      <c r="F1687">
        <v>1802166</v>
      </c>
      <c r="G1687" s="80" t="s">
        <v>283</v>
      </c>
      <c r="H1687" s="80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"/>
      <c r="V1687">
        <v>6215</v>
      </c>
      <c r="W1687" s="2">
        <v>6579000000</v>
      </c>
      <c r="X1687" s="6">
        <v>138690</v>
      </c>
      <c r="Y1687" s="38">
        <v>10010</v>
      </c>
      <c r="Z1687" s="81">
        <f>+((DETALLE_GD_1[[#This Row],[VALOR X UN (GD)]]-DETALLE_GD_1[[#This Row],[VALOR PPTO]])/DETALLE_GD_1[[#This Row],[VALOR PPTO]])</f>
        <v>0</v>
      </c>
      <c r="AA1687" s="2">
        <f>+DETALLE_GD_1[[#This Row],[VALOR PPTO]]*DETALLE_GD_1[[#This Row],[CANTIDAD RECIBIDA]]</f>
        <v>138690</v>
      </c>
      <c r="AB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7" s="3">
        <f>+DETALLE_GD_1[[#This Row],[CANTIDAD SOLICITADA]]-DETALLE_GD_1[[#This Row],[DEVOLUCIÓN]]</f>
        <v>10</v>
      </c>
      <c r="AD1687" s="38" t="str">
        <f>+_xlfn.XLOOKUP(DETALLE_GD_1[[#This Row],[CODIGO]],PRODUCTOS[CODIGO],PRODUCTOS[DESC CORTA],"",0)</f>
        <v>NEW TS2024022)</v>
      </c>
    </row>
    <row r="1688" spans="1:30" hidden="1" x14ac:dyDescent="0.25">
      <c r="A1688" s="1">
        <v>46167</v>
      </c>
      <c r="B1688" s="1">
        <v>46167</v>
      </c>
      <c r="C1688" s="80" t="s">
        <v>169</v>
      </c>
      <c r="D1688" s="38">
        <v>5</v>
      </c>
      <c r="E1688" s="80" t="s">
        <v>169</v>
      </c>
      <c r="F1688">
        <v>1103088</v>
      </c>
      <c r="G1688" s="80" t="s">
        <v>1601</v>
      </c>
      <c r="H1688" s="80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">
        <v>1176205</v>
      </c>
      <c r="V1688">
        <v>6215</v>
      </c>
      <c r="W1688" s="2">
        <v>6579000000</v>
      </c>
      <c r="X1688" s="6">
        <v>56412</v>
      </c>
      <c r="Y1688" s="38">
        <v>10010</v>
      </c>
      <c r="Z1688" s="81">
        <f>+((DETALLE_GD_1[[#This Row],[VALOR X UN (GD)]]-DETALLE_GD_1[[#This Row],[VALOR PPTO]])/DETALLE_GD_1[[#This Row],[VALOR PPTO]])</f>
        <v>0</v>
      </c>
      <c r="AA1688" s="2">
        <f>+DETALLE_GD_1[[#This Row],[VALOR PPTO]]*DETALLE_GD_1[[#This Row],[CANTIDAD RECIBIDA]]</f>
        <v>56412</v>
      </c>
      <c r="AB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8" s="3">
        <f>+DETALLE_GD_1[[#This Row],[CANTIDAD SOLICITADA]]-DETALLE_GD_1[[#This Row],[DEVOLUCIÓN]]</f>
        <v>18</v>
      </c>
      <c r="AD1688" s="38" t="str">
        <f>+_xlfn.XLOOKUP(DETALLE_GD_1[[#This Row],[CODIGO]],PRODUCTOS[CODIGO],PRODUCTOS[DESC CORTA],"",0)</f>
        <v>E</v>
      </c>
    </row>
    <row r="1689" spans="1:30" hidden="1" x14ac:dyDescent="0.25">
      <c r="A1689" s="1">
        <v>46167</v>
      </c>
      <c r="B1689" s="1">
        <v>46167</v>
      </c>
      <c r="C1689" s="80" t="s">
        <v>169</v>
      </c>
      <c r="D1689" s="38">
        <v>5</v>
      </c>
      <c r="E1689" s="80" t="s">
        <v>169</v>
      </c>
      <c r="F1689">
        <v>1103087</v>
      </c>
      <c r="G1689" s="80" t="s">
        <v>561</v>
      </c>
      <c r="H1689" s="80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"/>
      <c r="V1689">
        <v>6215</v>
      </c>
      <c r="W1689" s="2">
        <v>6579000000</v>
      </c>
      <c r="X1689" s="6">
        <v>88569</v>
      </c>
      <c r="Y1689" s="38">
        <v>10010</v>
      </c>
      <c r="Z1689" s="81">
        <f>+((DETALLE_GD_1[[#This Row],[VALOR X UN (GD)]]-DETALLE_GD_1[[#This Row],[VALOR PPTO]])/DETALLE_GD_1[[#This Row],[VALOR PPTO]])</f>
        <v>-2.2579006198573029E-5</v>
      </c>
      <c r="AA1689" s="2">
        <f>+DETALLE_GD_1[[#This Row],[VALOR PPTO]]*DETALLE_GD_1[[#This Row],[CANTIDAD RECIBIDA]]</f>
        <v>88569</v>
      </c>
      <c r="AB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9" s="3">
        <f>+DETALLE_GD_1[[#This Row],[CANTIDAD SOLICITADA]]-DETALLE_GD_1[[#This Row],[DEVOLUCIÓN]]</f>
        <v>9</v>
      </c>
      <c r="AD1689" s="38" t="str">
        <f>+_xlfn.XLOOKUP(DETALLE_GD_1[[#This Row],[CODIGO]],PRODUCTOS[CODIGO],PRODUCTOS[DESC CORTA],"",0)</f>
        <v>E</v>
      </c>
    </row>
    <row r="1690" spans="1:30" hidden="1" x14ac:dyDescent="0.25">
      <c r="A1690" s="1">
        <v>46167</v>
      </c>
      <c r="B1690" s="1">
        <v>46167</v>
      </c>
      <c r="C1690" s="80" t="s">
        <v>169</v>
      </c>
      <c r="D1690" s="38">
        <v>5</v>
      </c>
      <c r="E1690" s="80" t="s">
        <v>169</v>
      </c>
      <c r="F1690">
        <v>1103086</v>
      </c>
      <c r="G1690" s="80" t="s">
        <v>560</v>
      </c>
      <c r="H1690" s="8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"/>
      <c r="V1690">
        <v>6215</v>
      </c>
      <c r="W1690" s="2">
        <v>6579000000</v>
      </c>
      <c r="X1690" s="6">
        <v>94194</v>
      </c>
      <c r="Y1690" s="38">
        <v>10010</v>
      </c>
      <c r="Z1690" s="81">
        <f>+((DETALLE_GD_1[[#This Row],[VALOR X UN (GD)]]-DETALLE_GD_1[[#This Row],[VALOR PPTO]])/DETALLE_GD_1[[#This Row],[VALOR PPTO]])</f>
        <v>-3.184597745081557E-5</v>
      </c>
      <c r="AA1690" s="2">
        <f>+DETALLE_GD_1[[#This Row],[VALOR PPTO]]*DETALLE_GD_1[[#This Row],[CANTIDAD RECIBIDA]]</f>
        <v>94194</v>
      </c>
      <c r="AB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0" s="3">
        <f>+DETALLE_GD_1[[#This Row],[CANTIDAD SOLICITADA]]-DETALLE_GD_1[[#This Row],[DEVOLUCIÓN]]</f>
        <v>9</v>
      </c>
      <c r="AD1690" s="38" t="str">
        <f>+_xlfn.XLOOKUP(DETALLE_GD_1[[#This Row],[CODIGO]],PRODUCTOS[CODIGO],PRODUCTOS[DESC CORTA],"",0)</f>
        <v>E</v>
      </c>
    </row>
    <row r="1691" spans="1:30" hidden="1" x14ac:dyDescent="0.25">
      <c r="A1691" s="1">
        <v>46167</v>
      </c>
      <c r="B1691" s="1">
        <v>46167</v>
      </c>
      <c r="C1691" s="80" t="s">
        <v>169</v>
      </c>
      <c r="D1691" s="38">
        <v>5</v>
      </c>
      <c r="E1691" s="80" t="s">
        <v>169</v>
      </c>
      <c r="F1691">
        <v>1610023</v>
      </c>
      <c r="G1691" s="80" t="s">
        <v>351</v>
      </c>
      <c r="H1691" s="80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"/>
      <c r="V1691">
        <v>6215</v>
      </c>
      <c r="W1691" s="2">
        <v>6579000000</v>
      </c>
      <c r="X1691" s="6">
        <v>4218.1170840000004</v>
      </c>
      <c r="Y1691" s="38">
        <v>10010</v>
      </c>
      <c r="Z1691" s="81">
        <f>+((DETALLE_GD_1[[#This Row],[VALOR X UN (GD)]]-DETALLE_GD_1[[#This Row],[VALOR PPTO]])/DETALLE_GD_1[[#This Row],[VALOR PPTO]])</f>
        <v>8.0102804165934655E-2</v>
      </c>
      <c r="AA1691" s="2">
        <f>+DETALLE_GD_1[[#This Row],[VALOR PPTO]]*DETALLE_GD_1[[#This Row],[CANTIDAD RECIBIDA]]</f>
        <v>4218.1170000000002</v>
      </c>
      <c r="AB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1" s="3">
        <f>+DETALLE_GD_1[[#This Row],[CANTIDAD SOLICITADA]]-DETALLE_GD_1[[#This Row],[DEVOLUCIÓN]]</f>
        <v>2</v>
      </c>
      <c r="AD1691" s="38" t="str">
        <f>+_xlfn.XLOOKUP(DETALLE_GD_1[[#This Row],[CODIGO]],PRODUCTOS[CODIGO],PRODUCTOS[DESC CORTA],"",0)</f>
        <v>TRAPOS DE ASEO</v>
      </c>
    </row>
    <row r="1692" spans="1:30" hidden="1" x14ac:dyDescent="0.25">
      <c r="A1692" s="1">
        <v>46167</v>
      </c>
      <c r="B1692" s="1">
        <v>46167</v>
      </c>
      <c r="C1692" s="80" t="s">
        <v>169</v>
      </c>
      <c r="D1692" s="38">
        <v>5</v>
      </c>
      <c r="E1692" s="80" t="s">
        <v>169</v>
      </c>
      <c r="F1692">
        <v>304101</v>
      </c>
      <c r="G1692" s="80" t="s">
        <v>17</v>
      </c>
      <c r="H1692" s="80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"/>
      <c r="V1692">
        <v>6215</v>
      </c>
      <c r="W1692" s="2">
        <v>6579000000</v>
      </c>
      <c r="X1692" s="6">
        <v>811237.38780000038</v>
      </c>
      <c r="Y1692" s="38">
        <v>10010</v>
      </c>
      <c r="Z1692" s="81">
        <f>+((DETALLE_GD_1[[#This Row],[VALOR X UN (GD)]]-DETALLE_GD_1[[#This Row],[VALOR PPTO]])/DETALLE_GD_1[[#This Row],[VALOR PPTO]])</f>
        <v>-4.1854446472556059E-3</v>
      </c>
      <c r="AA1692" s="2">
        <f>+DETALLE_GD_1[[#This Row],[VALOR PPTO]]*DETALLE_GD_1[[#This Row],[CANTIDAD RECIBIDA]]</f>
        <v>811237.39199999999</v>
      </c>
      <c r="AB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92" s="3">
        <f>+DETALLE_GD_1[[#This Row],[CANTIDAD SOLICITADA]]-DETALLE_GD_1[[#This Row],[DEVOLUCIÓN]]</f>
        <v>84</v>
      </c>
      <c r="AD1692" s="38" t="str">
        <f>+_xlfn.XLOOKUP(DETALLE_GD_1[[#This Row],[CODIGO]],PRODUCTOS[CODIGO],PRODUCTOS[DESC CORTA],"",0)</f>
        <v>OSB 9.5</v>
      </c>
    </row>
    <row r="1693" spans="1:30" hidden="1" x14ac:dyDescent="0.25">
      <c r="A1693" s="1">
        <v>46167</v>
      </c>
      <c r="B1693" s="1">
        <v>46167</v>
      </c>
      <c r="C1693" s="80" t="s">
        <v>169</v>
      </c>
      <c r="D1693" s="38">
        <v>5</v>
      </c>
      <c r="E1693" s="80" t="s">
        <v>169</v>
      </c>
      <c r="F1693">
        <v>609008</v>
      </c>
      <c r="G1693" s="80" t="s">
        <v>57</v>
      </c>
      <c r="H1693" s="80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"/>
      <c r="V1693">
        <v>6215</v>
      </c>
      <c r="W1693" s="2">
        <v>6579000000</v>
      </c>
      <c r="X1693" s="6">
        <v>4261.5146199999999</v>
      </c>
      <c r="Y1693" s="38">
        <v>10010</v>
      </c>
      <c r="Z1693" s="81">
        <f>+((DETALLE_GD_1[[#This Row],[VALOR X UN (GD)]]-DETALLE_GD_1[[#This Row],[VALOR PPTO]])/DETALLE_GD_1[[#This Row],[VALOR PPTO]])</f>
        <v>-2.9922366099602339E-2</v>
      </c>
      <c r="AA1693" s="2">
        <f>+DETALLE_GD_1[[#This Row],[VALOR PPTO]]*DETALLE_GD_1[[#This Row],[CANTIDAD RECIBIDA]]</f>
        <v>4261.5146000000004</v>
      </c>
      <c r="AB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3" s="3">
        <f>+DETALLE_GD_1[[#This Row],[CANTIDAD SOLICITADA]]-DETALLE_GD_1[[#This Row],[DEVOLUCIÓN]]</f>
        <v>2</v>
      </c>
      <c r="AD1693" s="38" t="str">
        <f>+_xlfn.XLOOKUP(DETALLE_GD_1[[#This Row],[CODIGO]],PRODUCTOS[CODIGO],PRODUCTOS[DESC CORTA],"",0)</f>
        <v>DUCO</v>
      </c>
    </row>
    <row r="1694" spans="1:30" hidden="1" x14ac:dyDescent="0.25">
      <c r="A1694" s="1">
        <v>46167</v>
      </c>
      <c r="B1694" s="1">
        <v>46167</v>
      </c>
      <c r="C1694" s="80" t="s">
        <v>169</v>
      </c>
      <c r="D1694" s="38">
        <v>5</v>
      </c>
      <c r="E1694" s="80" t="s">
        <v>169</v>
      </c>
      <c r="F1694">
        <v>2304056</v>
      </c>
      <c r="G1694" s="80" t="s">
        <v>417</v>
      </c>
      <c r="H1694" s="80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"/>
      <c r="V1694">
        <v>6215</v>
      </c>
      <c r="W1694" s="2">
        <v>6579000000</v>
      </c>
      <c r="X1694" s="6">
        <v>71496</v>
      </c>
      <c r="Y1694" s="38">
        <v>10010</v>
      </c>
      <c r="Z1694" s="81">
        <f>+((DETALLE_GD_1[[#This Row],[VALOR X UN (GD)]]-DETALLE_GD_1[[#This Row],[VALOR PPTO]])/DETALLE_GD_1[[#This Row],[VALOR PPTO]])</f>
        <v>6.1807653575025177E-2</v>
      </c>
      <c r="AA1694" s="2">
        <f>+DETALLE_GD_1[[#This Row],[VALOR PPTO]]*DETALLE_GD_1[[#This Row],[CANTIDAD RECIBIDA]]</f>
        <v>71496</v>
      </c>
      <c r="AB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4" s="3">
        <f>+DETALLE_GD_1[[#This Row],[CANTIDAD SOLICITADA]]-DETALLE_GD_1[[#This Row],[DEVOLUCIÓN]]</f>
        <v>24</v>
      </c>
      <c r="AD1694" s="38" t="str">
        <f>+_xlfn.XLOOKUP(DETALLE_GD_1[[#This Row],[CODIGO]],PRODUCTOS[CODIGO],PRODUCTOS[DESC CORTA],"",0)</f>
        <v/>
      </c>
    </row>
    <row r="1695" spans="1:30" hidden="1" x14ac:dyDescent="0.25">
      <c r="A1695" s="1">
        <v>46167</v>
      </c>
      <c r="B1695" s="1">
        <v>46167</v>
      </c>
      <c r="C1695" s="80" t="s">
        <v>169</v>
      </c>
      <c r="D1695" s="38">
        <v>5</v>
      </c>
      <c r="E1695" s="80" t="s">
        <v>169</v>
      </c>
      <c r="F1695">
        <v>2302119</v>
      </c>
      <c r="G1695" s="80" t="s">
        <v>74</v>
      </c>
      <c r="H1695" s="80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"/>
      <c r="V1695">
        <v>6215</v>
      </c>
      <c r="W1695" s="2">
        <v>6579000000</v>
      </c>
      <c r="X1695" s="6">
        <v>44052</v>
      </c>
      <c r="Y1695" s="38">
        <v>10010</v>
      </c>
      <c r="Z1695" s="81">
        <f>+((DETALLE_GD_1[[#This Row],[VALOR X UN (GD)]]-DETALLE_GD_1[[#This Row],[VALOR PPTO]])/DETALLE_GD_1[[#This Row],[VALOR PPTO]])</f>
        <v>2.4289566875511357E-3</v>
      </c>
      <c r="AA1695" s="2">
        <f>+DETALLE_GD_1[[#This Row],[VALOR PPTO]]*DETALLE_GD_1[[#This Row],[CANTIDAD RECIBIDA]]</f>
        <v>44052</v>
      </c>
      <c r="AB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5" s="3">
        <f>+DETALLE_GD_1[[#This Row],[CANTIDAD SOLICITADA]]-DETALLE_GD_1[[#This Row],[DEVOLUCIÓN]]</f>
        <v>12</v>
      </c>
      <c r="AD1695" s="38" t="str">
        <f>+_xlfn.XLOOKUP(DETALLE_GD_1[[#This Row],[CODIGO]],PRODUCTOS[CODIGO],PRODUCTOS[DESC CORTA],"",0)</f>
        <v>SELLO</v>
      </c>
    </row>
    <row r="1696" spans="1:30" hidden="1" x14ac:dyDescent="0.25">
      <c r="A1696" s="1">
        <v>46167</v>
      </c>
      <c r="B1696" s="1">
        <v>46167</v>
      </c>
      <c r="C1696" s="80" t="s">
        <v>169</v>
      </c>
      <c r="D1696" s="38">
        <v>5</v>
      </c>
      <c r="E1696" s="80" t="s">
        <v>169</v>
      </c>
      <c r="F1696">
        <v>407853</v>
      </c>
      <c r="G1696" s="80" t="s">
        <v>1602</v>
      </c>
      <c r="H1696" s="80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"/>
      <c r="V1696">
        <v>6215</v>
      </c>
      <c r="W1696" s="2">
        <v>6579000000</v>
      </c>
      <c r="X1696" s="6" t="s">
        <v>355</v>
      </c>
      <c r="Y1696" s="38">
        <v>10010</v>
      </c>
      <c r="Z1696" s="81" t="e">
        <f>+((DETALLE_GD_1[[#This Row],[VALOR X UN (GD)]]-DETALLE_GD_1[[#This Row],[VALOR PPTO]])/DETALLE_GD_1[[#This Row],[VALOR PPTO]])</f>
        <v>#DIV/0!</v>
      </c>
      <c r="AA1696" s="2">
        <f>+DETALLE_GD_1[[#This Row],[VALOR PPTO]]*DETALLE_GD_1[[#This Row],[CANTIDAD RECIBIDA]]</f>
        <v>0</v>
      </c>
      <c r="AB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6" s="3">
        <f>+DETALLE_GD_1[[#This Row],[CANTIDAD SOLICITADA]]-DETALLE_GD_1[[#This Row],[DEVOLUCIÓN]]</f>
        <v>100</v>
      </c>
      <c r="AD1696" s="38" t="str">
        <f>+_xlfn.XLOOKUP(DETALLE_GD_1[[#This Row],[CODIGO]],PRODUCTOS[CODIGO],PRODUCTOS[DESC CORTA],"",0)</f>
        <v/>
      </c>
    </row>
    <row r="1697" spans="1:30" hidden="1" x14ac:dyDescent="0.25">
      <c r="A1697" s="1">
        <v>46167</v>
      </c>
      <c r="B1697" s="1">
        <v>46167</v>
      </c>
      <c r="C1697" s="80" t="s">
        <v>169</v>
      </c>
      <c r="D1697" s="38">
        <v>5</v>
      </c>
      <c r="E1697" s="80" t="s">
        <v>169</v>
      </c>
      <c r="F1697">
        <v>1402016</v>
      </c>
      <c r="G1697" s="80" t="s">
        <v>798</v>
      </c>
      <c r="H1697" s="80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">
        <v>653777</v>
      </c>
      <c r="V1697">
        <v>6215</v>
      </c>
      <c r="W1697" s="2">
        <v>6579000000</v>
      </c>
      <c r="X1697" s="6" t="s">
        <v>355</v>
      </c>
      <c r="Y1697" s="38">
        <v>10010</v>
      </c>
      <c r="Z1697" s="81" t="e">
        <f>+((DETALLE_GD_1[[#This Row],[VALOR X UN (GD)]]-DETALLE_GD_1[[#This Row],[VALOR PPTO]])/DETALLE_GD_1[[#This Row],[VALOR PPTO]])</f>
        <v>#DIV/0!</v>
      </c>
      <c r="AA1697" s="2">
        <f>+DETALLE_GD_1[[#This Row],[VALOR PPTO]]*DETALLE_GD_1[[#This Row],[CANTIDAD RECIBIDA]]</f>
        <v>0</v>
      </c>
      <c r="AB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7" s="3">
        <f>+DETALLE_GD_1[[#This Row],[CANTIDAD SOLICITADA]]-DETALLE_GD_1[[#This Row],[DEVOLUCIÓN]]</f>
        <v>3</v>
      </c>
      <c r="AD1697" s="38" t="str">
        <f>+_xlfn.XLOOKUP(DETALLE_GD_1[[#This Row],[CODIGO]],PRODUCTOS[CODIGO],PRODUCTOS[DESC CORTA],"",0)</f>
        <v/>
      </c>
    </row>
    <row r="1698" spans="1:30" hidden="1" x14ac:dyDescent="0.25">
      <c r="A1698" s="1">
        <v>46167</v>
      </c>
      <c r="B1698" s="1">
        <v>46167</v>
      </c>
      <c r="C1698" s="80" t="s">
        <v>169</v>
      </c>
      <c r="D1698" s="38">
        <v>5</v>
      </c>
      <c r="E1698" s="80" t="s">
        <v>169</v>
      </c>
      <c r="F1698">
        <v>1101298</v>
      </c>
      <c r="G1698" s="80" t="s">
        <v>799</v>
      </c>
      <c r="H1698" s="80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"/>
      <c r="V1698">
        <v>6215</v>
      </c>
      <c r="W1698" s="2">
        <v>6579000000</v>
      </c>
      <c r="X1698" s="6" t="s">
        <v>355</v>
      </c>
      <c r="Y1698" s="38">
        <v>10010</v>
      </c>
      <c r="Z1698" s="81" t="e">
        <f>+((DETALLE_GD_1[[#This Row],[VALOR X UN (GD)]]-DETALLE_GD_1[[#This Row],[VALOR PPTO]])/DETALLE_GD_1[[#This Row],[VALOR PPTO]])</f>
        <v>#DIV/0!</v>
      </c>
      <c r="AA1698" s="2">
        <f>+DETALLE_GD_1[[#This Row],[VALOR PPTO]]*DETALLE_GD_1[[#This Row],[CANTIDAD RECIBIDA]]</f>
        <v>0</v>
      </c>
      <c r="AB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8" s="3">
        <f>+DETALLE_GD_1[[#This Row],[CANTIDAD SOLICITADA]]-DETALLE_GD_1[[#This Row],[DEVOLUCIÓN]]</f>
        <v>1</v>
      </c>
      <c r="AD1698" s="38" t="str">
        <f>+_xlfn.XLOOKUP(DETALLE_GD_1[[#This Row],[CODIGO]],PRODUCTOS[CODIGO],PRODUCTOS[DESC CORTA],"",0)</f>
        <v/>
      </c>
    </row>
    <row r="1699" spans="1:30" hidden="1" x14ac:dyDescent="0.25">
      <c r="A1699" s="1">
        <v>46167</v>
      </c>
      <c r="B1699" s="1">
        <v>46167</v>
      </c>
      <c r="C1699" s="80" t="s">
        <v>169</v>
      </c>
      <c r="D1699" s="38">
        <v>5</v>
      </c>
      <c r="E1699" s="80" t="s">
        <v>169</v>
      </c>
      <c r="F1699">
        <v>407185</v>
      </c>
      <c r="G1699" s="80" t="s">
        <v>43</v>
      </c>
      <c r="H1699" s="80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"/>
      <c r="V1699">
        <v>6215</v>
      </c>
      <c r="W1699" s="2">
        <v>6579000000</v>
      </c>
      <c r="X1699" s="6">
        <v>30952.44</v>
      </c>
      <c r="Y1699" s="38">
        <v>10010</v>
      </c>
      <c r="Z1699" s="81">
        <f>+((DETALLE_GD_1[[#This Row],[VALOR X UN (GD)]]-DETALLE_GD_1[[#This Row],[VALOR PPTO]])/DETALLE_GD_1[[#This Row],[VALOR PPTO]])</f>
        <v>-8.9077242923396804E-2</v>
      </c>
      <c r="AA1699" s="2">
        <f>+DETALLE_GD_1[[#This Row],[VALOR PPTO]]*DETALLE_GD_1[[#This Row],[CANTIDAD RECIBIDA]]</f>
        <v>30952.350000000002</v>
      </c>
      <c r="AB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9" s="3">
        <f>+DETALLE_GD_1[[#This Row],[CANTIDAD SOLICITADA]]-DETALLE_GD_1[[#This Row],[DEVOLUCIÓN]]</f>
        <v>4500</v>
      </c>
      <c r="AD1699" s="38">
        <f>+_xlfn.XLOOKUP(DETALLE_GD_1[[#This Row],[CODIGO]],PRODUCTOS[CODIGO],PRODUCTOS[DESC CORTA],"",0)</f>
        <v>0</v>
      </c>
    </row>
    <row r="1700" spans="1:30" hidden="1" x14ac:dyDescent="0.25">
      <c r="A1700" s="1">
        <v>46167</v>
      </c>
      <c r="B1700" s="1">
        <v>46167</v>
      </c>
      <c r="C1700" s="80" t="s">
        <v>169</v>
      </c>
      <c r="D1700" s="38">
        <v>5</v>
      </c>
      <c r="E1700" s="80" t="s">
        <v>169</v>
      </c>
      <c r="F1700">
        <v>2304053</v>
      </c>
      <c r="G1700" s="80" t="s">
        <v>213</v>
      </c>
      <c r="H1700" s="8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"/>
      <c r="V1700">
        <v>6215</v>
      </c>
      <c r="W1700" s="2">
        <v>6579000000</v>
      </c>
      <c r="X1700" s="6">
        <v>41376.000000000007</v>
      </c>
      <c r="Y1700" s="38">
        <v>10010</v>
      </c>
      <c r="Z1700" s="81">
        <f>+((DETALLE_GD_1[[#This Row],[VALOR X UN (GD)]]-DETALLE_GD_1[[#This Row],[VALOR PPTO]])/DETALLE_GD_1[[#This Row],[VALOR PPTO]])</f>
        <v>0.18551821345707656</v>
      </c>
      <c r="AA1700" s="2">
        <f>+DETALLE_GD_1[[#This Row],[VALOR PPTO]]*DETALLE_GD_1[[#This Row],[CANTIDAD RECIBIDA]]</f>
        <v>41376</v>
      </c>
      <c r="AB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0" s="3">
        <f>+DETALLE_GD_1[[#This Row],[CANTIDAD SOLICITADA]]-DETALLE_GD_1[[#This Row],[DEVOLUCIÓN]]</f>
        <v>48</v>
      </c>
      <c r="AD1700" s="38">
        <f>+_xlfn.XLOOKUP(DETALLE_GD_1[[#This Row],[CODIGO]],PRODUCTOS[CODIGO],PRODUCTOS[DESC CORTA],"",0)</f>
        <v>0</v>
      </c>
    </row>
    <row r="1701" spans="1:30" hidden="1" x14ac:dyDescent="0.25">
      <c r="A1701" s="1">
        <v>46167</v>
      </c>
      <c r="B1701" s="1">
        <v>46167</v>
      </c>
      <c r="C1701" s="80" t="s">
        <v>169</v>
      </c>
      <c r="D1701" s="38">
        <v>5</v>
      </c>
      <c r="E1701" s="80" t="s">
        <v>169</v>
      </c>
      <c r="F1701">
        <v>1610023</v>
      </c>
      <c r="G1701" s="80" t="s">
        <v>351</v>
      </c>
      <c r="H1701" s="80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"/>
      <c r="V1701">
        <v>6215</v>
      </c>
      <c r="W1701" s="2">
        <v>6579000000</v>
      </c>
      <c r="X1701" s="6">
        <v>4218.1170840000004</v>
      </c>
      <c r="Y1701" s="38">
        <v>10010</v>
      </c>
      <c r="Z1701" s="81">
        <f>+((DETALLE_GD_1[[#This Row],[VALOR X UN (GD)]]-DETALLE_GD_1[[#This Row],[VALOR PPTO]])/DETALLE_GD_1[[#This Row],[VALOR PPTO]])</f>
        <v>8.0102804165934655E-2</v>
      </c>
      <c r="AA1701" s="2">
        <f>+DETALLE_GD_1[[#This Row],[VALOR PPTO]]*DETALLE_GD_1[[#This Row],[CANTIDAD RECIBIDA]]</f>
        <v>4218.1170000000002</v>
      </c>
      <c r="AB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1" s="3">
        <f>+DETALLE_GD_1[[#This Row],[CANTIDAD SOLICITADA]]-DETALLE_GD_1[[#This Row],[DEVOLUCIÓN]]</f>
        <v>2</v>
      </c>
      <c r="AD1701" s="38" t="str">
        <f>+_xlfn.XLOOKUP(DETALLE_GD_1[[#This Row],[CODIGO]],PRODUCTOS[CODIGO],PRODUCTOS[DESC CORTA],"",0)</f>
        <v>TRAPOS DE ASEO</v>
      </c>
    </row>
    <row r="1702" spans="1:30" hidden="1" x14ac:dyDescent="0.25">
      <c r="A1702" s="1">
        <v>46167</v>
      </c>
      <c r="B1702" s="1">
        <v>46167</v>
      </c>
      <c r="C1702" s="80" t="s">
        <v>169</v>
      </c>
      <c r="D1702" s="38">
        <v>5</v>
      </c>
      <c r="E1702" s="80" t="s">
        <v>169</v>
      </c>
      <c r="F1702">
        <v>2304056</v>
      </c>
      <c r="G1702" s="80" t="s">
        <v>417</v>
      </c>
      <c r="H1702" s="80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"/>
      <c r="V1702">
        <v>6215</v>
      </c>
      <c r="W1702" s="2">
        <v>6579000000</v>
      </c>
      <c r="X1702" s="6">
        <v>71496</v>
      </c>
      <c r="Y1702" s="38">
        <v>10010</v>
      </c>
      <c r="Z1702" s="81">
        <f>+((DETALLE_GD_1[[#This Row],[VALOR X UN (GD)]]-DETALLE_GD_1[[#This Row],[VALOR PPTO]])/DETALLE_GD_1[[#This Row],[VALOR PPTO]])</f>
        <v>6.1807653575025177E-2</v>
      </c>
      <c r="AA1702" s="2">
        <f>+DETALLE_GD_1[[#This Row],[VALOR PPTO]]*DETALLE_GD_1[[#This Row],[CANTIDAD RECIBIDA]]</f>
        <v>71496</v>
      </c>
      <c r="AB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2" s="3">
        <f>+DETALLE_GD_1[[#This Row],[CANTIDAD SOLICITADA]]-DETALLE_GD_1[[#This Row],[DEVOLUCIÓN]]</f>
        <v>24</v>
      </c>
      <c r="AD1702" s="38" t="str">
        <f>+_xlfn.XLOOKUP(DETALLE_GD_1[[#This Row],[CODIGO]],PRODUCTOS[CODIGO],PRODUCTOS[DESC CORTA],"",0)</f>
        <v/>
      </c>
    </row>
    <row r="1703" spans="1:30" hidden="1" x14ac:dyDescent="0.25">
      <c r="A1703" s="1">
        <v>46167</v>
      </c>
      <c r="B1703" s="1">
        <v>46167</v>
      </c>
      <c r="C1703" s="80" t="s">
        <v>169</v>
      </c>
      <c r="D1703" s="38">
        <v>5</v>
      </c>
      <c r="E1703" s="80" t="s">
        <v>169</v>
      </c>
      <c r="F1703">
        <v>2304003</v>
      </c>
      <c r="G1703" s="80" t="s">
        <v>132</v>
      </c>
      <c r="H1703" s="80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"/>
      <c r="V1703">
        <v>6215</v>
      </c>
      <c r="W1703" s="2">
        <v>6579000000</v>
      </c>
      <c r="X1703" s="6">
        <v>15565.623143999999</v>
      </c>
      <c r="Y1703" s="38">
        <v>10010</v>
      </c>
      <c r="Z1703" s="81">
        <f>+((DETALLE_GD_1[[#This Row],[VALOR X UN (GD)]]-DETALLE_GD_1[[#This Row],[VALOR PPTO]])/DETALLE_GD_1[[#This Row],[VALOR PPTO]])</f>
        <v>2.4207189489081083E-5</v>
      </c>
      <c r="AA1703" s="2">
        <f>+DETALLE_GD_1[[#This Row],[VALOR PPTO]]*DETALLE_GD_1[[#This Row],[CANTIDAD RECIBIDA]]</f>
        <v>15565.623599999999</v>
      </c>
      <c r="AB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3" s="3">
        <f>+DETALLE_GD_1[[#This Row],[CANTIDAD SOLICITADA]]-DETALLE_GD_1[[#This Row],[DEVOLUCIÓN]]</f>
        <v>12</v>
      </c>
      <c r="AD1703" s="38" t="str">
        <f>+_xlfn.XLOOKUP(DETALLE_GD_1[[#This Row],[CODIGO]],PRODUCTOS[CODIGO],PRODUCTOS[DESC CORTA],"",0)</f>
        <v>SELLO FUNGICIDA</v>
      </c>
    </row>
    <row r="1704" spans="1:30" hidden="1" x14ac:dyDescent="0.25">
      <c r="A1704" s="1">
        <v>46167</v>
      </c>
      <c r="B1704" s="1">
        <v>46167</v>
      </c>
      <c r="C1704" s="80" t="s">
        <v>169</v>
      </c>
      <c r="D1704" s="38">
        <v>5</v>
      </c>
      <c r="E1704" s="80" t="s">
        <v>169</v>
      </c>
      <c r="F1704">
        <v>404252</v>
      </c>
      <c r="G1704" s="80" t="s">
        <v>181</v>
      </c>
      <c r="H1704" s="80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"/>
      <c r="V1704">
        <v>6215</v>
      </c>
      <c r="W1704" s="2">
        <v>6579000000</v>
      </c>
      <c r="X1704" s="6">
        <v>11100.438759999999</v>
      </c>
      <c r="Y1704" s="38">
        <v>10010</v>
      </c>
      <c r="Z1704" s="81">
        <f>+((DETALLE_GD_1[[#This Row],[VALOR X UN (GD)]]-DETALLE_GD_1[[#This Row],[VALOR PPTO]])/DETALLE_GD_1[[#This Row],[VALOR PPTO]])</f>
        <v>0.39111615315394299</v>
      </c>
      <c r="AA1704" s="2">
        <f>+DETALLE_GD_1[[#This Row],[VALOR PPTO]]*DETALLE_GD_1[[#This Row],[CANTIDAD RECIBIDA]]</f>
        <v>11100.438999999998</v>
      </c>
      <c r="AB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4" s="3">
        <f>+DETALLE_GD_1[[#This Row],[CANTIDAD SOLICITADA]]-DETALLE_GD_1[[#This Row],[DEVOLUCIÓN]]</f>
        <v>10</v>
      </c>
      <c r="AD1704" s="38">
        <f>+_xlfn.XLOOKUP(DETALLE_GD_1[[#This Row],[CODIGO]],PRODUCTOS[CODIGO],PRODUCTOS[DESC CORTA],"",0)</f>
        <v>0</v>
      </c>
    </row>
    <row r="1705" spans="1:30" hidden="1" x14ac:dyDescent="0.25">
      <c r="A1705" s="1">
        <v>46167</v>
      </c>
      <c r="B1705" s="1">
        <v>46167</v>
      </c>
      <c r="C1705" s="80" t="s">
        <v>169</v>
      </c>
      <c r="D1705" s="38">
        <v>5</v>
      </c>
      <c r="E1705" s="80" t="s">
        <v>169</v>
      </c>
      <c r="F1705">
        <v>304012</v>
      </c>
      <c r="G1705" s="80" t="s">
        <v>710</v>
      </c>
      <c r="H1705" s="80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"/>
      <c r="V1705">
        <v>6215</v>
      </c>
      <c r="W1705" s="2">
        <v>6579000000</v>
      </c>
      <c r="X1705" s="6">
        <v>0</v>
      </c>
      <c r="Y1705" s="38">
        <v>10010</v>
      </c>
      <c r="Z1705" s="81" t="e">
        <f>+((DETALLE_GD_1[[#This Row],[VALOR X UN (GD)]]-DETALLE_GD_1[[#This Row],[VALOR PPTO]])/DETALLE_GD_1[[#This Row],[VALOR PPTO]])</f>
        <v>#DIV/0!</v>
      </c>
      <c r="AA1705" s="2">
        <f>+DETALLE_GD_1[[#This Row],[VALOR PPTO]]*DETALLE_GD_1[[#This Row],[CANTIDAD RECIBIDA]]</f>
        <v>0</v>
      </c>
      <c r="AB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5" s="3">
        <f>+DETALLE_GD_1[[#This Row],[CANTIDAD SOLICITADA]]-DETALLE_GD_1[[#This Row],[DEVOLUCIÓN]]</f>
        <v>5</v>
      </c>
      <c r="AD1705" s="38" t="str">
        <f>+_xlfn.XLOOKUP(DETALLE_GD_1[[#This Row],[CODIGO]],PRODUCTOS[CODIGO],PRODUCTOS[DESC CORTA],"",0)</f>
        <v/>
      </c>
    </row>
    <row r="1706" spans="1:30" hidden="1" x14ac:dyDescent="0.25">
      <c r="A1706" s="1">
        <v>46167</v>
      </c>
      <c r="B1706" s="1">
        <v>46167</v>
      </c>
      <c r="C1706" s="80" t="s">
        <v>169</v>
      </c>
      <c r="D1706" s="38">
        <v>5</v>
      </c>
      <c r="E1706" s="80" t="s">
        <v>169</v>
      </c>
      <c r="F1706">
        <v>1808156</v>
      </c>
      <c r="G1706" s="80" t="s">
        <v>277</v>
      </c>
      <c r="H1706" s="80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"/>
      <c r="V1706">
        <v>6215</v>
      </c>
      <c r="W1706" s="2">
        <v>6579000000</v>
      </c>
      <c r="X1706" s="6">
        <v>3832</v>
      </c>
      <c r="Y1706" s="38">
        <v>10010</v>
      </c>
      <c r="Z1706" s="81">
        <f>+((DETALLE_GD_1[[#This Row],[VALOR X UN (GD)]]-DETALLE_GD_1[[#This Row],[VALOR PPTO]])/DETALLE_GD_1[[#This Row],[VALOR PPTO]])</f>
        <v>8.0897703549060538E-3</v>
      </c>
      <c r="AA1706" s="2">
        <f>+DETALLE_GD_1[[#This Row],[VALOR PPTO]]*DETALLE_GD_1[[#This Row],[CANTIDAD RECIBIDA]]</f>
        <v>3832</v>
      </c>
      <c r="AB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6" s="3">
        <f>+DETALLE_GD_1[[#This Row],[CANTIDAD SOLICITADA]]-DETALLE_GD_1[[#This Row],[DEVOLUCIÓN]]</f>
        <v>2</v>
      </c>
      <c r="AD1706" s="38" t="str">
        <f>+_xlfn.XLOOKUP(DETALLE_GD_1[[#This Row],[CODIGO]],PRODUCTOS[CODIGO],PRODUCTOS[DESC CORTA],"",0)</f>
        <v>PERCHA SIMPLE YORK</v>
      </c>
    </row>
    <row r="1707" spans="1:30" hidden="1" x14ac:dyDescent="0.25">
      <c r="A1707" s="1">
        <v>46167</v>
      </c>
      <c r="B1707" s="1">
        <v>46167</v>
      </c>
      <c r="C1707" s="80" t="s">
        <v>169</v>
      </c>
      <c r="D1707" s="38">
        <v>5</v>
      </c>
      <c r="E1707" s="80" t="s">
        <v>169</v>
      </c>
      <c r="F1707">
        <v>1808146</v>
      </c>
      <c r="G1707" s="80" t="s">
        <v>274</v>
      </c>
      <c r="H1707" s="80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"/>
      <c r="V1707">
        <v>6215</v>
      </c>
      <c r="W1707" s="2">
        <v>6579000000</v>
      </c>
      <c r="X1707" s="6">
        <v>6808</v>
      </c>
      <c r="Y1707" s="38">
        <v>10010</v>
      </c>
      <c r="Z1707" s="81">
        <f>+((DETALLE_GD_1[[#This Row],[VALOR X UN (GD)]]-DETALLE_GD_1[[#This Row],[VALOR PPTO]])/DETALLE_GD_1[[#This Row],[VALOR PPTO]])</f>
        <v>-2.5264394829612222E-2</v>
      </c>
      <c r="AA1707" s="2">
        <f>+DETALLE_GD_1[[#This Row],[VALOR PPTO]]*DETALLE_GD_1[[#This Row],[CANTIDAD RECIBIDA]]</f>
        <v>6808</v>
      </c>
      <c r="AB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7" s="3">
        <f>+DETALLE_GD_1[[#This Row],[CANTIDAD SOLICITADA]]-DETALLE_GD_1[[#This Row],[DEVOLUCIÓN]]</f>
        <v>2</v>
      </c>
      <c r="AD1707" s="38" t="str">
        <f>+_xlfn.XLOOKUP(DETALLE_GD_1[[#This Row],[CODIGO]],PRODUCTOS[CODIGO],PRODUCTOS[DESC CORTA],"",0)</f>
        <v>NUEVA</v>
      </c>
    </row>
    <row r="1708" spans="1:30" hidden="1" x14ac:dyDescent="0.25">
      <c r="A1708" s="1">
        <v>46167</v>
      </c>
      <c r="B1708" s="1">
        <v>46167</v>
      </c>
      <c r="C1708" s="80" t="s">
        <v>169</v>
      </c>
      <c r="D1708" s="38">
        <v>5</v>
      </c>
      <c r="E1708" s="80" t="s">
        <v>169</v>
      </c>
      <c r="F1708">
        <v>1808006</v>
      </c>
      <c r="G1708" s="80" t="s">
        <v>194</v>
      </c>
      <c r="H1708" s="80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"/>
      <c r="V1708">
        <v>6215</v>
      </c>
      <c r="W1708" s="2">
        <v>6579000000</v>
      </c>
      <c r="X1708" s="6">
        <v>5813.3421920000001</v>
      </c>
      <c r="Y1708" s="38">
        <v>10010</v>
      </c>
      <c r="Z1708" s="81">
        <f>+((DETALLE_GD_1[[#This Row],[VALOR X UN (GD)]]-DETALLE_GD_1[[#This Row],[VALOR PPTO]])/DETALLE_GD_1[[#This Row],[VALOR PPTO]])</f>
        <v>-5.886458911709137E-5</v>
      </c>
      <c r="AA1708" s="2">
        <f>+DETALLE_GD_1[[#This Row],[VALOR PPTO]]*DETALLE_GD_1[[#This Row],[CANTIDAD RECIBIDA]]</f>
        <v>5813.3422</v>
      </c>
      <c r="AB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8" s="3">
        <f>+DETALLE_GD_1[[#This Row],[CANTIDAD SOLICITADA]]-DETALLE_GD_1[[#This Row],[DEVOLUCIÓN]]</f>
        <v>2</v>
      </c>
      <c r="AD1708" s="38">
        <f>+_xlfn.XLOOKUP(DETALLE_GD_1[[#This Row],[CODIGO]],PRODUCTOS[CODIGO],PRODUCTOS[DESC CORTA],"",0)</f>
        <v>0</v>
      </c>
    </row>
    <row r="1709" spans="1:30" hidden="1" x14ac:dyDescent="0.25">
      <c r="A1709" s="1">
        <v>46167</v>
      </c>
      <c r="B1709" s="1">
        <v>46167</v>
      </c>
      <c r="C1709" s="80" t="s">
        <v>169</v>
      </c>
      <c r="D1709" s="38">
        <v>5</v>
      </c>
      <c r="E1709" s="80" t="s">
        <v>169</v>
      </c>
      <c r="F1709">
        <v>1808003</v>
      </c>
      <c r="G1709" s="80" t="s">
        <v>195</v>
      </c>
      <c r="H1709" s="80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"/>
      <c r="V1709">
        <v>6215</v>
      </c>
      <c r="W1709" s="2">
        <v>6579000000</v>
      </c>
      <c r="X1709" s="6">
        <v>670.97943200000009</v>
      </c>
      <c r="Y1709" s="38">
        <v>10010</v>
      </c>
      <c r="Z1709" s="81">
        <f>+((DETALLE_GD_1[[#This Row],[VALOR X UN (GD)]]-DETALLE_GD_1[[#This Row],[VALOR PPTO]])/DETALLE_GD_1[[#This Row],[VALOR PPTO]])</f>
        <v>3.0403308833823098E-5</v>
      </c>
      <c r="AA1709" s="2">
        <f>+DETALLE_GD_1[[#This Row],[VALOR PPTO]]*DETALLE_GD_1[[#This Row],[CANTIDAD RECIBIDA]]</f>
        <v>670.9796</v>
      </c>
      <c r="AB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9" s="3">
        <f>+DETALLE_GD_1[[#This Row],[CANTIDAD SOLICITADA]]-DETALLE_GD_1[[#This Row],[DEVOLUCIÓN]]</f>
        <v>4</v>
      </c>
      <c r="AD1709" s="38">
        <f>+_xlfn.XLOOKUP(DETALLE_GD_1[[#This Row],[CODIGO]],PRODUCTOS[CODIGO],PRODUCTOS[DESC CORTA],"",0)</f>
        <v>0</v>
      </c>
    </row>
    <row r="1710" spans="1:30" hidden="1" x14ac:dyDescent="0.25">
      <c r="A1710" s="1">
        <v>46167</v>
      </c>
      <c r="B1710" s="1">
        <v>46167</v>
      </c>
      <c r="C1710" s="80" t="s">
        <v>169</v>
      </c>
      <c r="D1710" s="38">
        <v>5</v>
      </c>
      <c r="E1710" s="80" t="s">
        <v>169</v>
      </c>
      <c r="F1710">
        <v>1802517</v>
      </c>
      <c r="G1710" s="80" t="s">
        <v>141</v>
      </c>
      <c r="H1710" s="8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"/>
      <c r="V1710">
        <v>6215</v>
      </c>
      <c r="W1710" s="2">
        <v>6579000000</v>
      </c>
      <c r="X1710" s="6">
        <v>4624</v>
      </c>
      <c r="Y1710" s="38">
        <v>10010</v>
      </c>
      <c r="Z1710" s="81">
        <f>+((DETALLE_GD_1[[#This Row],[VALOR X UN (GD)]]-DETALLE_GD_1[[#This Row],[VALOR PPTO]])/DETALLE_GD_1[[#This Row],[VALOR PPTO]])</f>
        <v>2.1626297577854672E-4</v>
      </c>
      <c r="AA1710" s="2">
        <f>+DETALLE_GD_1[[#This Row],[VALOR PPTO]]*DETALLE_GD_1[[#This Row],[CANTIDAD RECIBIDA]]</f>
        <v>4624</v>
      </c>
      <c r="AB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0" s="3">
        <f>+DETALLE_GD_1[[#This Row],[CANTIDAD SOLICITADA]]-DETALLE_GD_1[[#This Row],[DEVOLUCIÓN]]</f>
        <v>2</v>
      </c>
      <c r="AD1710" s="38" t="str">
        <f>+_xlfn.XLOOKUP(DETALLE_GD_1[[#This Row],[CODIGO]],PRODUCTOS[CODIGO],PRODUCTOS[DESC CORTA],"",0)</f>
        <v>CELOSIA ALUMINIO 25X25</v>
      </c>
    </row>
    <row r="1711" spans="1:30" hidden="1" x14ac:dyDescent="0.25">
      <c r="A1711" s="1">
        <v>46167</v>
      </c>
      <c r="B1711" s="1">
        <v>46167</v>
      </c>
      <c r="C1711" s="80" t="s">
        <v>169</v>
      </c>
      <c r="D1711" s="38">
        <v>5</v>
      </c>
      <c r="E1711" s="80" t="s">
        <v>169</v>
      </c>
      <c r="F1711">
        <v>1802172</v>
      </c>
      <c r="G1711" s="80" t="s">
        <v>266</v>
      </c>
      <c r="H1711" s="80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"/>
      <c r="V1711">
        <v>6215</v>
      </c>
      <c r="W1711" s="2">
        <v>6579000000</v>
      </c>
      <c r="X1711" s="6">
        <v>6070</v>
      </c>
      <c r="Y1711" s="38">
        <v>10010</v>
      </c>
      <c r="Z1711" s="81">
        <f>+((DETALLE_GD_1[[#This Row],[VALOR X UN (GD)]]-DETALLE_GD_1[[#This Row],[VALOR PPTO]])/DETALLE_GD_1[[#This Row],[VALOR PPTO]])</f>
        <v>-8.2372322899505767E-4</v>
      </c>
      <c r="AA1711" s="2">
        <f>+DETALLE_GD_1[[#This Row],[VALOR PPTO]]*DETALLE_GD_1[[#This Row],[CANTIDAD RECIBIDA]]</f>
        <v>6070</v>
      </c>
      <c r="AB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1" s="3">
        <f>+DETALLE_GD_1[[#This Row],[CANTIDAD SOLICITADA]]-DETALLE_GD_1[[#This Row],[DEVOLUCIÓN]]</f>
        <v>2</v>
      </c>
      <c r="AD1711" s="38" t="str">
        <f>+_xlfn.XLOOKUP(DETALLE_GD_1[[#This Row],[CODIGO]],PRODUCTOS[CODIGO],PRODUCTOS[DESC CORTA],"",0)</f>
        <v>ARGOLLA TOALLA BENTON</v>
      </c>
    </row>
    <row r="1712" spans="1:30" hidden="1" x14ac:dyDescent="0.25">
      <c r="A1712" s="1">
        <v>46167</v>
      </c>
      <c r="B1712" s="1">
        <v>46167</v>
      </c>
      <c r="C1712" s="80" t="s">
        <v>169</v>
      </c>
      <c r="D1712" s="38">
        <v>5</v>
      </c>
      <c r="E1712" s="80" t="s">
        <v>169</v>
      </c>
      <c r="F1712">
        <v>1802171</v>
      </c>
      <c r="G1712" s="80" t="s">
        <v>265</v>
      </c>
      <c r="H1712" s="80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"/>
      <c r="V1712">
        <v>6215</v>
      </c>
      <c r="W1712" s="2">
        <v>6579000000</v>
      </c>
      <c r="X1712" s="6">
        <v>7264</v>
      </c>
      <c r="Y1712" s="38">
        <v>10010</v>
      </c>
      <c r="Z1712" s="81">
        <f>+((DETALLE_GD_1[[#This Row],[VALOR X UN (GD)]]-DETALLE_GD_1[[#This Row],[VALOR PPTO]])/DETALLE_GD_1[[#This Row],[VALOR PPTO]])</f>
        <v>-0.13312224669603523</v>
      </c>
      <c r="AA1712" s="2">
        <f>+DETALLE_GD_1[[#This Row],[VALOR PPTO]]*DETALLE_GD_1[[#This Row],[CANTIDAD RECIBIDA]]</f>
        <v>7264</v>
      </c>
      <c r="AB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2" s="3">
        <f>+DETALLE_GD_1[[#This Row],[CANTIDAD SOLICITADA]]-DETALLE_GD_1[[#This Row],[DEVOLUCIÓN]]</f>
        <v>2</v>
      </c>
      <c r="AD1712" s="38" t="str">
        <f>+_xlfn.XLOOKUP(DETALLE_GD_1[[#This Row],[CODIGO]],PRODUCTOS[CODIGO],PRODUCTOS[DESC CORTA],"",0)</f>
        <v>PORTA ROLLO BENTON</v>
      </c>
    </row>
    <row r="1713" spans="1:30" hidden="1" x14ac:dyDescent="0.25">
      <c r="A1713" s="1">
        <v>46167</v>
      </c>
      <c r="B1713" s="1">
        <v>46167</v>
      </c>
      <c r="C1713" s="80" t="s">
        <v>169</v>
      </c>
      <c r="D1713" s="38">
        <v>5</v>
      </c>
      <c r="E1713" s="80" t="s">
        <v>169</v>
      </c>
      <c r="F1713">
        <v>1206002</v>
      </c>
      <c r="G1713" s="80" t="s">
        <v>192</v>
      </c>
      <c r="H1713" s="80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"/>
      <c r="V1713">
        <v>6215</v>
      </c>
      <c r="W1713" s="2">
        <v>6579000000</v>
      </c>
      <c r="X1713" s="6">
        <v>31566.967741999997</v>
      </c>
      <c r="Y1713" s="38">
        <v>10010</v>
      </c>
      <c r="Z1713" s="81">
        <f>+((DETALLE_GD_1[[#This Row],[VALOR X UN (GD)]]-DETALLE_GD_1[[#This Row],[VALOR PPTO]])/DETALLE_GD_1[[#This Row],[VALOR PPTO]])</f>
        <v>0.28815033035893939</v>
      </c>
      <c r="AA1713" s="2">
        <f>+DETALLE_GD_1[[#This Row],[VALOR PPTO]]*DETALLE_GD_1[[#This Row],[CANTIDAD RECIBIDA]]</f>
        <v>31566.967799999999</v>
      </c>
      <c r="AB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3" s="3">
        <f>+DETALLE_GD_1[[#This Row],[CANTIDAD SOLICITADA]]-DETALLE_GD_1[[#This Row],[DEVOLUCIÓN]]</f>
        <v>2</v>
      </c>
      <c r="AD1713" s="38">
        <f>+_xlfn.XLOOKUP(DETALLE_GD_1[[#This Row],[CODIGO]],PRODUCTOS[CODIGO],PRODUCTOS[DESC CORTA],"",0)</f>
        <v>0</v>
      </c>
    </row>
    <row r="1714" spans="1:30" hidden="1" x14ac:dyDescent="0.25">
      <c r="A1714" s="1">
        <v>46167</v>
      </c>
      <c r="B1714" s="1">
        <v>46167</v>
      </c>
      <c r="C1714" s="80" t="s">
        <v>169</v>
      </c>
      <c r="D1714" s="38">
        <v>5</v>
      </c>
      <c r="E1714" s="80" t="s">
        <v>169</v>
      </c>
      <c r="F1714">
        <v>2508987</v>
      </c>
      <c r="G1714" s="80" t="s">
        <v>305</v>
      </c>
      <c r="H1714" s="80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"/>
      <c r="V1714">
        <v>6215</v>
      </c>
      <c r="W1714" s="2">
        <v>6579000000</v>
      </c>
      <c r="X1714" s="6">
        <v>291694</v>
      </c>
      <c r="Y1714" s="38">
        <v>10010</v>
      </c>
      <c r="Z1714" s="81">
        <f>+((DETALLE_GD_1[[#This Row],[VALOR X UN (GD)]]-DETALLE_GD_1[[#This Row],[VALOR PPTO]])/DETALLE_GD_1[[#This Row],[VALOR PPTO]])</f>
        <v>-2.2732726761606342E-2</v>
      </c>
      <c r="AA1714" s="2">
        <f>+DETALLE_GD_1[[#This Row],[VALOR PPTO]]*DETALLE_GD_1[[#This Row],[CANTIDAD RECIBIDA]]</f>
        <v>291694</v>
      </c>
      <c r="AB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4" s="3">
        <f>+DETALLE_GD_1[[#This Row],[CANTIDAD SOLICITADA]]-DETALLE_GD_1[[#This Row],[DEVOLUCIÓN]]</f>
        <v>2</v>
      </c>
      <c r="AD1714" s="38" t="str">
        <f>+_xlfn.XLOOKUP(DETALLE_GD_1[[#This Row],[CODIGO]],PRODUCTOS[CODIGO],PRODUCTOS[DESC CORTA],"",0)</f>
        <v>KIT PREC</v>
      </c>
    </row>
    <row r="1715" spans="1:30" hidden="1" x14ac:dyDescent="0.25">
      <c r="A1715" s="1">
        <v>46167</v>
      </c>
      <c r="B1715" s="1">
        <v>46167</v>
      </c>
      <c r="C1715" s="80" t="s">
        <v>169</v>
      </c>
      <c r="D1715" s="38">
        <v>5</v>
      </c>
      <c r="E1715" s="80" t="s">
        <v>169</v>
      </c>
      <c r="F1715">
        <v>302048</v>
      </c>
      <c r="G1715" s="80" t="s">
        <v>126</v>
      </c>
      <c r="H1715" s="80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">
        <v>2651601</v>
      </c>
      <c r="V1715">
        <v>6215</v>
      </c>
      <c r="W1715" s="2">
        <v>6579000000</v>
      </c>
      <c r="X1715" s="6">
        <v>1480755.0557880001</v>
      </c>
      <c r="Y1715" s="38">
        <v>10010</v>
      </c>
      <c r="Z1715" s="81">
        <f>+((DETALLE_GD_1[[#This Row],[VALOR X UN (GD)]]-DETALLE_GD_1[[#This Row],[VALOR PPTO]])/DETALLE_GD_1[[#This Row],[VALOR PPTO]])</f>
        <v>3.3028376752600841E-2</v>
      </c>
      <c r="AA1715" s="2">
        <f>+DETALLE_GD_1[[#This Row],[VALOR PPTO]]*DETALLE_GD_1[[#This Row],[CANTIDAD RECIBIDA]]</f>
        <v>1480755.06</v>
      </c>
      <c r="AB1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5" s="3">
        <f>+DETALLE_GD_1[[#This Row],[CANTIDAD SOLICITADA]]-DETALLE_GD_1[[#This Row],[DEVOLUCIÓN]]</f>
        <v>108</v>
      </c>
      <c r="AD1715" s="38" t="str">
        <f>+_xlfn.XLOOKUP(DETALLE_GD_1[[#This Row],[CODIGO]],PRODUCTOS[CODIGO],PRODUCTOS[DESC CORTA],"",0)</f>
        <v>PINO 2X8X4</v>
      </c>
    </row>
    <row r="1716" spans="1:30" hidden="1" x14ac:dyDescent="0.25">
      <c r="A1716" s="1">
        <v>46167</v>
      </c>
      <c r="B1716" s="1">
        <v>46167</v>
      </c>
      <c r="C1716" s="80" t="s">
        <v>169</v>
      </c>
      <c r="D1716" s="38">
        <v>5</v>
      </c>
      <c r="E1716" s="80" t="s">
        <v>169</v>
      </c>
      <c r="F1716">
        <v>302010</v>
      </c>
      <c r="G1716" s="80" t="s">
        <v>323</v>
      </c>
      <c r="H1716" s="80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"/>
      <c r="V1716">
        <v>6215</v>
      </c>
      <c r="W1716" s="2">
        <v>6579000000</v>
      </c>
      <c r="X1716" s="6">
        <v>1106302.4691599987</v>
      </c>
      <c r="Y1716" s="38">
        <v>10010</v>
      </c>
      <c r="Z1716" s="81">
        <f>+((DETALLE_GD_1[[#This Row],[VALOR X UN (GD)]]-DETALLE_GD_1[[#This Row],[VALOR PPTO]])/DETALLE_GD_1[[#This Row],[VALOR PPTO]])</f>
        <v>1.413404863746349E-2</v>
      </c>
      <c r="AA1716" s="2">
        <f>+DETALLE_GD_1[[#This Row],[VALOR PPTO]]*DETALLE_GD_1[[#This Row],[CANTIDAD RECIBIDA]]</f>
        <v>1106302.4616</v>
      </c>
      <c r="AB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6" s="3">
        <f>+DETALLE_GD_1[[#This Row],[CANTIDAD SOLICITADA]]-DETALLE_GD_1[[#This Row],[DEVOLUCIÓN]]</f>
        <v>168</v>
      </c>
      <c r="AD1716" s="38" t="str">
        <f>+_xlfn.XLOOKUP(DETALLE_GD_1[[#This Row],[CODIGO]],PRODUCTOS[CODIGO],PRODUCTOS[DESC CORTA],"",0)</f>
        <v>PINO 2X6X320</v>
      </c>
    </row>
    <row r="1717" spans="1:30" hidden="1" x14ac:dyDescent="0.25">
      <c r="A1717" s="1">
        <v>46167</v>
      </c>
      <c r="B1717" s="1">
        <v>46167</v>
      </c>
      <c r="C1717" s="80" t="s">
        <v>169</v>
      </c>
      <c r="D1717" s="38">
        <v>5</v>
      </c>
      <c r="E1717" s="80" t="s">
        <v>169</v>
      </c>
      <c r="F1717">
        <v>1402016</v>
      </c>
      <c r="G1717" s="80" t="s">
        <v>798</v>
      </c>
      <c r="H1717" s="80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">
        <v>1492064</v>
      </c>
      <c r="V1717">
        <v>6215</v>
      </c>
      <c r="W1717" s="2">
        <v>6579000000</v>
      </c>
      <c r="X1717" s="6" t="s">
        <v>355</v>
      </c>
      <c r="Y1717" s="38">
        <v>10010</v>
      </c>
      <c r="Z1717" s="81" t="e">
        <f>+((DETALLE_GD_1[[#This Row],[VALOR X UN (GD)]]-DETALLE_GD_1[[#This Row],[VALOR PPTO]])/DETALLE_GD_1[[#This Row],[VALOR PPTO]])</f>
        <v>#DIV/0!</v>
      </c>
      <c r="AA1717" s="2">
        <f>+DETALLE_GD_1[[#This Row],[VALOR PPTO]]*DETALLE_GD_1[[#This Row],[CANTIDAD RECIBIDA]]</f>
        <v>0</v>
      </c>
      <c r="AB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7" s="3">
        <f>+DETALLE_GD_1[[#This Row],[CANTIDAD SOLICITADA]]-DETALLE_GD_1[[#This Row],[DEVOLUCIÓN]]</f>
        <v>21</v>
      </c>
      <c r="AD1717" s="38" t="str">
        <f>+_xlfn.XLOOKUP(DETALLE_GD_1[[#This Row],[CODIGO]],PRODUCTOS[CODIGO],PRODUCTOS[DESC CORTA],"",0)</f>
        <v/>
      </c>
    </row>
    <row r="1718" spans="1:30" hidden="1" x14ac:dyDescent="0.25">
      <c r="A1718" s="1">
        <v>46167</v>
      </c>
      <c r="B1718" s="1">
        <v>46167</v>
      </c>
      <c r="C1718" s="80" t="s">
        <v>169</v>
      </c>
      <c r="D1718" s="38">
        <v>5</v>
      </c>
      <c r="E1718" s="80" t="s">
        <v>169</v>
      </c>
      <c r="F1718">
        <v>1101298</v>
      </c>
      <c r="G1718" s="80" t="s">
        <v>799</v>
      </c>
      <c r="H1718" s="80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"/>
      <c r="V1718">
        <v>6215</v>
      </c>
      <c r="W1718" s="2">
        <v>6579000000</v>
      </c>
      <c r="X1718" s="6" t="s">
        <v>355</v>
      </c>
      <c r="Y1718" s="38">
        <v>10010</v>
      </c>
      <c r="Z1718" s="81" t="e">
        <f>+((DETALLE_GD_1[[#This Row],[VALOR X UN (GD)]]-DETALLE_GD_1[[#This Row],[VALOR PPTO]])/DETALLE_GD_1[[#This Row],[VALOR PPTO]])</f>
        <v>#DIV/0!</v>
      </c>
      <c r="AA1718" s="2">
        <f>+DETALLE_GD_1[[#This Row],[VALOR PPTO]]*DETALLE_GD_1[[#This Row],[CANTIDAD RECIBIDA]]</f>
        <v>0</v>
      </c>
      <c r="AB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8" s="3">
        <f>+DETALLE_GD_1[[#This Row],[CANTIDAD SOLICITADA]]-DETALLE_GD_1[[#This Row],[DEVOLUCIÓN]]</f>
        <v>7</v>
      </c>
      <c r="AD1718" s="38" t="str">
        <f>+_xlfn.XLOOKUP(DETALLE_GD_1[[#This Row],[CODIGO]],PRODUCTOS[CODIGO],PRODUCTOS[DESC CORTA],"",0)</f>
        <v/>
      </c>
    </row>
    <row r="1719" spans="1:30" hidden="1" x14ac:dyDescent="0.25">
      <c r="A1719" s="1">
        <v>46167</v>
      </c>
      <c r="B1719" s="1">
        <v>46167</v>
      </c>
      <c r="C1719" s="80" t="s">
        <v>169</v>
      </c>
      <c r="D1719" s="38">
        <v>5</v>
      </c>
      <c r="E1719" s="80" t="s">
        <v>169</v>
      </c>
      <c r="F1719">
        <v>1808156</v>
      </c>
      <c r="G1719" s="80" t="s">
        <v>277</v>
      </c>
      <c r="H1719" s="80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"/>
      <c r="V1719">
        <v>6215</v>
      </c>
      <c r="W1719" s="2">
        <v>6579000000</v>
      </c>
      <c r="X1719" s="6">
        <v>5748</v>
      </c>
      <c r="Y1719" s="38">
        <v>10010</v>
      </c>
      <c r="Z1719" s="81">
        <f>+((DETALLE_GD_1[[#This Row],[VALOR X UN (GD)]]-DETALLE_GD_1[[#This Row],[VALOR PPTO]])/DETALLE_GD_1[[#This Row],[VALOR PPTO]])</f>
        <v>8.176774530271394E-3</v>
      </c>
      <c r="AA1719" s="2">
        <f>+DETALLE_GD_1[[#This Row],[VALOR PPTO]]*DETALLE_GD_1[[#This Row],[CANTIDAD RECIBIDA]]</f>
        <v>5748</v>
      </c>
      <c r="AB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9" s="3">
        <f>+DETALLE_GD_1[[#This Row],[CANTIDAD SOLICITADA]]-DETALLE_GD_1[[#This Row],[DEVOLUCIÓN]]</f>
        <v>3</v>
      </c>
      <c r="AD1719" s="38" t="str">
        <f>+_xlfn.XLOOKUP(DETALLE_GD_1[[#This Row],[CODIGO]],PRODUCTOS[CODIGO],PRODUCTOS[DESC CORTA],"",0)</f>
        <v>PERCHA SIMPLE YORK</v>
      </c>
    </row>
    <row r="1720" spans="1:30" hidden="1" x14ac:dyDescent="0.25">
      <c r="A1720" s="1">
        <v>46167</v>
      </c>
      <c r="B1720" s="1">
        <v>46167</v>
      </c>
      <c r="C1720" s="80" t="s">
        <v>169</v>
      </c>
      <c r="D1720" s="38">
        <v>5</v>
      </c>
      <c r="E1720" s="80" t="s">
        <v>169</v>
      </c>
      <c r="F1720">
        <v>1808006</v>
      </c>
      <c r="G1720" s="80" t="s">
        <v>194</v>
      </c>
      <c r="H1720" s="8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"/>
      <c r="V1720">
        <v>6215</v>
      </c>
      <c r="W1720" s="2">
        <v>6579000000</v>
      </c>
      <c r="X1720" s="6">
        <v>8720.0132880000001</v>
      </c>
      <c r="Y1720" s="38">
        <v>10010</v>
      </c>
      <c r="Z1720" s="81">
        <f>+((DETALLE_GD_1[[#This Row],[VALOR X UN (GD)]]-DETALLE_GD_1[[#This Row],[VALOR PPTO]])/DETALLE_GD_1[[#This Row],[VALOR PPTO]])</f>
        <v>-1.5137591589929127E-6</v>
      </c>
      <c r="AA1720" s="2">
        <f>+DETALLE_GD_1[[#This Row],[VALOR PPTO]]*DETALLE_GD_1[[#This Row],[CANTIDAD RECIBIDA]]</f>
        <v>8720.0133000000005</v>
      </c>
      <c r="AB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0" s="3">
        <f>+DETALLE_GD_1[[#This Row],[CANTIDAD SOLICITADA]]-DETALLE_GD_1[[#This Row],[DEVOLUCIÓN]]</f>
        <v>3</v>
      </c>
      <c r="AD1720" s="38">
        <f>+_xlfn.XLOOKUP(DETALLE_GD_1[[#This Row],[CODIGO]],PRODUCTOS[CODIGO],PRODUCTOS[DESC CORTA],"",0)</f>
        <v>0</v>
      </c>
    </row>
    <row r="1721" spans="1:30" hidden="1" x14ac:dyDescent="0.25">
      <c r="A1721" s="1">
        <v>46167</v>
      </c>
      <c r="B1721" s="1">
        <v>46167</v>
      </c>
      <c r="C1721" s="80" t="s">
        <v>169</v>
      </c>
      <c r="D1721" s="38">
        <v>5</v>
      </c>
      <c r="E1721" s="80" t="s">
        <v>169</v>
      </c>
      <c r="F1721">
        <v>1808003</v>
      </c>
      <c r="G1721" s="80" t="s">
        <v>195</v>
      </c>
      <c r="H1721" s="80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"/>
      <c r="V1721">
        <v>6215</v>
      </c>
      <c r="W1721" s="2">
        <v>6579000000</v>
      </c>
      <c r="X1721" s="6">
        <v>1006.469148</v>
      </c>
      <c r="Y1721" s="38">
        <v>10010</v>
      </c>
      <c r="Z1721" s="81">
        <f>+((DETALLE_GD_1[[#This Row],[VALOR X UN (GD)]]-DETALLE_GD_1[[#This Row],[VALOR PPTO]])/DETALLE_GD_1[[#This Row],[VALOR PPTO]])</f>
        <v>-4.6618406878545695E-4</v>
      </c>
      <c r="AA1721" s="2">
        <f>+DETALLE_GD_1[[#This Row],[VALOR PPTO]]*DETALLE_GD_1[[#This Row],[CANTIDAD RECIBIDA]]</f>
        <v>1006.4694</v>
      </c>
      <c r="AB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1" s="3">
        <f>+DETALLE_GD_1[[#This Row],[CANTIDAD SOLICITADA]]-DETALLE_GD_1[[#This Row],[DEVOLUCIÓN]]</f>
        <v>6</v>
      </c>
      <c r="AD1721" s="38">
        <f>+_xlfn.XLOOKUP(DETALLE_GD_1[[#This Row],[CODIGO]],PRODUCTOS[CODIGO],PRODUCTOS[DESC CORTA],"",0)</f>
        <v>0</v>
      </c>
    </row>
    <row r="1722" spans="1:30" hidden="1" x14ac:dyDescent="0.25">
      <c r="A1722" s="1">
        <v>46167</v>
      </c>
      <c r="B1722" s="1">
        <v>46167</v>
      </c>
      <c r="C1722" s="80" t="s">
        <v>169</v>
      </c>
      <c r="D1722" s="38">
        <v>5</v>
      </c>
      <c r="E1722" s="80" t="s">
        <v>169</v>
      </c>
      <c r="F1722">
        <v>1802172</v>
      </c>
      <c r="G1722" s="80" t="s">
        <v>266</v>
      </c>
      <c r="H1722" s="80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"/>
      <c r="V1722">
        <v>6215</v>
      </c>
      <c r="W1722" s="2">
        <v>6579000000</v>
      </c>
      <c r="X1722" s="6">
        <v>9105</v>
      </c>
      <c r="Y1722" s="38">
        <v>10010</v>
      </c>
      <c r="Z1722" s="81">
        <f>+((DETALLE_GD_1[[#This Row],[VALOR X UN (GD)]]-DETALLE_GD_1[[#This Row],[VALOR PPTO]])/DETALLE_GD_1[[#This Row],[VALOR PPTO]])</f>
        <v>-8.7864909390452024E-4</v>
      </c>
      <c r="AA1722" s="2">
        <f>+DETALLE_GD_1[[#This Row],[VALOR PPTO]]*DETALLE_GD_1[[#This Row],[CANTIDAD RECIBIDA]]</f>
        <v>9105</v>
      </c>
      <c r="AB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2" s="3">
        <f>+DETALLE_GD_1[[#This Row],[CANTIDAD SOLICITADA]]-DETALLE_GD_1[[#This Row],[DEVOLUCIÓN]]</f>
        <v>3</v>
      </c>
      <c r="AD1722" s="38" t="str">
        <f>+_xlfn.XLOOKUP(DETALLE_GD_1[[#This Row],[CODIGO]],PRODUCTOS[CODIGO],PRODUCTOS[DESC CORTA],"",0)</f>
        <v>ARGOLLA TOALLA BENTON</v>
      </c>
    </row>
    <row r="1723" spans="1:30" hidden="1" x14ac:dyDescent="0.25">
      <c r="A1723" s="1">
        <v>46167</v>
      </c>
      <c r="B1723" s="1">
        <v>46167</v>
      </c>
      <c r="C1723" s="80" t="s">
        <v>169</v>
      </c>
      <c r="D1723" s="38">
        <v>5</v>
      </c>
      <c r="E1723" s="80" t="s">
        <v>169</v>
      </c>
      <c r="F1723">
        <v>1802171</v>
      </c>
      <c r="G1723" s="80" t="s">
        <v>265</v>
      </c>
      <c r="H1723" s="80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"/>
      <c r="V1723">
        <v>6215</v>
      </c>
      <c r="W1723" s="2">
        <v>6579000000</v>
      </c>
      <c r="X1723" s="6">
        <v>10896</v>
      </c>
      <c r="Y1723" s="38">
        <v>10010</v>
      </c>
      <c r="Z1723" s="81">
        <f>+((DETALLE_GD_1[[#This Row],[VALOR X UN (GD)]]-DETALLE_GD_1[[#This Row],[VALOR PPTO]])/DETALLE_GD_1[[#This Row],[VALOR PPTO]])</f>
        <v>-0.13316814427312781</v>
      </c>
      <c r="AA1723" s="2">
        <f>+DETALLE_GD_1[[#This Row],[VALOR PPTO]]*DETALLE_GD_1[[#This Row],[CANTIDAD RECIBIDA]]</f>
        <v>10896</v>
      </c>
      <c r="AB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3" s="3">
        <f>+DETALLE_GD_1[[#This Row],[CANTIDAD SOLICITADA]]-DETALLE_GD_1[[#This Row],[DEVOLUCIÓN]]</f>
        <v>3</v>
      </c>
      <c r="AD1723" s="38" t="str">
        <f>+_xlfn.XLOOKUP(DETALLE_GD_1[[#This Row],[CODIGO]],PRODUCTOS[CODIGO],PRODUCTOS[DESC CORTA],"",0)</f>
        <v>PORTA ROLLO BENTON</v>
      </c>
    </row>
    <row r="1724" spans="1:30" hidden="1" x14ac:dyDescent="0.25">
      <c r="A1724" s="1">
        <v>46167</v>
      </c>
      <c r="B1724" s="1">
        <v>46167</v>
      </c>
      <c r="C1724" s="80" t="s">
        <v>169</v>
      </c>
      <c r="D1724" s="38">
        <v>5</v>
      </c>
      <c r="E1724" s="80" t="s">
        <v>169</v>
      </c>
      <c r="F1724">
        <v>1206002</v>
      </c>
      <c r="G1724" s="80" t="s">
        <v>192</v>
      </c>
      <c r="H1724" s="80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"/>
      <c r="V1724">
        <v>6215</v>
      </c>
      <c r="W1724" s="2">
        <v>6579000000</v>
      </c>
      <c r="X1724" s="6">
        <v>47350.451612999997</v>
      </c>
      <c r="Y1724" s="38">
        <v>10010</v>
      </c>
      <c r="Z1724" s="81">
        <f>+((DETALLE_GD_1[[#This Row],[VALOR X UN (GD)]]-DETALLE_GD_1[[#This Row],[VALOR PPTO]])/DETALLE_GD_1[[#This Row],[VALOR PPTO]])</f>
        <v>0.28816089203220857</v>
      </c>
      <c r="AA1724" s="2">
        <f>+DETALLE_GD_1[[#This Row],[VALOR PPTO]]*DETALLE_GD_1[[#This Row],[CANTIDAD RECIBIDA]]</f>
        <v>47350.451699999998</v>
      </c>
      <c r="AB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4" s="3">
        <f>+DETALLE_GD_1[[#This Row],[CANTIDAD SOLICITADA]]-DETALLE_GD_1[[#This Row],[DEVOLUCIÓN]]</f>
        <v>3</v>
      </c>
      <c r="AD1724" s="38">
        <f>+_xlfn.XLOOKUP(DETALLE_GD_1[[#This Row],[CODIGO]],PRODUCTOS[CODIGO],PRODUCTOS[DESC CORTA],"",0)</f>
        <v>0</v>
      </c>
    </row>
    <row r="1725" spans="1:30" hidden="1" x14ac:dyDescent="0.25">
      <c r="A1725" s="1">
        <v>46167</v>
      </c>
      <c r="B1725" s="1">
        <v>46167</v>
      </c>
      <c r="C1725" s="80" t="s">
        <v>169</v>
      </c>
      <c r="D1725" s="38">
        <v>5</v>
      </c>
      <c r="E1725" s="80" t="s">
        <v>169</v>
      </c>
      <c r="F1725" t="s">
        <v>345</v>
      </c>
      <c r="G1725" s="80" t="s">
        <v>167</v>
      </c>
      <c r="H1725" s="80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"/>
      <c r="V1725">
        <v>6215</v>
      </c>
      <c r="W1725" s="2">
        <v>6579000000</v>
      </c>
      <c r="X1725" s="6">
        <v>475295.51668</v>
      </c>
      <c r="Y1725" s="38">
        <v>10010</v>
      </c>
      <c r="Z1725" s="81">
        <f>+((DETALLE_GD_1[[#This Row],[VALOR X UN (GD)]]-DETALLE_GD_1[[#This Row],[VALOR PPTO]])/DETALLE_GD_1[[#This Row],[VALOR PPTO]])</f>
        <v>9.3378713886288892E-2</v>
      </c>
      <c r="AA1725" s="2">
        <f>+DETALLE_GD_1[[#This Row],[VALOR PPTO]]*DETALLE_GD_1[[#This Row],[CANTIDAD RECIBIDA]]</f>
        <v>475295.516</v>
      </c>
      <c r="AB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5" s="3">
        <f>+DETALLE_GD_1[[#This Row],[CANTIDAD SOLICITADA]]-DETALLE_GD_1[[#This Row],[DEVOLUCIÓN]]</f>
        <v>40</v>
      </c>
      <c r="AD1725" s="38" t="str">
        <f>+_xlfn.XLOOKUP(DETALLE_GD_1[[#This Row],[CODIGO]],PRODUCTOS[CODIGO],PRODUCTOS[DESC CORTA],"",0)</f>
        <v>PISO TARKET</v>
      </c>
    </row>
    <row r="1726" spans="1:30" hidden="1" x14ac:dyDescent="0.25">
      <c r="A1726" s="1">
        <v>46167</v>
      </c>
      <c r="B1726" s="1">
        <v>46167</v>
      </c>
      <c r="C1726" s="80" t="s">
        <v>169</v>
      </c>
      <c r="D1726" s="38">
        <v>5</v>
      </c>
      <c r="E1726" s="80" t="s">
        <v>169</v>
      </c>
      <c r="F1726">
        <v>408042</v>
      </c>
      <c r="G1726" s="80" t="s">
        <v>144</v>
      </c>
      <c r="H1726" s="80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"/>
      <c r="V1726">
        <v>6215</v>
      </c>
      <c r="W1726" s="2">
        <v>6579000000</v>
      </c>
      <c r="X1726" s="6">
        <v>350000.00000000029</v>
      </c>
      <c r="Y1726" s="38">
        <v>10010</v>
      </c>
      <c r="Z1726" s="81">
        <f>+((DETALLE_GD_1[[#This Row],[VALOR X UN (GD)]]-DETALLE_GD_1[[#This Row],[VALOR PPTO]])/DETALLE_GD_1[[#This Row],[VALOR PPTO]])</f>
        <v>0</v>
      </c>
      <c r="AA1726" s="2">
        <f>+DETALLE_GD_1[[#This Row],[VALOR PPTO]]*DETALLE_GD_1[[#This Row],[CANTIDAD RECIBIDA]]</f>
        <v>350000</v>
      </c>
      <c r="AB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6" s="3">
        <f>+DETALLE_GD_1[[#This Row],[CANTIDAD SOLICITADA]]-DETALLE_GD_1[[#This Row],[DEVOLUCIÓN]]</f>
        <v>10</v>
      </c>
      <c r="AD1726" s="38" t="str">
        <f>+_xlfn.XLOOKUP(DETALLE_GD_1[[#This Row],[CODIGO]],PRODUCTOS[CODIGO],PRODUCTOS[DESC CORTA],"",0)</f>
        <v>CLAVO HELICOIDAL PROFIX</v>
      </c>
    </row>
    <row r="1727" spans="1:30" hidden="1" x14ac:dyDescent="0.25">
      <c r="A1727" s="1">
        <v>46167</v>
      </c>
      <c r="B1727" s="1">
        <v>46167</v>
      </c>
      <c r="C1727" s="80" t="s">
        <v>169</v>
      </c>
      <c r="D1727" s="38">
        <v>5</v>
      </c>
      <c r="E1727" s="80" t="s">
        <v>169</v>
      </c>
      <c r="F1727">
        <v>302028</v>
      </c>
      <c r="G1727" s="80" t="s">
        <v>246</v>
      </c>
      <c r="H1727" s="80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">
        <v>1185745</v>
      </c>
      <c r="V1727">
        <v>6215</v>
      </c>
      <c r="W1727" s="2">
        <v>6579000000</v>
      </c>
      <c r="X1727" s="6">
        <v>1229712.6064800003</v>
      </c>
      <c r="Y1727" s="38">
        <v>10010</v>
      </c>
      <c r="Z1727" s="81">
        <f>+((DETALLE_GD_1[[#This Row],[VALOR X UN (GD)]]-DETALLE_GD_1[[#This Row],[VALOR PPTO]])/DETALLE_GD_1[[#This Row],[VALOR PPTO]])</f>
        <v>-3.5754364068482349E-2</v>
      </c>
      <c r="AA1727" s="2">
        <f>+DETALLE_GD_1[[#This Row],[VALOR PPTO]]*DETALLE_GD_1[[#This Row],[CANTIDAD RECIBIDA]]</f>
        <v>1229712.5999999999</v>
      </c>
      <c r="AB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7" s="3">
        <f>+DETALLE_GD_1[[#This Row],[CANTIDAD SOLICITADA]]-DETALLE_GD_1[[#This Row],[DEVOLUCIÓN]]</f>
        <v>240</v>
      </c>
      <c r="AD1727" s="38" t="str">
        <f>+_xlfn.XLOOKUP(DETALLE_GD_1[[#This Row],[CODIGO]],PRODUCTOS[CODIGO],PRODUCTOS[DESC CORTA],"",0)</f>
        <v>PINO 2X4X320</v>
      </c>
    </row>
    <row r="1728" spans="1:30" hidden="1" x14ac:dyDescent="0.25">
      <c r="A1728" s="1">
        <v>46167</v>
      </c>
      <c r="B1728" s="1">
        <v>46167</v>
      </c>
      <c r="C1728" s="80" t="s">
        <v>169</v>
      </c>
      <c r="D1728" s="38">
        <v>5</v>
      </c>
      <c r="E1728" s="80" t="s">
        <v>169</v>
      </c>
      <c r="F1728">
        <v>408034</v>
      </c>
      <c r="G1728" s="80" t="s">
        <v>250</v>
      </c>
      <c r="H1728" s="80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">
        <v>3640187</v>
      </c>
      <c r="V1728">
        <v>6215</v>
      </c>
      <c r="W1728" s="2">
        <v>6579000000</v>
      </c>
      <c r="X1728" s="6">
        <v>1866.9503550000009</v>
      </c>
      <c r="Y1728" s="38">
        <v>10010</v>
      </c>
      <c r="Z1728" s="81">
        <f>+((DETALLE_GD_1[[#This Row],[VALOR X UN (GD)]]-DETALLE_GD_1[[#This Row],[VALOR PPTO]])/DETALLE_GD_1[[#This Row],[VALOR PPTO]])</f>
        <v>2.6567390328128124E-5</v>
      </c>
      <c r="AA1728" s="2">
        <f>+DETALLE_GD_1[[#This Row],[VALOR PPTO]]*DETALLE_GD_1[[#This Row],[CANTIDAD RECIBIDA]]</f>
        <v>1866.9503999999999</v>
      </c>
      <c r="AB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8" s="3">
        <f>+DETALLE_GD_1[[#This Row],[CANTIDAD SOLICITADA]]-DETALLE_GD_1[[#This Row],[DEVOLUCIÓN]]</f>
        <v>1</v>
      </c>
      <c r="AD1728" s="38">
        <f>+_xlfn.XLOOKUP(DETALLE_GD_1[[#This Row],[CODIGO]],PRODUCTOS[CODIGO],PRODUCTOS[DESC CORTA],"",0)</f>
        <v>0</v>
      </c>
    </row>
    <row r="1729" spans="1:30" hidden="1" x14ac:dyDescent="0.25">
      <c r="A1729" s="1">
        <v>46167</v>
      </c>
      <c r="B1729" s="1">
        <v>46167</v>
      </c>
      <c r="C1729" s="80" t="s">
        <v>169</v>
      </c>
      <c r="D1729" s="38">
        <v>5</v>
      </c>
      <c r="E1729" s="80" t="s">
        <v>169</v>
      </c>
      <c r="F1729">
        <v>704079</v>
      </c>
      <c r="G1729" s="80" t="s">
        <v>209</v>
      </c>
      <c r="H1729" s="80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"/>
      <c r="V1729">
        <v>6215</v>
      </c>
      <c r="W1729" s="2">
        <v>6579000000</v>
      </c>
      <c r="X1729" s="6">
        <v>7557.04882</v>
      </c>
      <c r="Y1729" s="38">
        <v>10010</v>
      </c>
      <c r="Z1729" s="81">
        <f>+((DETALLE_GD_1[[#This Row],[VALOR X UN (GD)]]-DETALLE_GD_1[[#This Row],[VALOR PPTO]])/DETALLE_GD_1[[#This Row],[VALOR PPTO]])</f>
        <v>-4.4203630279491375E-2</v>
      </c>
      <c r="AA1729" s="2">
        <f>+DETALLE_GD_1[[#This Row],[VALOR PPTO]]*DETALLE_GD_1[[#This Row],[CANTIDAD RECIBIDA]]</f>
        <v>7557.0489999999991</v>
      </c>
      <c r="AB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9" s="3">
        <f>+DETALLE_GD_1[[#This Row],[CANTIDAD SOLICITADA]]-DETALLE_GD_1[[#This Row],[DEVOLUCIÓN]]</f>
        <v>10</v>
      </c>
      <c r="AD1729" s="38">
        <f>+_xlfn.XLOOKUP(DETALLE_GD_1[[#This Row],[CODIGO]],PRODUCTOS[CODIGO],PRODUCTOS[DESC CORTA],"",0)</f>
        <v>0</v>
      </c>
    </row>
    <row r="1730" spans="1:30" hidden="1" x14ac:dyDescent="0.25">
      <c r="A1730" s="1">
        <v>46167</v>
      </c>
      <c r="B1730" s="1">
        <v>46167</v>
      </c>
      <c r="C1730" s="80" t="s">
        <v>169</v>
      </c>
      <c r="D1730" s="38">
        <v>5</v>
      </c>
      <c r="E1730" s="80" t="s">
        <v>169</v>
      </c>
      <c r="F1730">
        <v>609008</v>
      </c>
      <c r="G1730" s="80" t="s">
        <v>57</v>
      </c>
      <c r="H1730" s="8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"/>
      <c r="V1730">
        <v>6215</v>
      </c>
      <c r="W1730" s="2">
        <v>6579000000</v>
      </c>
      <c r="X1730" s="6">
        <v>10653.786550000001</v>
      </c>
      <c r="Y1730" s="38">
        <v>10010</v>
      </c>
      <c r="Z1730" s="81">
        <f>+((DETALLE_GD_1[[#This Row],[VALOR X UN (GD)]]-DETALLE_GD_1[[#This Row],[VALOR PPTO]])/DETALLE_GD_1[[#This Row],[VALOR PPTO]])</f>
        <v>-2.9828502758151007E-2</v>
      </c>
      <c r="AA1730" s="2">
        <f>+DETALLE_GD_1[[#This Row],[VALOR PPTO]]*DETALLE_GD_1[[#This Row],[CANTIDAD RECIBIDA]]</f>
        <v>10653.786500000002</v>
      </c>
      <c r="AB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0" s="3">
        <f>+DETALLE_GD_1[[#This Row],[CANTIDAD SOLICITADA]]-DETALLE_GD_1[[#This Row],[DEVOLUCIÓN]]</f>
        <v>5</v>
      </c>
      <c r="AD1730" s="38" t="str">
        <f>+_xlfn.XLOOKUP(DETALLE_GD_1[[#This Row],[CODIGO]],PRODUCTOS[CODIGO],PRODUCTOS[DESC CORTA],"",0)</f>
        <v>DUCO</v>
      </c>
    </row>
    <row r="1731" spans="1:30" hidden="1" x14ac:dyDescent="0.25">
      <c r="A1731" s="1">
        <v>46167</v>
      </c>
      <c r="B1731" s="1">
        <v>46167</v>
      </c>
      <c r="C1731" s="80" t="s">
        <v>169</v>
      </c>
      <c r="D1731" s="38">
        <v>5</v>
      </c>
      <c r="E1731" s="80" t="s">
        <v>169</v>
      </c>
      <c r="F1731">
        <v>1902003</v>
      </c>
      <c r="G1731" s="80" t="s">
        <v>155</v>
      </c>
      <c r="H1731" s="80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"/>
      <c r="V1731">
        <v>6215</v>
      </c>
      <c r="W1731" s="2">
        <v>6579000000</v>
      </c>
      <c r="X1731" s="6">
        <v>1507039.7545999996</v>
      </c>
      <c r="Y1731" s="38">
        <v>10010</v>
      </c>
      <c r="Z1731" s="81">
        <f>+((DETALLE_GD_1[[#This Row],[VALOR X UN (GD)]]-DETALLE_GD_1[[#This Row],[VALOR PPTO]])/DETALLE_GD_1[[#This Row],[VALOR PPTO]])</f>
        <v>3.2065842881489145E-4</v>
      </c>
      <c r="AA1731" s="2">
        <f>+DETALLE_GD_1[[#This Row],[VALOR PPTO]]*DETALLE_GD_1[[#This Row],[CANTIDAD RECIBIDA]]</f>
        <v>1507039.7549999999</v>
      </c>
      <c r="AB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1" s="3">
        <f>+DETALLE_GD_1[[#This Row],[CANTIDAD SOLICITADA]]-DETALLE_GD_1[[#This Row],[DEVOLUCIÓN]]</f>
        <v>10</v>
      </c>
      <c r="AD1731" s="38">
        <f>+_xlfn.XLOOKUP(DETALLE_GD_1[[#This Row],[CODIGO]],PRODUCTOS[CODIGO],PRODUCTOS[DESC CORTA],"",0)</f>
        <v>0</v>
      </c>
    </row>
    <row r="1732" spans="1:30" hidden="1" x14ac:dyDescent="0.25">
      <c r="A1732" s="1">
        <v>46167</v>
      </c>
      <c r="B1732" s="1">
        <v>46167</v>
      </c>
      <c r="C1732" s="80" t="s">
        <v>169</v>
      </c>
      <c r="D1732" s="38">
        <v>5</v>
      </c>
      <c r="E1732" s="80" t="s">
        <v>169</v>
      </c>
      <c r="F1732">
        <v>106022</v>
      </c>
      <c r="G1732" s="80" t="s">
        <v>245</v>
      </c>
      <c r="H1732" s="80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"/>
      <c r="V1732">
        <v>6215</v>
      </c>
      <c r="W1732" s="2">
        <v>6579000000</v>
      </c>
      <c r="X1732" s="6">
        <v>26604.837693000005</v>
      </c>
      <c r="Y1732" s="38">
        <v>10010</v>
      </c>
      <c r="Z1732" s="81">
        <f>+((DETALLE_GD_1[[#This Row],[VALOR X UN (GD)]]-DETALLE_GD_1[[#This Row],[VALOR PPTO]])/DETALLE_GD_1[[#This Row],[VALOR PPTO]])</f>
        <v>-1.0666481156548073E-4</v>
      </c>
      <c r="AA1732" s="2">
        <f>+DETALLE_GD_1[[#This Row],[VALOR PPTO]]*DETALLE_GD_1[[#This Row],[CANTIDAD RECIBIDA]]</f>
        <v>26604.8377</v>
      </c>
      <c r="AB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2" s="3">
        <f>+DETALLE_GD_1[[#This Row],[CANTIDAD SOLICITADA]]-DETALLE_GD_1[[#This Row],[DEVOLUCIÓN]]</f>
        <v>7</v>
      </c>
      <c r="AD1732" s="38">
        <f>+_xlfn.XLOOKUP(DETALLE_GD_1[[#This Row],[CODIGO]],PRODUCTOS[CODIGO],PRODUCTOS[DESC CORTA],"",0)</f>
        <v>0</v>
      </c>
    </row>
    <row r="1733" spans="1:30" hidden="1" x14ac:dyDescent="0.25">
      <c r="A1733" s="1">
        <v>46167</v>
      </c>
      <c r="B1733" s="1">
        <v>46167</v>
      </c>
      <c r="C1733" s="80" t="s">
        <v>169</v>
      </c>
      <c r="D1733" s="38">
        <v>5</v>
      </c>
      <c r="E1733" s="80" t="s">
        <v>169</v>
      </c>
      <c r="F1733">
        <v>2304056</v>
      </c>
      <c r="G1733" s="80" t="s">
        <v>417</v>
      </c>
      <c r="H1733" s="80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"/>
      <c r="V1733">
        <v>6215</v>
      </c>
      <c r="W1733" s="2">
        <v>6579000000</v>
      </c>
      <c r="X1733" s="6">
        <v>35748</v>
      </c>
      <c r="Y1733" s="38">
        <v>10010</v>
      </c>
      <c r="Z1733" s="81">
        <f>+((DETALLE_GD_1[[#This Row],[VALOR X UN (GD)]]-DETALLE_GD_1[[#This Row],[VALOR PPTO]])/DETALLE_GD_1[[#This Row],[VALOR PPTO]])</f>
        <v>6.182165156092656E-2</v>
      </c>
      <c r="AA1733" s="2">
        <f>+DETALLE_GD_1[[#This Row],[VALOR PPTO]]*DETALLE_GD_1[[#This Row],[CANTIDAD RECIBIDA]]</f>
        <v>35748</v>
      </c>
      <c r="AB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3" s="3">
        <f>+DETALLE_GD_1[[#This Row],[CANTIDAD SOLICITADA]]-DETALLE_GD_1[[#This Row],[DEVOLUCIÓN]]</f>
        <v>12</v>
      </c>
      <c r="AD1733" s="38" t="str">
        <f>+_xlfn.XLOOKUP(DETALLE_GD_1[[#This Row],[CODIGO]],PRODUCTOS[CODIGO],PRODUCTOS[DESC CORTA],"",0)</f>
        <v/>
      </c>
    </row>
    <row r="1734" spans="1:30" hidden="1" x14ac:dyDescent="0.25">
      <c r="A1734" s="1">
        <v>46167</v>
      </c>
      <c r="B1734" s="1">
        <v>46167</v>
      </c>
      <c r="C1734" s="80" t="s">
        <v>169</v>
      </c>
      <c r="D1734" s="38">
        <v>5</v>
      </c>
      <c r="E1734" s="80" t="s">
        <v>169</v>
      </c>
      <c r="F1734">
        <v>2304002</v>
      </c>
      <c r="G1734" s="80" t="s">
        <v>212</v>
      </c>
      <c r="H1734" s="80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"/>
      <c r="V1734">
        <v>6215</v>
      </c>
      <c r="W1734" s="2">
        <v>6579000000</v>
      </c>
      <c r="X1734" s="6">
        <v>33035.321376</v>
      </c>
      <c r="Y1734" s="38">
        <v>10010</v>
      </c>
      <c r="Z1734" s="81">
        <f>+((DETALLE_GD_1[[#This Row],[VALOR X UN (GD)]]-DETALLE_GD_1[[#This Row],[VALOR PPTO]])/DETALLE_GD_1[[#This Row],[VALOR PPTO]])</f>
        <v>2.3994899422923075E-2</v>
      </c>
      <c r="AA1734" s="2">
        <f>+DETALLE_GD_1[[#This Row],[VALOR PPTO]]*DETALLE_GD_1[[#This Row],[CANTIDAD RECIBIDA]]</f>
        <v>33035.320800000001</v>
      </c>
      <c r="AB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4" s="3">
        <f>+DETALLE_GD_1[[#This Row],[CANTIDAD SOLICITADA]]-DETALLE_GD_1[[#This Row],[DEVOLUCIÓN]]</f>
        <v>24</v>
      </c>
      <c r="AD1734" s="38">
        <f>+_xlfn.XLOOKUP(DETALLE_GD_1[[#This Row],[CODIGO]],PRODUCTOS[CODIGO],PRODUCTOS[DESC CORTA],"",0)</f>
        <v>0</v>
      </c>
    </row>
    <row r="1735" spans="1:30" hidden="1" x14ac:dyDescent="0.25">
      <c r="A1735" s="1">
        <v>46167</v>
      </c>
      <c r="B1735" s="1">
        <v>46167</v>
      </c>
      <c r="C1735" s="80" t="s">
        <v>169</v>
      </c>
      <c r="D1735" s="38">
        <v>5</v>
      </c>
      <c r="E1735" s="80" t="s">
        <v>169</v>
      </c>
      <c r="F1735">
        <v>2304008</v>
      </c>
      <c r="G1735" s="80" t="s">
        <v>707</v>
      </c>
      <c r="H1735" s="80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"/>
      <c r="V1735">
        <v>6215</v>
      </c>
      <c r="W1735" s="2">
        <v>6579000000</v>
      </c>
      <c r="X1735" s="6" t="s">
        <v>355</v>
      </c>
      <c r="Y1735" s="38">
        <v>10010</v>
      </c>
      <c r="Z1735" s="81" t="e">
        <f>+((DETALLE_GD_1[[#This Row],[VALOR X UN (GD)]]-DETALLE_GD_1[[#This Row],[VALOR PPTO]])/DETALLE_GD_1[[#This Row],[VALOR PPTO]])</f>
        <v>#DIV/0!</v>
      </c>
      <c r="AA1735" s="2">
        <f>+DETALLE_GD_1[[#This Row],[VALOR PPTO]]*DETALLE_GD_1[[#This Row],[CANTIDAD RECIBIDA]]</f>
        <v>0</v>
      </c>
      <c r="AB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5" s="3">
        <f>+DETALLE_GD_1[[#This Row],[CANTIDAD SOLICITADA]]-DETALLE_GD_1[[#This Row],[DEVOLUCIÓN]]</f>
        <v>24</v>
      </c>
      <c r="AD1735" s="38" t="str">
        <f>+_xlfn.XLOOKUP(DETALLE_GD_1[[#This Row],[CODIGO]],PRODUCTOS[CODIGO],PRODUCTOS[DESC CORTA],"",0)</f>
        <v/>
      </c>
    </row>
    <row r="1736" spans="1:30" hidden="1" x14ac:dyDescent="0.25">
      <c r="A1736" s="1">
        <v>46167</v>
      </c>
      <c r="B1736" s="1">
        <v>46167</v>
      </c>
      <c r="C1736" s="80" t="s">
        <v>169</v>
      </c>
      <c r="D1736" s="38">
        <v>5</v>
      </c>
      <c r="E1736" s="80" t="s">
        <v>169</v>
      </c>
      <c r="F1736">
        <v>2304053</v>
      </c>
      <c r="G1736" s="80" t="s">
        <v>213</v>
      </c>
      <c r="H1736" s="80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"/>
      <c r="V1736">
        <v>6215</v>
      </c>
      <c r="W1736" s="2">
        <v>6579000000</v>
      </c>
      <c r="X1736" s="6">
        <v>41376.000000000007</v>
      </c>
      <c r="Y1736" s="38">
        <v>10010</v>
      </c>
      <c r="Z1736" s="81">
        <f>+((DETALLE_GD_1[[#This Row],[VALOR X UN (GD)]]-DETALLE_GD_1[[#This Row],[VALOR PPTO]])/DETALLE_GD_1[[#This Row],[VALOR PPTO]])</f>
        <v>0.18551821345707656</v>
      </c>
      <c r="AA1736" s="2">
        <f>+DETALLE_GD_1[[#This Row],[VALOR PPTO]]*DETALLE_GD_1[[#This Row],[CANTIDAD RECIBIDA]]</f>
        <v>41376</v>
      </c>
      <c r="AB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6" s="3">
        <f>+DETALLE_GD_1[[#This Row],[CANTIDAD SOLICITADA]]-DETALLE_GD_1[[#This Row],[DEVOLUCIÓN]]</f>
        <v>48</v>
      </c>
      <c r="AD1736" s="38">
        <f>+_xlfn.XLOOKUP(DETALLE_GD_1[[#This Row],[CODIGO]],PRODUCTOS[CODIGO],PRODUCTOS[DESC CORTA],"",0)</f>
        <v>0</v>
      </c>
    </row>
    <row r="1737" spans="1:30" hidden="1" x14ac:dyDescent="0.25">
      <c r="A1737" s="1">
        <v>46167</v>
      </c>
      <c r="B1737" s="1">
        <v>46167</v>
      </c>
      <c r="C1737" s="80" t="s">
        <v>169</v>
      </c>
      <c r="D1737" s="38">
        <v>5</v>
      </c>
      <c r="E1737" s="80" t="s">
        <v>169</v>
      </c>
      <c r="F1737">
        <v>307031</v>
      </c>
      <c r="G1737" s="80" t="s">
        <v>65</v>
      </c>
      <c r="H1737" s="80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"/>
      <c r="V1737">
        <v>6215</v>
      </c>
      <c r="W1737" s="2">
        <v>6579000000</v>
      </c>
      <c r="X1737" s="6">
        <v>134999.93025000003</v>
      </c>
      <c r="Y1737" s="38">
        <v>10010</v>
      </c>
      <c r="Z1737" s="81">
        <f>+((DETALLE_GD_1[[#This Row],[VALOR X UN (GD)]]-DETALLE_GD_1[[#This Row],[VALOR PPTO]])/DETALLE_GD_1[[#This Row],[VALOR PPTO]])</f>
        <v>5.1851878741837811E-7</v>
      </c>
      <c r="AA1737" s="2">
        <f>+DETALLE_GD_1[[#This Row],[VALOR PPTO]]*DETALLE_GD_1[[#This Row],[CANTIDAD RECIBIDA]]</f>
        <v>134999.93</v>
      </c>
      <c r="AB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7" s="3">
        <f>+DETALLE_GD_1[[#This Row],[CANTIDAD SOLICITADA]]-DETALLE_GD_1[[#This Row],[DEVOLUCIÓN]]</f>
        <v>50</v>
      </c>
      <c r="AD1737" s="38" t="str">
        <f>+_xlfn.XLOOKUP(DETALLE_GD_1[[#This Row],[CODIGO]],PRODUCTOS[CODIGO],PRODUCTOS[DESC CORTA],"",0)</f>
        <v>CORNIZA BLANCA</v>
      </c>
    </row>
    <row r="1738" spans="1:30" hidden="1" x14ac:dyDescent="0.25">
      <c r="A1738" s="1">
        <v>46167</v>
      </c>
      <c r="B1738" s="1">
        <v>46167</v>
      </c>
      <c r="C1738" s="80" t="s">
        <v>169</v>
      </c>
      <c r="D1738" s="38">
        <v>5</v>
      </c>
      <c r="E1738" s="80" t="s">
        <v>169</v>
      </c>
      <c r="F1738">
        <v>307032</v>
      </c>
      <c r="G1738" s="80" t="s">
        <v>186</v>
      </c>
      <c r="H1738" s="80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"/>
      <c r="V1738">
        <v>6215</v>
      </c>
      <c r="W1738" s="2">
        <v>6579000000</v>
      </c>
      <c r="X1738" s="6">
        <v>71351.251229999994</v>
      </c>
      <c r="Y1738" s="38">
        <v>10010</v>
      </c>
      <c r="Z1738" s="81">
        <f>+((DETALLE_GD_1[[#This Row],[VALOR X UN (GD)]]-DETALLE_GD_1[[#This Row],[VALOR PPTO]])/DETALLE_GD_1[[#This Row],[VALOR PPTO]])</f>
        <v>-8.2847196089767261E-2</v>
      </c>
      <c r="AA1738" s="2">
        <f>+DETALLE_GD_1[[#This Row],[VALOR PPTO]]*DETALLE_GD_1[[#This Row],[CANTIDAD RECIBIDA]]</f>
        <v>71351.25</v>
      </c>
      <c r="AB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8" s="3">
        <f>+DETALLE_GD_1[[#This Row],[CANTIDAD SOLICITADA]]-DETALLE_GD_1[[#This Row],[DEVOLUCIÓN]]</f>
        <v>30</v>
      </c>
      <c r="AD1738" s="38">
        <f>+_xlfn.XLOOKUP(DETALLE_GD_1[[#This Row],[CODIGO]],PRODUCTOS[CODIGO],PRODUCTOS[DESC CORTA],"",0)</f>
        <v>0</v>
      </c>
    </row>
    <row r="1739" spans="1:30" hidden="1" x14ac:dyDescent="0.25">
      <c r="A1739" s="1">
        <v>46167</v>
      </c>
      <c r="B1739" s="1">
        <v>46167</v>
      </c>
      <c r="C1739" s="80" t="s">
        <v>169</v>
      </c>
      <c r="D1739" s="38">
        <v>5</v>
      </c>
      <c r="E1739" s="80" t="s">
        <v>169</v>
      </c>
      <c r="F1739">
        <v>307096</v>
      </c>
      <c r="G1739" s="80" t="s">
        <v>249</v>
      </c>
      <c r="H1739" s="80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"/>
      <c r="V1739">
        <v>6215</v>
      </c>
      <c r="W1739" s="2">
        <v>6579000000</v>
      </c>
      <c r="X1739" s="6">
        <v>146674.5090299999</v>
      </c>
      <c r="Y1739" s="38">
        <v>10010</v>
      </c>
      <c r="Z1739" s="81">
        <f>+((DETALLE_GD_1[[#This Row],[VALOR X UN (GD)]]-DETALLE_GD_1[[#This Row],[VALOR PPTO]])/DETALLE_GD_1[[#This Row],[VALOR PPTO]])</f>
        <v>-0.33256294497038946</v>
      </c>
      <c r="AA1739" s="2">
        <f>+DETALLE_GD_1[[#This Row],[VALOR PPTO]]*DETALLE_GD_1[[#This Row],[CANTIDAD RECIBIDA]]</f>
        <v>146674.50700000001</v>
      </c>
      <c r="AB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9" s="3">
        <f>+DETALLE_GD_1[[#This Row],[CANTIDAD SOLICITADA]]-DETALLE_GD_1[[#This Row],[DEVOLUCIÓN]]</f>
        <v>70</v>
      </c>
      <c r="AD1739" s="38" t="str">
        <f>+_xlfn.XLOOKUP(DETALLE_GD_1[[#This Row],[CODIGO]],PRODUCTOS[CODIGO],PRODUCTOS[DESC CORTA],"",0)</f>
        <v>CUBREJUNTA</v>
      </c>
    </row>
    <row r="1740" spans="1:30" hidden="1" x14ac:dyDescent="0.25">
      <c r="A1740" s="1">
        <v>46167</v>
      </c>
      <c r="B1740" s="1">
        <v>46167</v>
      </c>
      <c r="C1740" s="80" t="s">
        <v>169</v>
      </c>
      <c r="D1740" s="38">
        <v>5</v>
      </c>
      <c r="E1740" s="80" t="s">
        <v>169</v>
      </c>
      <c r="F1740">
        <v>907034</v>
      </c>
      <c r="G1740" s="80" t="s">
        <v>256</v>
      </c>
      <c r="H1740" s="8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"/>
      <c r="V1740">
        <v>6215</v>
      </c>
      <c r="W1740" s="2">
        <v>6579000000</v>
      </c>
      <c r="X1740" s="6">
        <v>1562691.6666700002</v>
      </c>
      <c r="Y1740" s="38">
        <v>10010</v>
      </c>
      <c r="Z1740" s="81">
        <f>+((DETALLE_GD_1[[#This Row],[VALOR X UN (GD)]]-DETALLE_GD_1[[#This Row],[VALOR PPTO]])/DETALLE_GD_1[[#This Row],[VALOR PPTO]])</f>
        <v>-0.26495224601463241</v>
      </c>
      <c r="AA1740" s="2">
        <f>+DETALLE_GD_1[[#This Row],[VALOR PPTO]]*DETALLE_GD_1[[#This Row],[CANTIDAD RECIBIDA]]</f>
        <v>1562691.6669999999</v>
      </c>
      <c r="AB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0" s="3">
        <f>+DETALLE_GD_1[[#This Row],[CANTIDAD SOLICITADA]]-DETALLE_GD_1[[#This Row],[DEVOLUCIÓN]]</f>
        <v>10</v>
      </c>
      <c r="AD1740" s="38" t="str">
        <f>+_xlfn.XLOOKUP(DETALLE_GD_1[[#This Row],[CODIGO]],PRODUCTOS[CODIGO],PRODUCTOS[DESC CORTA],"",0)</f>
        <v/>
      </c>
    </row>
    <row r="1741" spans="1:30" hidden="1" x14ac:dyDescent="0.25">
      <c r="A1741" s="1">
        <v>46167</v>
      </c>
      <c r="B1741" s="1">
        <v>46167</v>
      </c>
      <c r="C1741" s="80" t="s">
        <v>169</v>
      </c>
      <c r="D1741" s="38">
        <v>5</v>
      </c>
      <c r="E1741" s="80" t="s">
        <v>169</v>
      </c>
      <c r="F1741">
        <v>2302017</v>
      </c>
      <c r="G1741" s="80" t="s">
        <v>156</v>
      </c>
      <c r="H1741" s="80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"/>
      <c r="V1741">
        <v>6215</v>
      </c>
      <c r="W1741" s="2">
        <v>6579000000</v>
      </c>
      <c r="X1741" s="6">
        <v>405989.40789499989</v>
      </c>
      <c r="Y1741" s="38">
        <v>10010</v>
      </c>
      <c r="Z1741" s="81">
        <f>+((DETALLE_GD_1[[#This Row],[VALOR X UN (GD)]]-DETALLE_GD_1[[#This Row],[VALOR PPTO]])/DETALLE_GD_1[[#This Row],[VALOR PPTO]])</f>
        <v>2.7120392264026835E-2</v>
      </c>
      <c r="AA1741" s="2">
        <f>+DETALLE_GD_1[[#This Row],[VALOR PPTO]]*DETALLE_GD_1[[#This Row],[CANTIDAD RECIBIDA]]</f>
        <v>405989.40799999994</v>
      </c>
      <c r="AB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1" s="3">
        <f>+DETALLE_GD_1[[#This Row],[CANTIDAD SOLICITADA]]-DETALLE_GD_1[[#This Row],[DEVOLUCIÓN]]</f>
        <v>5</v>
      </c>
      <c r="AD1741" s="38">
        <f>+_xlfn.XLOOKUP(DETALLE_GD_1[[#This Row],[CODIGO]],PRODUCTOS[CODIGO],PRODUCTOS[DESC CORTA],"",0)</f>
        <v>0</v>
      </c>
    </row>
    <row r="1742" spans="1:30" hidden="1" x14ac:dyDescent="0.25">
      <c r="A1742" s="1">
        <v>46167</v>
      </c>
      <c r="B1742" s="1">
        <v>46167</v>
      </c>
      <c r="C1742" s="80" t="s">
        <v>169</v>
      </c>
      <c r="D1742" s="38">
        <v>5</v>
      </c>
      <c r="E1742" s="80" t="s">
        <v>169</v>
      </c>
      <c r="F1742">
        <v>617057</v>
      </c>
      <c r="G1742" s="80" t="s">
        <v>134</v>
      </c>
      <c r="H1742" s="80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"/>
      <c r="V1742">
        <v>6215</v>
      </c>
      <c r="W1742" s="2">
        <v>6579000000</v>
      </c>
      <c r="X1742" s="6">
        <v>10210.598529999999</v>
      </c>
      <c r="Y1742" s="38">
        <v>10010</v>
      </c>
      <c r="Z1742" s="81">
        <f>+((DETALLE_GD_1[[#This Row],[VALOR X UN (GD)]]-DETALLE_GD_1[[#This Row],[VALOR PPTO]])/DETALLE_GD_1[[#This Row],[VALOR PPTO]])</f>
        <v>-0.16831515801938537</v>
      </c>
      <c r="AA1742" s="2">
        <f>+DETALLE_GD_1[[#This Row],[VALOR PPTO]]*DETALLE_GD_1[[#This Row],[CANTIDAD RECIBIDA]]</f>
        <v>10210.5985</v>
      </c>
      <c r="AB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2" s="3">
        <f>+DETALLE_GD_1[[#This Row],[CANTIDAD SOLICITADA]]-DETALLE_GD_1[[#This Row],[DEVOLUCIÓN]]</f>
        <v>5</v>
      </c>
      <c r="AD1742" s="38" t="str">
        <f>+_xlfn.XLOOKUP(DETALLE_GD_1[[#This Row],[CODIGO]],PRODUCTOS[CODIGO],PRODUCTOS[DESC CORTA],"",0)</f>
        <v>BROCHA 5/8 X4</v>
      </c>
    </row>
    <row r="1743" spans="1:30" hidden="1" x14ac:dyDescent="0.25">
      <c r="A1743" s="1">
        <v>46167</v>
      </c>
      <c r="B1743" s="1">
        <v>46167</v>
      </c>
      <c r="C1743" s="80" t="s">
        <v>169</v>
      </c>
      <c r="D1743" s="38">
        <v>5</v>
      </c>
      <c r="E1743" s="80" t="s">
        <v>169</v>
      </c>
      <c r="F1743">
        <v>617055</v>
      </c>
      <c r="G1743" s="80" t="s">
        <v>182</v>
      </c>
      <c r="H1743" s="80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"/>
      <c r="V1743">
        <v>6215</v>
      </c>
      <c r="W1743" s="2">
        <v>6579000000</v>
      </c>
      <c r="X1743" s="6">
        <v>4601.7689049999999</v>
      </c>
      <c r="Y1743" s="38">
        <v>10010</v>
      </c>
      <c r="Z1743" s="81">
        <f>+((DETALLE_GD_1[[#This Row],[VALOR X UN (GD)]]-DETALLE_GD_1[[#This Row],[VALOR PPTO]])/DETALLE_GD_1[[#This Row],[VALOR PPTO]])</f>
        <v>-0.24507292738944528</v>
      </c>
      <c r="AA1743" s="2">
        <f>+DETALLE_GD_1[[#This Row],[VALOR PPTO]]*DETALLE_GD_1[[#This Row],[CANTIDAD RECIBIDA]]</f>
        <v>4601.7690000000002</v>
      </c>
      <c r="AB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3" s="3">
        <f>+DETALLE_GD_1[[#This Row],[CANTIDAD SOLICITADA]]-DETALLE_GD_1[[#This Row],[DEVOLUCIÓN]]</f>
        <v>5</v>
      </c>
      <c r="AD1743" s="38">
        <f>+_xlfn.XLOOKUP(DETALLE_GD_1[[#This Row],[CODIGO]],PRODUCTOS[CODIGO],PRODUCTOS[DESC CORTA],"",0)</f>
        <v>0</v>
      </c>
    </row>
    <row r="1744" spans="1:30" hidden="1" x14ac:dyDescent="0.25">
      <c r="A1744" s="1">
        <v>46167</v>
      </c>
      <c r="B1744" s="1">
        <v>46167</v>
      </c>
      <c r="C1744" s="80" t="s">
        <v>169</v>
      </c>
      <c r="D1744" s="38">
        <v>5</v>
      </c>
      <c r="E1744" s="80" t="s">
        <v>169</v>
      </c>
      <c r="F1744">
        <v>617016</v>
      </c>
      <c r="G1744" s="80" t="s">
        <v>133</v>
      </c>
      <c r="H1744" s="80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"/>
      <c r="V1744">
        <v>6215</v>
      </c>
      <c r="W1744" s="2">
        <v>6579000000</v>
      </c>
      <c r="X1744" s="6">
        <v>28575.132740000001</v>
      </c>
      <c r="Y1744" s="38">
        <v>10010</v>
      </c>
      <c r="Z1744" s="81">
        <f>+((DETALLE_GD_1[[#This Row],[VALOR X UN (GD)]]-DETALLE_GD_1[[#This Row],[VALOR PPTO]])/DETALLE_GD_1[[#This Row],[VALOR PPTO]])</f>
        <v>2.3750370645694318E-3</v>
      </c>
      <c r="AA1744" s="2">
        <f>+DETALLE_GD_1[[#This Row],[VALOR PPTO]]*DETALLE_GD_1[[#This Row],[CANTIDAD RECIBIDA]]</f>
        <v>28575.133000000002</v>
      </c>
      <c r="AB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4" s="3">
        <f>+DETALLE_GD_1[[#This Row],[CANTIDAD SOLICITADA]]-DETALLE_GD_1[[#This Row],[DEVOLUCIÓN]]</f>
        <v>10</v>
      </c>
      <c r="AD1744" s="38" t="str">
        <f>+_xlfn.XLOOKUP(DETALLE_GD_1[[#This Row],[CODIGO]],PRODUCTOS[CODIGO],PRODUCTOS[DESC CORTA],"",0)</f>
        <v>RODILLO CHIPORRO</v>
      </c>
    </row>
    <row r="1745" spans="1:30" hidden="1" x14ac:dyDescent="0.25">
      <c r="A1745" s="1">
        <v>46168</v>
      </c>
      <c r="B1745" s="1">
        <v>46168</v>
      </c>
      <c r="C1745" s="80" t="s">
        <v>169</v>
      </c>
      <c r="D1745" s="38">
        <v>5</v>
      </c>
      <c r="E1745" s="80" t="s">
        <v>169</v>
      </c>
      <c r="F1745">
        <v>404184</v>
      </c>
      <c r="G1745" s="80" t="s">
        <v>66</v>
      </c>
      <c r="H1745" s="80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">
        <v>2894444</v>
      </c>
      <c r="V1745">
        <v>6215</v>
      </c>
      <c r="W1745" s="2">
        <v>6579000000</v>
      </c>
      <c r="X1745" s="6">
        <v>8774.3786550000004</v>
      </c>
      <c r="Y1745" s="38">
        <v>10010</v>
      </c>
      <c r="Z1745" s="81">
        <f>+((DETALLE_GD_1[[#This Row],[VALOR X UN (GD)]]-DETALLE_GD_1[[#This Row],[VALOR PPTO]])/DETALLE_GD_1[[#This Row],[VALOR PPTO]])</f>
        <v>-4.0320234646819128E-3</v>
      </c>
      <c r="AA1745" s="2">
        <f>+DETALLE_GD_1[[#This Row],[VALOR PPTO]]*DETALLE_GD_1[[#This Row],[CANTIDAD RECIBIDA]]</f>
        <v>8774.3785000000007</v>
      </c>
      <c r="AB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5" s="3">
        <f>+DETALLE_GD_1[[#This Row],[CANTIDAD SOLICITADA]]-DETALLE_GD_1[[#This Row],[DEVOLUCIÓN]]</f>
        <v>5</v>
      </c>
      <c r="AD1745" s="38" t="str">
        <f>+_xlfn.XLOOKUP(DETALLE_GD_1[[#This Row],[CODIGO]],PRODUCTOS[CODIGO],PRODUCTOS[DESC CORTA],"",0)</f>
        <v>ANGULO BLANCO</v>
      </c>
    </row>
    <row r="1746" spans="1:30" hidden="1" x14ac:dyDescent="0.25">
      <c r="A1746" s="1">
        <v>46168</v>
      </c>
      <c r="B1746" s="1">
        <v>46168</v>
      </c>
      <c r="C1746" s="80" t="s">
        <v>169</v>
      </c>
      <c r="D1746" s="38">
        <v>5</v>
      </c>
      <c r="E1746" s="80" t="s">
        <v>169</v>
      </c>
      <c r="F1746">
        <v>404252</v>
      </c>
      <c r="G1746" s="80" t="s">
        <v>181</v>
      </c>
      <c r="H1746" s="80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"/>
      <c r="V1746">
        <v>6215</v>
      </c>
      <c r="W1746" s="2">
        <v>6579000000</v>
      </c>
      <c r="X1746" s="6">
        <v>38851.535660000001</v>
      </c>
      <c r="Y1746" s="38">
        <v>10010</v>
      </c>
      <c r="Z1746" s="81">
        <f>+((DETALLE_GD_1[[#This Row],[VALOR X UN (GD)]]-DETALLE_GD_1[[#This Row],[VALOR PPTO]])/DETALLE_GD_1[[#This Row],[VALOR PPTO]])</f>
        <v>0.39111615315394299</v>
      </c>
      <c r="AA1746" s="2">
        <f>+DETALLE_GD_1[[#This Row],[VALOR PPTO]]*DETALLE_GD_1[[#This Row],[CANTIDAD RECIBIDA]]</f>
        <v>38851.536499999995</v>
      </c>
      <c r="AB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6" s="3">
        <f>+DETALLE_GD_1[[#This Row],[CANTIDAD SOLICITADA]]-DETALLE_GD_1[[#This Row],[DEVOLUCIÓN]]</f>
        <v>35</v>
      </c>
      <c r="AD1746" s="38">
        <f>+_xlfn.XLOOKUP(DETALLE_GD_1[[#This Row],[CODIGO]],PRODUCTOS[CODIGO],PRODUCTOS[DESC CORTA],"",0)</f>
        <v>0</v>
      </c>
    </row>
    <row r="1747" spans="1:30" hidden="1" x14ac:dyDescent="0.25">
      <c r="A1747" s="1">
        <v>46168</v>
      </c>
      <c r="B1747" s="1">
        <v>46168</v>
      </c>
      <c r="C1747" s="80" t="s">
        <v>169</v>
      </c>
      <c r="D1747" s="38">
        <v>5</v>
      </c>
      <c r="E1747" s="80" t="s">
        <v>169</v>
      </c>
      <c r="F1747">
        <v>705028</v>
      </c>
      <c r="G1747" s="80" t="s">
        <v>72</v>
      </c>
      <c r="H1747" s="80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"/>
      <c r="V1747">
        <v>6215</v>
      </c>
      <c r="W1747" s="2">
        <v>6579000000</v>
      </c>
      <c r="X1747" s="6">
        <v>917083.44828000001</v>
      </c>
      <c r="Y1747" s="38">
        <v>10010</v>
      </c>
      <c r="Z1747" s="81">
        <f>+((DETALLE_GD_1[[#This Row],[VALOR X UN (GD)]]-DETALLE_GD_1[[#This Row],[VALOR PPTO]])/DETALLE_GD_1[[#This Row],[VALOR PPTO]])</f>
        <v>-6.3281569552436868E-3</v>
      </c>
      <c r="AA1747" s="2">
        <f>+DETALLE_GD_1[[#This Row],[VALOR PPTO]]*DETALLE_GD_1[[#This Row],[CANTIDAD RECIBIDA]]</f>
        <v>917083.44800000009</v>
      </c>
      <c r="AB1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7" s="3">
        <f>+DETALLE_GD_1[[#This Row],[CANTIDAD SOLICITADA]]-DETALLE_GD_1[[#This Row],[DEVOLUCIÓN]]</f>
        <v>40</v>
      </c>
      <c r="AD1747" s="38" t="str">
        <f>+_xlfn.XLOOKUP(DETALLE_GD_1[[#This Row],[CODIGO]],PRODUCTOS[CODIGO],PRODUCTOS[DESC CORTA],"",0)</f>
        <v>SIMPLISIMA</v>
      </c>
    </row>
    <row r="1748" spans="1:30" hidden="1" x14ac:dyDescent="0.25">
      <c r="A1748" s="1">
        <v>46168</v>
      </c>
      <c r="B1748" s="1">
        <v>46168</v>
      </c>
      <c r="C1748" s="80" t="s">
        <v>169</v>
      </c>
      <c r="D1748" s="38">
        <v>5</v>
      </c>
      <c r="E1748" s="80" t="s">
        <v>169</v>
      </c>
      <c r="F1748">
        <v>1405040</v>
      </c>
      <c r="G1748" s="80" t="s">
        <v>451</v>
      </c>
      <c r="H1748" s="80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"/>
      <c r="V1748">
        <v>6215</v>
      </c>
      <c r="W1748" s="2">
        <v>6579000000</v>
      </c>
      <c r="X1748" s="6">
        <v>60544</v>
      </c>
      <c r="Y1748" s="38">
        <v>10010</v>
      </c>
      <c r="Z1748" s="81">
        <f>+((DETALLE_GD_1[[#This Row],[VALOR X UN (GD)]]-DETALLE_GD_1[[#This Row],[VALOR PPTO]])/DETALLE_GD_1[[#This Row],[VALOR PPTO]])</f>
        <v>7.4326109936575049E-4</v>
      </c>
      <c r="AA1748" s="2">
        <f>+DETALLE_GD_1[[#This Row],[VALOR PPTO]]*DETALLE_GD_1[[#This Row],[CANTIDAD RECIBIDA]]</f>
        <v>60544</v>
      </c>
      <c r="AB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8" s="3">
        <f>+DETALLE_GD_1[[#This Row],[CANTIDAD SOLICITADA]]-DETALLE_GD_1[[#This Row],[DEVOLUCIÓN]]</f>
        <v>8</v>
      </c>
      <c r="AD1748" s="38" t="str">
        <f>+_xlfn.XLOOKUP(DETALLE_GD_1[[#This Row],[CODIGO]],PRODUCTOS[CODIGO],PRODUCTOS[DESC CORTA],"",0)</f>
        <v>CEERRADURA BAÑO 815 TUBULAR</v>
      </c>
    </row>
    <row r="1749" spans="1:30" hidden="1" x14ac:dyDescent="0.25">
      <c r="A1749" s="1">
        <v>46168</v>
      </c>
      <c r="B1749" s="1">
        <v>46168</v>
      </c>
      <c r="C1749" s="80" t="s">
        <v>169</v>
      </c>
      <c r="D1749" s="38">
        <v>5</v>
      </c>
      <c r="E1749" s="80" t="s">
        <v>169</v>
      </c>
      <c r="F1749">
        <v>1405039</v>
      </c>
      <c r="G1749" s="80" t="s">
        <v>314</v>
      </c>
      <c r="H1749" s="80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"/>
      <c r="V1749">
        <v>6215</v>
      </c>
      <c r="W1749" s="2">
        <v>6579000000</v>
      </c>
      <c r="X1749" s="6">
        <v>75960</v>
      </c>
      <c r="Y1749" s="38">
        <v>10010</v>
      </c>
      <c r="Z1749" s="81">
        <f>+((DETALLE_GD_1[[#This Row],[VALOR X UN (GD)]]-DETALLE_GD_1[[#This Row],[VALOR PPTO]])/DETALLE_GD_1[[#This Row],[VALOR PPTO]])</f>
        <v>5.3449183780937817E-3</v>
      </c>
      <c r="AA1749" s="2">
        <f>+DETALLE_GD_1[[#This Row],[VALOR PPTO]]*DETALLE_GD_1[[#This Row],[CANTIDAD RECIBIDA]]</f>
        <v>75960</v>
      </c>
      <c r="AB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9" s="3">
        <f>+DETALLE_GD_1[[#This Row],[CANTIDAD SOLICITADA]]-DETALLE_GD_1[[#This Row],[DEVOLUCIÓN]]</f>
        <v>10</v>
      </c>
      <c r="AD1749" s="38" t="str">
        <f>+_xlfn.XLOOKUP(DETALLE_GD_1[[#This Row],[CODIGO]],PRODUCTOS[CODIGO],PRODUCTOS[DESC CORTA],"",0)</f>
        <v>CERRADURA INOX 304</v>
      </c>
    </row>
    <row r="1750" spans="1:30" hidden="1" x14ac:dyDescent="0.25">
      <c r="A1750" s="1">
        <v>46168</v>
      </c>
      <c r="B1750" s="1">
        <v>46168</v>
      </c>
      <c r="C1750" s="80" t="s">
        <v>169</v>
      </c>
      <c r="D1750" s="38">
        <v>5</v>
      </c>
      <c r="E1750" s="80" t="s">
        <v>169</v>
      </c>
      <c r="F1750">
        <v>1103074</v>
      </c>
      <c r="G1750" s="80" t="s">
        <v>310</v>
      </c>
      <c r="H1750" s="8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"/>
      <c r="V1750">
        <v>6215</v>
      </c>
      <c r="W1750" s="2">
        <v>6579000000</v>
      </c>
      <c r="X1750" s="6">
        <v>97080</v>
      </c>
      <c r="Y1750" s="38">
        <v>10010</v>
      </c>
      <c r="Z1750" s="81">
        <f>+((DETALLE_GD_1[[#This Row],[VALOR X UN (GD)]]-DETALLE_GD_1[[#This Row],[VALOR PPTO]])/DETALLE_GD_1[[#This Row],[VALOR PPTO]])</f>
        <v>-3.0902348578417016E-5</v>
      </c>
      <c r="AA1750" s="2">
        <f>+DETALLE_GD_1[[#This Row],[VALOR PPTO]]*DETALLE_GD_1[[#This Row],[CANTIDAD RECIBIDA]]</f>
        <v>97080</v>
      </c>
      <c r="AB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0" s="3">
        <f>+DETALLE_GD_1[[#This Row],[CANTIDAD SOLICITADA]]-DETALLE_GD_1[[#This Row],[DEVOLUCIÓN]]</f>
        <v>40</v>
      </c>
      <c r="AD1750" s="38" t="str">
        <f>+_xlfn.XLOOKUP(DETALLE_GD_1[[#This Row],[CODIGO]],PRODUCTOS[CODIGO],PRODUCTOS[DESC CORTA],"",0)</f>
        <v>PERFIL ESQUINERO ENCUENTRO</v>
      </c>
    </row>
    <row r="1751" spans="1:30" hidden="1" x14ac:dyDescent="0.25">
      <c r="A1751" s="1">
        <v>46168</v>
      </c>
      <c r="B1751" s="1">
        <v>46168</v>
      </c>
      <c r="C1751" s="80" t="s">
        <v>169</v>
      </c>
      <c r="D1751" s="38">
        <v>5</v>
      </c>
      <c r="E1751" s="80" t="s">
        <v>169</v>
      </c>
      <c r="F1751">
        <v>1103076</v>
      </c>
      <c r="G1751" s="80" t="s">
        <v>311</v>
      </c>
      <c r="H1751" s="80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"/>
      <c r="V1751">
        <v>6215</v>
      </c>
      <c r="W1751" s="2">
        <v>6579000000</v>
      </c>
      <c r="X1751" s="6">
        <v>127640</v>
      </c>
      <c r="Y1751" s="38">
        <v>10010</v>
      </c>
      <c r="Z1751" s="81">
        <f>+((DETALLE_GD_1[[#This Row],[VALOR X UN (GD)]]-DETALLE_GD_1[[#This Row],[VALOR PPTO]])/DETALLE_GD_1[[#This Row],[VALOR PPTO]])</f>
        <v>-7.8345346286430584E-5</v>
      </c>
      <c r="AA1751" s="2">
        <f>+DETALLE_GD_1[[#This Row],[VALOR PPTO]]*DETALLE_GD_1[[#This Row],[CANTIDAD RECIBIDA]]</f>
        <v>127640</v>
      </c>
      <c r="AB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1" s="3">
        <f>+DETALLE_GD_1[[#This Row],[CANTIDAD SOLICITADA]]-DETALLE_GD_1[[#This Row],[DEVOLUCIÓN]]</f>
        <v>40</v>
      </c>
      <c r="AD1751" s="38" t="str">
        <f>+_xlfn.XLOOKUP(DETALLE_GD_1[[#This Row],[CODIGO]],PRODUCTOS[CODIGO],PRODUCTOS[DESC CORTA],"",0)</f>
        <v>PERFIL ESQUINERO INTERIOR</v>
      </c>
    </row>
    <row r="1752" spans="1:30" hidden="1" x14ac:dyDescent="0.25">
      <c r="A1752" s="1">
        <v>46168</v>
      </c>
      <c r="B1752" s="1">
        <v>46168</v>
      </c>
      <c r="C1752" s="80" t="s">
        <v>169</v>
      </c>
      <c r="D1752" s="38">
        <v>5</v>
      </c>
      <c r="E1752" s="80" t="s">
        <v>169</v>
      </c>
      <c r="F1752">
        <v>304002</v>
      </c>
      <c r="G1752" s="80" t="s">
        <v>37</v>
      </c>
      <c r="H1752" s="80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"/>
      <c r="V1752">
        <v>6215</v>
      </c>
      <c r="W1752" s="2">
        <v>6579000000</v>
      </c>
      <c r="X1752" s="6">
        <v>1529748.5150160005</v>
      </c>
      <c r="Y1752" s="38">
        <v>10010</v>
      </c>
      <c r="Z1752" s="81">
        <f>+((DETALLE_GD_1[[#This Row],[VALOR X UN (GD)]]-DETALLE_GD_1[[#This Row],[VALOR PPTO]])/DETALLE_GD_1[[#This Row],[VALOR PPTO]])</f>
        <v>1.8936105413128724E-2</v>
      </c>
      <c r="AA1752" s="2">
        <f>+DETALLE_GD_1[[#This Row],[VALOR PPTO]]*DETALLE_GD_1[[#This Row],[CANTIDAD RECIBIDA]]</f>
        <v>1529748.5183999999</v>
      </c>
      <c r="AB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2" s="3">
        <f>+DETALLE_GD_1[[#This Row],[CANTIDAD SOLICITADA]]-DETALLE_GD_1[[#This Row],[DEVOLUCIÓN]]</f>
        <v>72</v>
      </c>
      <c r="AD1752" s="38" t="str">
        <f>+_xlfn.XLOOKUP(DETALLE_GD_1[[#This Row],[CODIGO]],PRODUCTOS[CODIGO],PRODUCTOS[DESC CORTA],"",0)</f>
        <v>SMARTPANEL</v>
      </c>
    </row>
    <row r="1753" spans="1:30" hidden="1" x14ac:dyDescent="0.25">
      <c r="A1753" s="1">
        <v>46168</v>
      </c>
      <c r="B1753" s="1">
        <v>46168</v>
      </c>
      <c r="C1753" s="80" t="s">
        <v>169</v>
      </c>
      <c r="D1753" s="38">
        <v>5</v>
      </c>
      <c r="E1753" s="80" t="s">
        <v>169</v>
      </c>
      <c r="F1753">
        <v>302046</v>
      </c>
      <c r="G1753" s="80" t="s">
        <v>115</v>
      </c>
      <c r="H1753" s="80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">
        <v>21434966</v>
      </c>
      <c r="V1753">
        <v>6215</v>
      </c>
      <c r="W1753" s="2">
        <v>6579000000</v>
      </c>
      <c r="X1753" s="6">
        <v>2925100.3584960005</v>
      </c>
      <c r="Y1753" s="38">
        <v>10010</v>
      </c>
      <c r="Z1753" s="81">
        <f>+((DETALLE_GD_1[[#This Row],[VALOR X UN (GD)]]-DETALLE_GD_1[[#This Row],[VALOR PPTO]])/DETALLE_GD_1[[#This Row],[VALOR PPTO]])</f>
        <v>-3.3788182135978512E-3</v>
      </c>
      <c r="AA1753" s="2">
        <f>+DETALLE_GD_1[[#This Row],[VALOR PPTO]]*DETALLE_GD_1[[#This Row],[CANTIDAD RECIBIDA]]</f>
        <v>2925100.3679999998</v>
      </c>
      <c r="AB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3" s="3">
        <f>+DETALLE_GD_1[[#This Row],[CANTIDAD SOLICITADA]]-DETALLE_GD_1[[#This Row],[DEVOLUCIÓN]]</f>
        <v>288</v>
      </c>
      <c r="AD1753" s="38" t="str">
        <f>+_xlfn.XLOOKUP(DETALLE_GD_1[[#This Row],[CODIGO]],PRODUCTOS[CODIGO],PRODUCTOS[DESC CORTA],"",0)</f>
        <v>PINO 2X6X400</v>
      </c>
    </row>
    <row r="1754" spans="1:30" hidden="1" x14ac:dyDescent="0.25">
      <c r="A1754" s="1">
        <v>46168</v>
      </c>
      <c r="B1754" s="1">
        <v>46168</v>
      </c>
      <c r="C1754" s="80" t="s">
        <v>169</v>
      </c>
      <c r="D1754" s="38">
        <v>5</v>
      </c>
      <c r="E1754" s="80" t="s">
        <v>169</v>
      </c>
      <c r="F1754">
        <v>302048</v>
      </c>
      <c r="G1754" s="80" t="s">
        <v>126</v>
      </c>
      <c r="H1754" s="80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"/>
      <c r="V1754">
        <v>6215</v>
      </c>
      <c r="W1754" s="2">
        <v>6579000000</v>
      </c>
      <c r="X1754" s="6">
        <v>1480755.0557880001</v>
      </c>
      <c r="Y1754" s="38">
        <v>10010</v>
      </c>
      <c r="Z1754" s="81">
        <f>+((DETALLE_GD_1[[#This Row],[VALOR X UN (GD)]]-DETALLE_GD_1[[#This Row],[VALOR PPTO]])/DETALLE_GD_1[[#This Row],[VALOR PPTO]])</f>
        <v>3.3028376752600841E-2</v>
      </c>
      <c r="AA1754" s="2">
        <f>+DETALLE_GD_1[[#This Row],[VALOR PPTO]]*DETALLE_GD_1[[#This Row],[CANTIDAD RECIBIDA]]</f>
        <v>1480755.06</v>
      </c>
      <c r="AB1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4" s="3">
        <f>+DETALLE_GD_1[[#This Row],[CANTIDAD SOLICITADA]]-DETALLE_GD_1[[#This Row],[DEVOLUCIÓN]]</f>
        <v>108</v>
      </c>
      <c r="AD1754" s="38" t="str">
        <f>+_xlfn.XLOOKUP(DETALLE_GD_1[[#This Row],[CODIGO]],PRODUCTOS[CODIGO],PRODUCTOS[DESC CORTA],"",0)</f>
        <v>PINO 2X8X4</v>
      </c>
    </row>
    <row r="1755" spans="1:30" hidden="1" x14ac:dyDescent="0.25">
      <c r="A1755" s="1">
        <v>46168</v>
      </c>
      <c r="B1755" s="1">
        <v>46168</v>
      </c>
      <c r="C1755" s="80" t="s">
        <v>169</v>
      </c>
      <c r="D1755" s="38">
        <v>5</v>
      </c>
      <c r="E1755" s="80" t="s">
        <v>169</v>
      </c>
      <c r="F1755">
        <v>302010</v>
      </c>
      <c r="G1755" s="80" t="s">
        <v>323</v>
      </c>
      <c r="H1755" s="80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"/>
      <c r="V1755">
        <v>6215</v>
      </c>
      <c r="W1755" s="2">
        <v>6579000000</v>
      </c>
      <c r="X1755" s="6">
        <v>1659453.7037399979</v>
      </c>
      <c r="Y1755" s="38">
        <v>10010</v>
      </c>
      <c r="Z1755" s="81">
        <f>+((DETALLE_GD_1[[#This Row],[VALOR X UN (GD)]]-DETALLE_GD_1[[#This Row],[VALOR PPTO]])/DETALLE_GD_1[[#This Row],[VALOR PPTO]])</f>
        <v>1.4134352351873951E-2</v>
      </c>
      <c r="AA1755" s="2">
        <f>+DETALLE_GD_1[[#This Row],[VALOR PPTO]]*DETALLE_GD_1[[#This Row],[CANTIDAD RECIBIDA]]</f>
        <v>1659453.6924000001</v>
      </c>
      <c r="AB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5" s="3">
        <f>+DETALLE_GD_1[[#This Row],[CANTIDAD SOLICITADA]]-DETALLE_GD_1[[#This Row],[DEVOLUCIÓN]]</f>
        <v>252</v>
      </c>
      <c r="AD1755" s="38" t="str">
        <f>+_xlfn.XLOOKUP(DETALLE_GD_1[[#This Row],[CODIGO]],PRODUCTOS[CODIGO],PRODUCTOS[DESC CORTA],"",0)</f>
        <v>PINO 2X6X320</v>
      </c>
    </row>
    <row r="1756" spans="1:30" hidden="1" x14ac:dyDescent="0.25">
      <c r="A1756" s="1">
        <v>46168</v>
      </c>
      <c r="B1756" s="1">
        <v>46168</v>
      </c>
      <c r="C1756" s="80" t="s">
        <v>169</v>
      </c>
      <c r="D1756" s="38">
        <v>5</v>
      </c>
      <c r="E1756" s="80" t="s">
        <v>169</v>
      </c>
      <c r="F1756">
        <v>412280</v>
      </c>
      <c r="G1756" s="80" t="s">
        <v>40</v>
      </c>
      <c r="H1756" s="80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"/>
      <c r="V1756">
        <v>6215</v>
      </c>
      <c r="W1756" s="2">
        <v>6579000000</v>
      </c>
      <c r="X1756" s="6">
        <v>3840280.3289279998</v>
      </c>
      <c r="Y1756" s="38">
        <v>10010</v>
      </c>
      <c r="Z1756" s="81">
        <f>+((DETALLE_GD_1[[#This Row],[VALOR X UN (GD)]]-DETALLE_GD_1[[#This Row],[VALOR PPTO]])/DETALLE_GD_1[[#This Row],[VALOR PPTO]])</f>
        <v>-4.6205566878104051E-2</v>
      </c>
      <c r="AA1756" s="2">
        <f>+DETALLE_GD_1[[#This Row],[VALOR PPTO]]*DETALLE_GD_1[[#This Row],[CANTIDAD RECIBIDA]]</f>
        <v>3840280.3296000003</v>
      </c>
      <c r="AB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6" s="3">
        <f>+DETALLE_GD_1[[#This Row],[CANTIDAD SOLICITADA]]-DETALLE_GD_1[[#This Row],[DEVOLUCIÓN]]</f>
        <v>96</v>
      </c>
      <c r="AD1756" s="38" t="str">
        <f>+_xlfn.XLOOKUP(DETALLE_GD_1[[#This Row],[CODIGO]],PRODUCTOS[CODIGO],PRODUCTOS[DESC CORTA],"",0)</f>
        <v>PB2</v>
      </c>
    </row>
    <row r="1757" spans="1:30" hidden="1" x14ac:dyDescent="0.25">
      <c r="A1757" s="1">
        <v>46168</v>
      </c>
      <c r="B1757" s="1">
        <v>46168</v>
      </c>
      <c r="C1757" s="80" t="s">
        <v>169</v>
      </c>
      <c r="D1757" s="38">
        <v>5</v>
      </c>
      <c r="E1757" s="80" t="s">
        <v>169</v>
      </c>
      <c r="F1757">
        <v>412260</v>
      </c>
      <c r="G1757" s="80" t="s">
        <v>41</v>
      </c>
      <c r="H1757" s="80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"/>
      <c r="V1757">
        <v>6215</v>
      </c>
      <c r="W1757" s="2">
        <v>6579000000</v>
      </c>
      <c r="X1757" s="6">
        <v>2802158.159295999</v>
      </c>
      <c r="Y1757" s="38">
        <v>10010</v>
      </c>
      <c r="Z1757" s="81">
        <f>+((DETALLE_GD_1[[#This Row],[VALOR X UN (GD)]]-DETALLE_GD_1[[#This Row],[VALOR PPTO]])/DETALLE_GD_1[[#This Row],[VALOR PPTO]])</f>
        <v>-1.0029469571410684E-2</v>
      </c>
      <c r="AA1757" s="2">
        <f>+DETALLE_GD_1[[#This Row],[VALOR PPTO]]*DETALLE_GD_1[[#This Row],[CANTIDAD RECIBIDA]]</f>
        <v>2802158.16</v>
      </c>
      <c r="AB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7" s="3">
        <f>+DETALLE_GD_1[[#This Row],[CANTIDAD SOLICITADA]]-DETALLE_GD_1[[#This Row],[DEVOLUCIÓN]]</f>
        <v>32</v>
      </c>
      <c r="AD1757" s="38" t="str">
        <f>+_xlfn.XLOOKUP(DETALLE_GD_1[[#This Row],[CODIGO]],PRODUCTOS[CODIGO],PRODUCTOS[DESC CORTA],"",0)</f>
        <v>PB1</v>
      </c>
    </row>
    <row r="1758" spans="1:30" hidden="1" x14ac:dyDescent="0.25">
      <c r="A1758" s="1">
        <v>46168</v>
      </c>
      <c r="B1758" s="1">
        <v>46168</v>
      </c>
      <c r="C1758" s="80" t="s">
        <v>169</v>
      </c>
      <c r="D1758" s="38">
        <v>5</v>
      </c>
      <c r="E1758" s="80" t="s">
        <v>169</v>
      </c>
      <c r="F1758">
        <v>407011</v>
      </c>
      <c r="G1758" s="80" t="s">
        <v>30</v>
      </c>
      <c r="H1758" s="80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"/>
      <c r="V1758">
        <v>6215</v>
      </c>
      <c r="W1758" s="2">
        <v>6579000000</v>
      </c>
      <c r="X1758" s="6">
        <v>946350.47999999986</v>
      </c>
      <c r="Y1758" s="38">
        <v>10010</v>
      </c>
      <c r="Z1758" s="81">
        <f>+((DETALLE_GD_1[[#This Row],[VALOR X UN (GD)]]-DETALLE_GD_1[[#This Row],[VALOR PPTO]])/DETALLE_GD_1[[#This Row],[VALOR PPTO]])</f>
        <v>-5.9588287805447206E-2</v>
      </c>
      <c r="AA1758" s="2">
        <f>+DETALLE_GD_1[[#This Row],[VALOR PPTO]]*DETALLE_GD_1[[#This Row],[CANTIDAD RECIBIDA]]</f>
        <v>946350.4</v>
      </c>
      <c r="AB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8" s="3">
        <f>+DETALLE_GD_1[[#This Row],[CANTIDAD SOLICITADA]]-DETALLE_GD_1[[#This Row],[DEVOLUCIÓN]]</f>
        <v>2000</v>
      </c>
      <c r="AD1758" s="38" t="str">
        <f>+_xlfn.XLOOKUP(DETALLE_GD_1[[#This Row],[CODIGO]],PRODUCTOS[CODIGO],PRODUCTOS[DESC CORTA],"",0)</f>
        <v>TORNILLO SIMPSON 6"</v>
      </c>
    </row>
    <row r="1759" spans="1:30" hidden="1" x14ac:dyDescent="0.25">
      <c r="A1759" s="1">
        <v>46168</v>
      </c>
      <c r="B1759" s="1">
        <v>46168</v>
      </c>
      <c r="C1759" s="80" t="s">
        <v>169</v>
      </c>
      <c r="D1759" s="38">
        <v>5</v>
      </c>
      <c r="E1759" s="80" t="s">
        <v>169</v>
      </c>
      <c r="F1759">
        <v>304101</v>
      </c>
      <c r="G1759" s="80" t="s">
        <v>17</v>
      </c>
      <c r="H1759" s="80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"/>
      <c r="V1759">
        <v>6215</v>
      </c>
      <c r="W1759" s="2">
        <v>6579000000</v>
      </c>
      <c r="X1759" s="6">
        <v>811237.38780000038</v>
      </c>
      <c r="Y1759" s="38">
        <v>10010</v>
      </c>
      <c r="Z1759" s="81">
        <f>+((DETALLE_GD_1[[#This Row],[VALOR X UN (GD)]]-DETALLE_GD_1[[#This Row],[VALOR PPTO]])/DETALLE_GD_1[[#This Row],[VALOR PPTO]])</f>
        <v>-4.1854446472556059E-3</v>
      </c>
      <c r="AA1759" s="2">
        <f>+DETALLE_GD_1[[#This Row],[VALOR PPTO]]*DETALLE_GD_1[[#This Row],[CANTIDAD RECIBIDA]]</f>
        <v>811237.39199999999</v>
      </c>
      <c r="AB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9" s="3">
        <f>+DETALLE_GD_1[[#This Row],[CANTIDAD SOLICITADA]]-DETALLE_GD_1[[#This Row],[DEVOLUCIÓN]]</f>
        <v>84</v>
      </c>
      <c r="AD1759" s="38" t="str">
        <f>+_xlfn.XLOOKUP(DETALLE_GD_1[[#This Row],[CODIGO]],PRODUCTOS[CODIGO],PRODUCTOS[DESC CORTA],"",0)</f>
        <v>OSB 9.5</v>
      </c>
    </row>
    <row r="1760" spans="1:30" hidden="1" x14ac:dyDescent="0.25">
      <c r="A1760" s="1">
        <v>46168</v>
      </c>
      <c r="B1760" s="1">
        <v>46168</v>
      </c>
      <c r="C1760" s="80" t="s">
        <v>169</v>
      </c>
      <c r="D1760" s="38">
        <v>5</v>
      </c>
      <c r="E1760" s="80" t="s">
        <v>169</v>
      </c>
      <c r="F1760">
        <v>701096</v>
      </c>
      <c r="G1760" s="80" t="s">
        <v>204</v>
      </c>
      <c r="H1760" s="8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"/>
      <c r="V1760">
        <v>6215</v>
      </c>
      <c r="W1760" s="2">
        <v>6579000000</v>
      </c>
      <c r="X1760" s="6">
        <v>1121391.9979500002</v>
      </c>
      <c r="Y1760" s="38">
        <v>10010</v>
      </c>
      <c r="Z1760" s="81">
        <f>+((DETALLE_GD_1[[#This Row],[VALOR X UN (GD)]]-DETALLE_GD_1[[#This Row],[VALOR PPTO]])/DETALLE_GD_1[[#This Row],[VALOR PPTO]])</f>
        <v>6.6979254415029483E-3</v>
      </c>
      <c r="AA1760" s="2">
        <f>+DETALLE_GD_1[[#This Row],[VALOR PPTO]]*DETALLE_GD_1[[#This Row],[CANTIDAD RECIBIDA]]</f>
        <v>1121391.9990000001</v>
      </c>
      <c r="AB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0" s="3">
        <f>+DETALLE_GD_1[[#This Row],[CANTIDAD SOLICITADA]]-DETALLE_GD_1[[#This Row],[DEVOLUCIÓN]]</f>
        <v>70</v>
      </c>
      <c r="AD1760" s="38" t="str">
        <f>+_xlfn.XLOOKUP(DETALLE_GD_1[[#This Row],[CODIGO]],PRODUCTOS[CODIGO],PRODUCTOS[DESC CORTA],"",0)</f>
        <v>VOCANITA EMPAPELADA MURO</v>
      </c>
    </row>
    <row r="1761" spans="1:30" hidden="1" x14ac:dyDescent="0.25">
      <c r="A1761" s="1">
        <v>46168</v>
      </c>
      <c r="B1761" s="1">
        <v>46168</v>
      </c>
      <c r="C1761" s="80" t="s">
        <v>169</v>
      </c>
      <c r="D1761" s="38">
        <v>5</v>
      </c>
      <c r="E1761" s="80" t="s">
        <v>169</v>
      </c>
      <c r="F1761">
        <v>1901086</v>
      </c>
      <c r="G1761" s="80" t="s">
        <v>279</v>
      </c>
      <c r="H1761" s="80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"/>
      <c r="V1761">
        <v>6215</v>
      </c>
      <c r="W1761" s="2">
        <v>6579000000</v>
      </c>
      <c r="X1761" s="6">
        <v>601277.10064200009</v>
      </c>
      <c r="Y1761" s="38">
        <v>10010</v>
      </c>
      <c r="Z1761" s="81">
        <f>+((DETALLE_GD_1[[#This Row],[VALOR X UN (GD)]]-DETALLE_GD_1[[#This Row],[VALOR PPTO]])/DETALLE_GD_1[[#This Row],[VALOR PPTO]])</f>
        <v>-3.2090181369856106E-2</v>
      </c>
      <c r="AA1761" s="2">
        <f>+DETALLE_GD_1[[#This Row],[VALOR PPTO]]*DETALLE_GD_1[[#This Row],[CANTIDAD RECIBIDA]]</f>
        <v>601277.09400000004</v>
      </c>
      <c r="AB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1" s="3">
        <f>+DETALLE_GD_1[[#This Row],[CANTIDAD SOLICITADA]]-DETALLE_GD_1[[#This Row],[DEVOLUCIÓN]]</f>
        <v>162</v>
      </c>
      <c r="AD1761" s="38" t="str">
        <f>+_xlfn.XLOOKUP(DETALLE_GD_1[[#This Row],[CODIGO]],PRODUCTOS[CODIGO],PRODUCTOS[DESC CORTA],"",0)</f>
        <v>AISLAN GLASS 140MM</v>
      </c>
    </row>
    <row r="1762" spans="1:30" hidden="1" x14ac:dyDescent="0.25">
      <c r="A1762" s="1">
        <v>46168</v>
      </c>
      <c r="B1762" s="1">
        <v>46168</v>
      </c>
      <c r="C1762" s="80" t="s">
        <v>169</v>
      </c>
      <c r="D1762" s="38">
        <v>5</v>
      </c>
      <c r="E1762" s="80" t="s">
        <v>169</v>
      </c>
      <c r="F1762">
        <v>1901038</v>
      </c>
      <c r="G1762" s="80" t="s">
        <v>39</v>
      </c>
      <c r="H1762" s="80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"/>
      <c r="V1762">
        <v>6215</v>
      </c>
      <c r="W1762" s="2">
        <v>6579000000</v>
      </c>
      <c r="X1762" s="6">
        <v>453321.13050000009</v>
      </c>
      <c r="Y1762" s="38">
        <v>10010</v>
      </c>
      <c r="Z1762" s="81">
        <f>+((DETALLE_GD_1[[#This Row],[VALOR X UN (GD)]]-DETALLE_GD_1[[#This Row],[VALOR PPTO]])/DETALLE_GD_1[[#This Row],[VALOR PPTO]])</f>
        <v>0.15845910887262377</v>
      </c>
      <c r="AA1762" s="2">
        <f>+DETALLE_GD_1[[#This Row],[VALOR PPTO]]*DETALLE_GD_1[[#This Row],[CANTIDAD RECIBIDA]]</f>
        <v>453321.13320000004</v>
      </c>
      <c r="AB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2" s="3">
        <f>+DETALLE_GD_1[[#This Row],[CANTIDAD SOLICITADA]]-DETALLE_GD_1[[#This Row],[DEVOLUCIÓN]]</f>
        <v>108</v>
      </c>
      <c r="AD1762" s="38" t="str">
        <f>+_xlfn.XLOOKUP(DETALLE_GD_1[[#This Row],[CODIGO]],PRODUCTOS[CODIGO],PRODUCTOS[DESC CORTA],"",0)</f>
        <v>AISLAN ROCA 90MM</v>
      </c>
    </row>
    <row r="1763" spans="1:30" hidden="1" x14ac:dyDescent="0.25">
      <c r="A1763" s="1">
        <v>46168</v>
      </c>
      <c r="B1763" s="1">
        <v>46168</v>
      </c>
      <c r="C1763" s="80" t="s">
        <v>169</v>
      </c>
      <c r="D1763" s="38">
        <v>5</v>
      </c>
      <c r="E1763" s="80" t="s">
        <v>169</v>
      </c>
      <c r="F1763">
        <v>1901008</v>
      </c>
      <c r="G1763" s="80" t="s">
        <v>278</v>
      </c>
      <c r="H1763" s="80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"/>
      <c r="V1763">
        <v>6215</v>
      </c>
      <c r="W1763" s="2">
        <v>6579000000</v>
      </c>
      <c r="X1763" s="6">
        <v>570454.86033000005</v>
      </c>
      <c r="Y1763" s="38">
        <v>10010</v>
      </c>
      <c r="Z1763" s="81">
        <f>+((DETALLE_GD_1[[#This Row],[VALOR X UN (GD)]]-DETALLE_GD_1[[#This Row],[VALOR PPTO]])/DETALLE_GD_1[[#This Row],[VALOR PPTO]])</f>
        <v>-1.9549073317923028E-2</v>
      </c>
      <c r="AA1763" s="2">
        <f>+DETALLE_GD_1[[#This Row],[VALOR PPTO]]*DETALLE_GD_1[[#This Row],[CANTIDAD RECIBIDA]]</f>
        <v>570454.86599999992</v>
      </c>
      <c r="AB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3" s="3">
        <f>+DETALLE_GD_1[[#This Row],[CANTIDAD SOLICITADA]]-DETALLE_GD_1[[#This Row],[DEVOLUCIÓN]]</f>
        <v>270</v>
      </c>
      <c r="AD1763" s="38" t="str">
        <f>+_xlfn.XLOOKUP(DETALLE_GD_1[[#This Row],[CODIGO]],PRODUCTOS[CODIGO],PRODUCTOS[DESC CORTA],"",0)</f>
        <v>AISLAN GLASS 90MM</v>
      </c>
    </row>
    <row r="1764" spans="1:30" hidden="1" x14ac:dyDescent="0.25">
      <c r="A1764" s="1">
        <v>46168</v>
      </c>
      <c r="B1764" s="1">
        <v>46168</v>
      </c>
      <c r="C1764" s="80" t="s">
        <v>169</v>
      </c>
      <c r="D1764" s="38">
        <v>5</v>
      </c>
      <c r="E1764" s="80" t="s">
        <v>169</v>
      </c>
      <c r="F1764">
        <v>304101</v>
      </c>
      <c r="G1764" s="80" t="s">
        <v>17</v>
      </c>
      <c r="H1764" s="80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"/>
      <c r="V1764">
        <v>6215</v>
      </c>
      <c r="W1764" s="2">
        <v>6579000000</v>
      </c>
      <c r="X1764" s="6">
        <v>2433712.1634000018</v>
      </c>
      <c r="Y1764" s="38">
        <v>10010</v>
      </c>
      <c r="Z1764" s="81">
        <f>+((DETALLE_GD_1[[#This Row],[VALOR X UN (GD)]]-DETALLE_GD_1[[#This Row],[VALOR PPTO]])/DETALLE_GD_1[[#This Row],[VALOR PPTO]])</f>
        <v>-4.1854446472556059E-3</v>
      </c>
      <c r="AA1764" s="2">
        <f>+DETALLE_GD_1[[#This Row],[VALOR PPTO]]*DETALLE_GD_1[[#This Row],[CANTIDAD RECIBIDA]]</f>
        <v>2433712.176</v>
      </c>
      <c r="AB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4" s="3">
        <f>+DETALLE_GD_1[[#This Row],[CANTIDAD SOLICITADA]]-DETALLE_GD_1[[#This Row],[DEVOLUCIÓN]]</f>
        <v>252</v>
      </c>
      <c r="AD1764" s="38" t="str">
        <f>+_xlfn.XLOOKUP(DETALLE_GD_1[[#This Row],[CODIGO]],PRODUCTOS[CODIGO],PRODUCTOS[DESC CORTA],"",0)</f>
        <v>OSB 9.5</v>
      </c>
    </row>
    <row r="1765" spans="1:30" hidden="1" x14ac:dyDescent="0.25">
      <c r="A1765" s="1">
        <v>46168</v>
      </c>
      <c r="B1765" s="1">
        <v>46168</v>
      </c>
      <c r="C1765" s="80" t="s">
        <v>169</v>
      </c>
      <c r="D1765" s="38">
        <v>5</v>
      </c>
      <c r="E1765" s="80" t="s">
        <v>169</v>
      </c>
      <c r="F1765">
        <v>302028</v>
      </c>
      <c r="G1765" s="80" t="s">
        <v>246</v>
      </c>
      <c r="H1765" s="80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"/>
      <c r="V1765">
        <v>6215</v>
      </c>
      <c r="W1765" s="2">
        <v>6579000000</v>
      </c>
      <c r="X1765" s="6">
        <v>1844568.9097200008</v>
      </c>
      <c r="Y1765" s="38">
        <v>10010</v>
      </c>
      <c r="Z1765" s="81">
        <f>+((DETALLE_GD_1[[#This Row],[VALOR X UN (GD)]]-DETALLE_GD_1[[#This Row],[VALOR PPTO]])/DETALLE_GD_1[[#This Row],[VALOR PPTO]])</f>
        <v>-3.5754637303057668E-2</v>
      </c>
      <c r="AA1765" s="2">
        <f>+DETALLE_GD_1[[#This Row],[VALOR PPTO]]*DETALLE_GD_1[[#This Row],[CANTIDAD RECIBIDA]]</f>
        <v>1844568.9</v>
      </c>
      <c r="AB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5" s="3">
        <f>+DETALLE_GD_1[[#This Row],[CANTIDAD SOLICITADA]]-DETALLE_GD_1[[#This Row],[DEVOLUCIÓN]]</f>
        <v>360</v>
      </c>
      <c r="AD1765" s="38" t="str">
        <f>+_xlfn.XLOOKUP(DETALLE_GD_1[[#This Row],[CODIGO]],PRODUCTOS[CODIGO],PRODUCTOS[DESC CORTA],"",0)</f>
        <v>PINO 2X4X320</v>
      </c>
    </row>
    <row r="1766" spans="1:30" hidden="1" x14ac:dyDescent="0.25">
      <c r="A1766" s="1">
        <v>46168</v>
      </c>
      <c r="B1766" s="1">
        <v>46168</v>
      </c>
      <c r="C1766" s="80" t="s">
        <v>169</v>
      </c>
      <c r="D1766" s="38">
        <v>5</v>
      </c>
      <c r="E1766" s="80" t="s">
        <v>169</v>
      </c>
      <c r="F1766">
        <v>408042</v>
      </c>
      <c r="G1766" s="80" t="s">
        <v>144</v>
      </c>
      <c r="H1766" s="80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"/>
      <c r="V1766">
        <v>6215</v>
      </c>
      <c r="W1766" s="2">
        <v>6579000000</v>
      </c>
      <c r="X1766" s="6">
        <v>175000.00000000015</v>
      </c>
      <c r="Y1766" s="38">
        <v>10010</v>
      </c>
      <c r="Z1766" s="81">
        <f>+((DETALLE_GD_1[[#This Row],[VALOR X UN (GD)]]-DETALLE_GD_1[[#This Row],[VALOR PPTO]])/DETALLE_GD_1[[#This Row],[VALOR PPTO]])</f>
        <v>0</v>
      </c>
      <c r="AA1766" s="2">
        <f>+DETALLE_GD_1[[#This Row],[VALOR PPTO]]*DETALLE_GD_1[[#This Row],[CANTIDAD RECIBIDA]]</f>
        <v>175000</v>
      </c>
      <c r="AB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6" s="3">
        <f>+DETALLE_GD_1[[#This Row],[CANTIDAD SOLICITADA]]-DETALLE_GD_1[[#This Row],[DEVOLUCIÓN]]</f>
        <v>5</v>
      </c>
      <c r="AD1766" s="38" t="str">
        <f>+_xlfn.XLOOKUP(DETALLE_GD_1[[#This Row],[CODIGO]],PRODUCTOS[CODIGO],PRODUCTOS[DESC CORTA],"",0)</f>
        <v>CLAVO HELICOIDAL PROFIX</v>
      </c>
    </row>
    <row r="1767" spans="1:30" hidden="1" x14ac:dyDescent="0.25">
      <c r="A1767" s="1">
        <v>46168</v>
      </c>
      <c r="B1767" s="1">
        <v>46168</v>
      </c>
      <c r="C1767" s="80" t="s">
        <v>169</v>
      </c>
      <c r="D1767" s="38">
        <v>5</v>
      </c>
      <c r="E1767" s="80" t="s">
        <v>169</v>
      </c>
      <c r="F1767">
        <v>617057</v>
      </c>
      <c r="G1767" s="80" t="s">
        <v>134</v>
      </c>
      <c r="H1767" s="80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">
        <v>2611885</v>
      </c>
      <c r="V1767">
        <v>6215</v>
      </c>
      <c r="W1767" s="2">
        <v>6579000000</v>
      </c>
      <c r="X1767" s="6">
        <v>20421.197059999999</v>
      </c>
      <c r="Y1767" s="38">
        <v>10010</v>
      </c>
      <c r="Z1767" s="81">
        <f>+((DETALLE_GD_1[[#This Row],[VALOR X UN (GD)]]-DETALLE_GD_1[[#This Row],[VALOR PPTO]])/DETALLE_GD_1[[#This Row],[VALOR PPTO]])</f>
        <v>-0.16831515801938537</v>
      </c>
      <c r="AA1767" s="2">
        <f>+DETALLE_GD_1[[#This Row],[VALOR PPTO]]*DETALLE_GD_1[[#This Row],[CANTIDAD RECIBIDA]]</f>
        <v>20421.197</v>
      </c>
      <c r="AB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7" s="3">
        <f>+DETALLE_GD_1[[#This Row],[CANTIDAD SOLICITADA]]-DETALLE_GD_1[[#This Row],[DEVOLUCIÓN]]</f>
        <v>10</v>
      </c>
      <c r="AD1767" s="38" t="str">
        <f>+_xlfn.XLOOKUP(DETALLE_GD_1[[#This Row],[CODIGO]],PRODUCTOS[CODIGO],PRODUCTOS[DESC CORTA],"",0)</f>
        <v>BROCHA 5/8 X4</v>
      </c>
    </row>
    <row r="1768" spans="1:30" hidden="1" x14ac:dyDescent="0.25">
      <c r="A1768" s="1">
        <v>46168</v>
      </c>
      <c r="B1768" s="1">
        <v>46168</v>
      </c>
      <c r="C1768" s="80" t="s">
        <v>169</v>
      </c>
      <c r="D1768" s="38">
        <v>5</v>
      </c>
      <c r="E1768" s="80" t="s">
        <v>169</v>
      </c>
      <c r="F1768">
        <v>617055</v>
      </c>
      <c r="G1768" s="80" t="s">
        <v>182</v>
      </c>
      <c r="H1768" s="80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"/>
      <c r="V1768">
        <v>6215</v>
      </c>
      <c r="W1768" s="2">
        <v>6579000000</v>
      </c>
      <c r="X1768" s="6">
        <v>9203.5378099999998</v>
      </c>
      <c r="Y1768" s="38">
        <v>10010</v>
      </c>
      <c r="Z1768" s="81">
        <f>+((DETALLE_GD_1[[#This Row],[VALOR X UN (GD)]]-DETALLE_GD_1[[#This Row],[VALOR PPTO]])/DETALLE_GD_1[[#This Row],[VALOR PPTO]])</f>
        <v>-0.24518158125712083</v>
      </c>
      <c r="AA1768" s="2">
        <f>+DETALLE_GD_1[[#This Row],[VALOR PPTO]]*DETALLE_GD_1[[#This Row],[CANTIDAD RECIBIDA]]</f>
        <v>9203.5380000000005</v>
      </c>
      <c r="AB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8" s="3">
        <f>+DETALLE_GD_1[[#This Row],[CANTIDAD SOLICITADA]]-DETALLE_GD_1[[#This Row],[DEVOLUCIÓN]]</f>
        <v>10</v>
      </c>
      <c r="AD1768" s="38">
        <f>+_xlfn.XLOOKUP(DETALLE_GD_1[[#This Row],[CODIGO]],PRODUCTOS[CODIGO],PRODUCTOS[DESC CORTA],"",0)</f>
        <v>0</v>
      </c>
    </row>
    <row r="1769" spans="1:30" hidden="1" x14ac:dyDescent="0.25">
      <c r="A1769" s="1">
        <v>46168</v>
      </c>
      <c r="B1769" s="1">
        <v>46168</v>
      </c>
      <c r="C1769" s="80" t="s">
        <v>169</v>
      </c>
      <c r="D1769" s="38">
        <v>5</v>
      </c>
      <c r="E1769" s="80" t="s">
        <v>169</v>
      </c>
      <c r="F1769">
        <v>617016</v>
      </c>
      <c r="G1769" s="80" t="s">
        <v>133</v>
      </c>
      <c r="H1769" s="80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"/>
      <c r="V1769">
        <v>6215</v>
      </c>
      <c r="W1769" s="2">
        <v>6579000000</v>
      </c>
      <c r="X1769" s="6">
        <v>28575.132740000001</v>
      </c>
      <c r="Y1769" s="38">
        <v>10010</v>
      </c>
      <c r="Z1769" s="81">
        <f>+((DETALLE_GD_1[[#This Row],[VALOR X UN (GD)]]-DETALLE_GD_1[[#This Row],[VALOR PPTO]])/DETALLE_GD_1[[#This Row],[VALOR PPTO]])</f>
        <v>2.3750370645694318E-3</v>
      </c>
      <c r="AA1769" s="2">
        <f>+DETALLE_GD_1[[#This Row],[VALOR PPTO]]*DETALLE_GD_1[[#This Row],[CANTIDAD RECIBIDA]]</f>
        <v>28575.133000000002</v>
      </c>
      <c r="AB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9" s="3">
        <f>+DETALLE_GD_1[[#This Row],[CANTIDAD SOLICITADA]]-DETALLE_GD_1[[#This Row],[DEVOLUCIÓN]]</f>
        <v>10</v>
      </c>
      <c r="AD1769" s="38" t="str">
        <f>+_xlfn.XLOOKUP(DETALLE_GD_1[[#This Row],[CODIGO]],PRODUCTOS[CODIGO],PRODUCTOS[DESC CORTA],"",0)</f>
        <v>RODILLO CHIPORRO</v>
      </c>
    </row>
    <row r="1770" spans="1:30" hidden="1" x14ac:dyDescent="0.25">
      <c r="A1770" s="1">
        <v>46168</v>
      </c>
      <c r="B1770" s="1">
        <v>46168</v>
      </c>
      <c r="C1770" s="80" t="s">
        <v>169</v>
      </c>
      <c r="D1770" s="38">
        <v>5</v>
      </c>
      <c r="E1770" s="80" t="s">
        <v>169</v>
      </c>
      <c r="F1770">
        <v>602255</v>
      </c>
      <c r="G1770" s="80" t="s">
        <v>203</v>
      </c>
      <c r="H1770" s="8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"/>
      <c r="V1770">
        <v>6215</v>
      </c>
      <c r="W1770" s="2">
        <v>6579000000</v>
      </c>
      <c r="X1770" s="6">
        <v>47889.5</v>
      </c>
      <c r="Y1770" s="38">
        <v>10010</v>
      </c>
      <c r="Z1770" s="81">
        <f>+((DETALLE_GD_1[[#This Row],[VALOR X UN (GD)]]-DETALLE_GD_1[[#This Row],[VALOR PPTO]])/DETALLE_GD_1[[#This Row],[VALOR PPTO]])</f>
        <v>1.0440702032804685E-5</v>
      </c>
      <c r="AA1770" s="2">
        <f>+DETALLE_GD_1[[#This Row],[VALOR PPTO]]*DETALLE_GD_1[[#This Row],[CANTIDAD RECIBIDA]]</f>
        <v>47889.5</v>
      </c>
      <c r="AB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0" s="3">
        <f>+DETALLE_GD_1[[#This Row],[CANTIDAD SOLICITADA]]-DETALLE_GD_1[[#This Row],[DEVOLUCIÓN]]</f>
        <v>1</v>
      </c>
      <c r="AD1770" s="38">
        <f>+_xlfn.XLOOKUP(DETALLE_GD_1[[#This Row],[CODIGO]],PRODUCTOS[CODIGO],PRODUCTOS[DESC CORTA],"",0)</f>
        <v>0</v>
      </c>
    </row>
    <row r="1771" spans="1:30" hidden="1" x14ac:dyDescent="0.25">
      <c r="A1771" s="1">
        <v>46168</v>
      </c>
      <c r="B1771" s="1">
        <v>46168</v>
      </c>
      <c r="C1771" s="80" t="s">
        <v>169</v>
      </c>
      <c r="D1771" s="38">
        <v>5</v>
      </c>
      <c r="E1771" s="80" t="s">
        <v>169</v>
      </c>
      <c r="F1771">
        <v>602254</v>
      </c>
      <c r="G1771" s="80" t="s">
        <v>214</v>
      </c>
      <c r="H1771" s="80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"/>
      <c r="V1771">
        <v>6215</v>
      </c>
      <c r="W1771" s="2">
        <v>6579000000</v>
      </c>
      <c r="X1771" s="6">
        <v>46060</v>
      </c>
      <c r="Y1771" s="38">
        <v>10010</v>
      </c>
      <c r="Z1771" s="81">
        <f>+((DETALLE_GD_1[[#This Row],[VALOR X UN (GD)]]-DETALLE_GD_1[[#This Row],[VALOR PPTO]])/DETALLE_GD_1[[#This Row],[VALOR PPTO]])</f>
        <v>0</v>
      </c>
      <c r="AA1771" s="2">
        <f>+DETALLE_GD_1[[#This Row],[VALOR PPTO]]*DETALLE_GD_1[[#This Row],[CANTIDAD RECIBIDA]]</f>
        <v>46060</v>
      </c>
      <c r="AB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1" s="3">
        <f>+DETALLE_GD_1[[#This Row],[CANTIDAD SOLICITADA]]-DETALLE_GD_1[[#This Row],[DEVOLUCIÓN]]</f>
        <v>1</v>
      </c>
      <c r="AD1771" s="38">
        <f>+_xlfn.XLOOKUP(DETALLE_GD_1[[#This Row],[CODIGO]],PRODUCTOS[CODIGO],PRODUCTOS[DESC CORTA],"",0)</f>
        <v>0</v>
      </c>
    </row>
    <row r="1772" spans="1:30" hidden="1" x14ac:dyDescent="0.25">
      <c r="A1772" s="1">
        <v>46168</v>
      </c>
      <c r="B1772" s="1">
        <v>46168</v>
      </c>
      <c r="C1772" s="80" t="s">
        <v>169</v>
      </c>
      <c r="D1772" s="38">
        <v>5</v>
      </c>
      <c r="E1772" s="80" t="s">
        <v>169</v>
      </c>
      <c r="F1772">
        <v>601047</v>
      </c>
      <c r="G1772" s="80" t="s">
        <v>129</v>
      </c>
      <c r="H1772" s="80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"/>
      <c r="V1772">
        <v>6215</v>
      </c>
      <c r="W1772" s="2">
        <v>6579000000</v>
      </c>
      <c r="X1772" s="6">
        <v>50286.86</v>
      </c>
      <c r="Y1772" s="38">
        <v>10010</v>
      </c>
      <c r="Z1772" s="81">
        <f>+((DETALLE_GD_1[[#This Row],[VALOR X UN (GD)]]-DETALLE_GD_1[[#This Row],[VALOR PPTO]])/DETALLE_GD_1[[#This Row],[VALOR PPTO]])</f>
        <v>-1.5627541667942689E-2</v>
      </c>
      <c r="AA1772" s="2">
        <f>+DETALLE_GD_1[[#This Row],[VALOR PPTO]]*DETALLE_GD_1[[#This Row],[CANTIDAD RECIBIDA]]</f>
        <v>50286.86</v>
      </c>
      <c r="AB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2" s="3">
        <f>+DETALLE_GD_1[[#This Row],[CANTIDAD SOLICITADA]]-DETALLE_GD_1[[#This Row],[DEVOLUCIÓN]]</f>
        <v>1</v>
      </c>
      <c r="AD1772" s="38" t="str">
        <f>+_xlfn.XLOOKUP(DETALLE_GD_1[[#This Row],[CODIGO]],PRODUCTOS[CODIGO],PRODUCTOS[DESC CORTA],"",0)</f>
        <v>ESMALTE AL AGUA</v>
      </c>
    </row>
    <row r="1773" spans="1:30" hidden="1" x14ac:dyDescent="0.25">
      <c r="A1773" s="1">
        <v>46168</v>
      </c>
      <c r="B1773" s="1">
        <v>46168</v>
      </c>
      <c r="C1773" s="80" t="s">
        <v>169</v>
      </c>
      <c r="D1773" s="38">
        <v>5</v>
      </c>
      <c r="E1773" s="80" t="s">
        <v>169</v>
      </c>
      <c r="F1773">
        <v>2302024</v>
      </c>
      <c r="G1773" s="80" t="s">
        <v>234</v>
      </c>
      <c r="H1773" s="80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"/>
      <c r="V1773">
        <v>6215</v>
      </c>
      <c r="W1773" s="2">
        <v>6579000000</v>
      </c>
      <c r="X1773" s="6">
        <v>22292</v>
      </c>
      <c r="Y1773" s="38">
        <v>10010</v>
      </c>
      <c r="Z1773" s="81">
        <f>+((DETALLE_GD_1[[#This Row],[VALOR X UN (GD)]]-DETALLE_GD_1[[#This Row],[VALOR PPTO]])/DETALLE_GD_1[[#This Row],[VALOR PPTO]])</f>
        <v>8.595011663376996E-2</v>
      </c>
      <c r="AA1773" s="2">
        <f>+DETALLE_GD_1[[#This Row],[VALOR PPTO]]*DETALLE_GD_1[[#This Row],[CANTIDAD RECIBIDA]]</f>
        <v>22292</v>
      </c>
      <c r="AB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3" s="3">
        <f>+DETALLE_GD_1[[#This Row],[CANTIDAD SOLICITADA]]-DETALLE_GD_1[[#This Row],[DEVOLUCIÓN]]</f>
        <v>1</v>
      </c>
      <c r="AD1773" s="38">
        <f>+_xlfn.XLOOKUP(DETALLE_GD_1[[#This Row],[CODIGO]],PRODUCTOS[CODIGO],PRODUCTOS[DESC CORTA],"",0)</f>
        <v>0</v>
      </c>
    </row>
    <row r="1774" spans="1:30" hidden="1" x14ac:dyDescent="0.25">
      <c r="A1774" s="1">
        <v>46168</v>
      </c>
      <c r="B1774" s="1">
        <v>46168</v>
      </c>
      <c r="C1774" s="80" t="s">
        <v>169</v>
      </c>
      <c r="D1774" s="38">
        <v>5</v>
      </c>
      <c r="E1774" s="80" t="s">
        <v>169</v>
      </c>
      <c r="F1774">
        <v>304002</v>
      </c>
      <c r="G1774" s="80" t="s">
        <v>37</v>
      </c>
      <c r="H1774" s="80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"/>
      <c r="V1774">
        <v>6215</v>
      </c>
      <c r="W1774" s="2">
        <v>6579000000</v>
      </c>
      <c r="X1774" s="6">
        <v>1529748.5150160005</v>
      </c>
      <c r="Y1774" s="38">
        <v>10010</v>
      </c>
      <c r="Z1774" s="81">
        <f>+((DETALLE_GD_1[[#This Row],[VALOR X UN (GD)]]-DETALLE_GD_1[[#This Row],[VALOR PPTO]])/DETALLE_GD_1[[#This Row],[VALOR PPTO]])</f>
        <v>1.8936105413128724E-2</v>
      </c>
      <c r="AA1774" s="2">
        <f>+DETALLE_GD_1[[#This Row],[VALOR PPTO]]*DETALLE_GD_1[[#This Row],[CANTIDAD RECIBIDA]]</f>
        <v>1529748.5183999999</v>
      </c>
      <c r="AB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4" s="3">
        <f>+DETALLE_GD_1[[#This Row],[CANTIDAD SOLICITADA]]-DETALLE_GD_1[[#This Row],[DEVOLUCIÓN]]</f>
        <v>72</v>
      </c>
      <c r="AD1774" s="38" t="str">
        <f>+_xlfn.XLOOKUP(DETALLE_GD_1[[#This Row],[CODIGO]],PRODUCTOS[CODIGO],PRODUCTOS[DESC CORTA],"",0)</f>
        <v>SMARTPANEL</v>
      </c>
    </row>
    <row r="1775" spans="1:30" hidden="1" x14ac:dyDescent="0.25">
      <c r="A1775" s="1">
        <v>46168</v>
      </c>
      <c r="B1775" s="1">
        <v>46168</v>
      </c>
      <c r="C1775" s="80" t="s">
        <v>169</v>
      </c>
      <c r="D1775" s="38">
        <v>5</v>
      </c>
      <c r="E1775" s="80" t="s">
        <v>169</v>
      </c>
      <c r="F1775">
        <v>2302119</v>
      </c>
      <c r="G1775" s="80" t="s">
        <v>74</v>
      </c>
      <c r="H1775" s="80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"/>
      <c r="V1775">
        <v>6215</v>
      </c>
      <c r="W1775" s="2">
        <v>6579000000</v>
      </c>
      <c r="X1775" s="6">
        <v>176208</v>
      </c>
      <c r="Y1775" s="38">
        <v>10010</v>
      </c>
      <c r="Z1775" s="81">
        <f>+((DETALLE_GD_1[[#This Row],[VALOR X UN (GD)]]-DETALLE_GD_1[[#This Row],[VALOR PPTO]])/DETALLE_GD_1[[#This Row],[VALOR PPTO]])</f>
        <v>2.4175973849087443E-3</v>
      </c>
      <c r="AA1775" s="2">
        <f>+DETALLE_GD_1[[#This Row],[VALOR PPTO]]*DETALLE_GD_1[[#This Row],[CANTIDAD RECIBIDA]]</f>
        <v>176208</v>
      </c>
      <c r="AB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5" s="3">
        <f>+DETALLE_GD_1[[#This Row],[CANTIDAD SOLICITADA]]-DETALLE_GD_1[[#This Row],[DEVOLUCIÓN]]</f>
        <v>48</v>
      </c>
      <c r="AD1775" s="38" t="str">
        <f>+_xlfn.XLOOKUP(DETALLE_GD_1[[#This Row],[CODIGO]],PRODUCTOS[CODIGO],PRODUCTOS[DESC CORTA],"",0)</f>
        <v>SELLO</v>
      </c>
    </row>
    <row r="1776" spans="1:30" hidden="1" x14ac:dyDescent="0.25">
      <c r="A1776" s="1">
        <v>46168</v>
      </c>
      <c r="B1776" s="1">
        <v>46168</v>
      </c>
      <c r="C1776" s="80" t="s">
        <v>169</v>
      </c>
      <c r="D1776" s="38">
        <v>5</v>
      </c>
      <c r="E1776" s="80" t="s">
        <v>169</v>
      </c>
      <c r="F1776" t="s">
        <v>345</v>
      </c>
      <c r="G1776" s="80" t="s">
        <v>167</v>
      </c>
      <c r="H1776" s="80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"/>
      <c r="V1776">
        <v>6215</v>
      </c>
      <c r="W1776" s="2">
        <v>6579000000</v>
      </c>
      <c r="X1776" s="6">
        <v>475295.51668</v>
      </c>
      <c r="Y1776" s="38">
        <v>10010</v>
      </c>
      <c r="Z1776" s="81">
        <f>+((DETALLE_GD_1[[#This Row],[VALOR X UN (GD)]]-DETALLE_GD_1[[#This Row],[VALOR PPTO]])/DETALLE_GD_1[[#This Row],[VALOR PPTO]])</f>
        <v>9.3380817840494901E-2</v>
      </c>
      <c r="AA1776" s="2">
        <f>+DETALLE_GD_1[[#This Row],[VALOR PPTO]]*DETALLE_GD_1[[#This Row],[CANTIDAD RECIBIDA]]</f>
        <v>475295.516</v>
      </c>
      <c r="AB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6" s="3">
        <f>+DETALLE_GD_1[[#This Row],[CANTIDAD SOLICITADA]]-DETALLE_GD_1[[#This Row],[DEVOLUCIÓN]]</f>
        <v>40</v>
      </c>
      <c r="AD1776" s="38" t="str">
        <f>+_xlfn.XLOOKUP(DETALLE_GD_1[[#This Row],[CODIGO]],PRODUCTOS[CODIGO],PRODUCTOS[DESC CORTA],"",0)</f>
        <v>PISO TARKET</v>
      </c>
    </row>
    <row r="1777" spans="1:30" hidden="1" x14ac:dyDescent="0.25">
      <c r="A1777" s="1">
        <v>46168</v>
      </c>
      <c r="B1777" s="1">
        <v>46168</v>
      </c>
      <c r="C1777" s="80" t="s">
        <v>169</v>
      </c>
      <c r="D1777" s="38">
        <v>5</v>
      </c>
      <c r="E1777" s="80" t="s">
        <v>169</v>
      </c>
      <c r="F1777">
        <v>1103076</v>
      </c>
      <c r="G1777" s="80" t="s">
        <v>311</v>
      </c>
      <c r="H1777" s="80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"/>
      <c r="V1777">
        <v>6215</v>
      </c>
      <c r="W1777" s="2">
        <v>6579000000</v>
      </c>
      <c r="X1777" s="6">
        <v>63820</v>
      </c>
      <c r="Y1777" s="38">
        <v>10010</v>
      </c>
      <c r="Z1777" s="81">
        <f>+((DETALLE_GD_1[[#This Row],[VALOR X UN (GD)]]-DETALLE_GD_1[[#This Row],[VALOR PPTO]])/DETALLE_GD_1[[#This Row],[VALOR PPTO]])</f>
        <v>-7.8345346286430584E-5</v>
      </c>
      <c r="AA1777" s="2">
        <f>+DETALLE_GD_1[[#This Row],[VALOR PPTO]]*DETALLE_GD_1[[#This Row],[CANTIDAD RECIBIDA]]</f>
        <v>63820</v>
      </c>
      <c r="AB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7" s="3">
        <f>+DETALLE_GD_1[[#This Row],[CANTIDAD SOLICITADA]]-DETALLE_GD_1[[#This Row],[DEVOLUCIÓN]]</f>
        <v>20</v>
      </c>
      <c r="AD1777" s="38" t="str">
        <f>+_xlfn.XLOOKUP(DETALLE_GD_1[[#This Row],[CODIGO]],PRODUCTOS[CODIGO],PRODUCTOS[DESC CORTA],"",0)</f>
        <v>PERFIL ESQUINERO INTERIOR</v>
      </c>
    </row>
    <row r="1778" spans="1:30" hidden="1" x14ac:dyDescent="0.25">
      <c r="A1778" s="1">
        <v>46168</v>
      </c>
      <c r="B1778" s="1">
        <v>46168</v>
      </c>
      <c r="C1778" s="80" t="s">
        <v>169</v>
      </c>
      <c r="D1778" s="38">
        <v>5</v>
      </c>
      <c r="E1778" s="80" t="s">
        <v>169</v>
      </c>
      <c r="F1778">
        <v>1103074</v>
      </c>
      <c r="G1778" s="80" t="s">
        <v>310</v>
      </c>
      <c r="H1778" s="80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"/>
      <c r="V1778">
        <v>6215</v>
      </c>
      <c r="W1778" s="2">
        <v>6579000000</v>
      </c>
      <c r="X1778" s="6">
        <v>72810</v>
      </c>
      <c r="Y1778" s="38">
        <v>10010</v>
      </c>
      <c r="Z1778" s="81">
        <f>+((DETALLE_GD_1[[#This Row],[VALOR X UN (GD)]]-DETALLE_GD_1[[#This Row],[VALOR PPTO]])/DETALLE_GD_1[[#This Row],[VALOR PPTO]])</f>
        <v>-2.7482488669079196E-5</v>
      </c>
      <c r="AA1778" s="2">
        <f>+DETALLE_GD_1[[#This Row],[VALOR PPTO]]*DETALLE_GD_1[[#This Row],[CANTIDAD RECIBIDA]]</f>
        <v>72810</v>
      </c>
      <c r="AB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8" s="3">
        <f>+DETALLE_GD_1[[#This Row],[CANTIDAD SOLICITADA]]-DETALLE_GD_1[[#This Row],[DEVOLUCIÓN]]</f>
        <v>30</v>
      </c>
      <c r="AD1778" s="38" t="str">
        <f>+_xlfn.XLOOKUP(DETALLE_GD_1[[#This Row],[CODIGO]],PRODUCTOS[CODIGO],PRODUCTOS[DESC CORTA],"",0)</f>
        <v>PERFIL ESQUINERO ENCUENTRO</v>
      </c>
    </row>
    <row r="1779" spans="1:30" hidden="1" x14ac:dyDescent="0.25">
      <c r="A1779" s="1">
        <v>46169</v>
      </c>
      <c r="B1779" s="1">
        <v>46169</v>
      </c>
      <c r="C1779" s="80" t="s">
        <v>169</v>
      </c>
      <c r="D1779" s="38">
        <v>5</v>
      </c>
      <c r="E1779" s="80" t="s">
        <v>169</v>
      </c>
      <c r="F1779">
        <v>5316484</v>
      </c>
      <c r="G1779" s="80" t="s">
        <v>96</v>
      </c>
      <c r="H1779" s="80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">
        <v>4283</v>
      </c>
      <c r="V1779">
        <v>6215</v>
      </c>
      <c r="W1779" s="2">
        <v>6579000000</v>
      </c>
      <c r="X1779" s="6">
        <v>4372.7272730000004</v>
      </c>
      <c r="Y1779" s="38">
        <v>10010</v>
      </c>
      <c r="Z1779" s="81">
        <f>+((DETALLE_GD_1[[#This Row],[VALOR X UN (GD)]]-DETALLE_GD_1[[#This Row],[VALOR PPTO]])/DETALLE_GD_1[[#This Row],[VALOR PPTO]])</f>
        <v>-2.0519756628774807E-2</v>
      </c>
      <c r="AA1779" s="2">
        <f>+DETALLE_GD_1[[#This Row],[VALOR PPTO]]*DETALLE_GD_1[[#This Row],[CANTIDAD RECIBIDA]]</f>
        <v>4372.7272999999996</v>
      </c>
      <c r="AB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9" s="3">
        <f>+DETALLE_GD_1[[#This Row],[CANTIDAD SOLICITADA]]-DETALLE_GD_1[[#This Row],[DEVOLUCIÓN]]</f>
        <v>1</v>
      </c>
      <c r="AD1779" s="38" t="str">
        <f>+_xlfn.XLOOKUP(DETALLE_GD_1[[#This Row],[CODIGO]],PRODUCTOS[CODIGO],PRODUCTOS[DESC CORTA],"",0)</f>
        <v>LLAVE DE BOLA AC</v>
      </c>
    </row>
    <row r="1780" spans="1:30" hidden="1" x14ac:dyDescent="0.25">
      <c r="A1780" s="1">
        <v>46169</v>
      </c>
      <c r="B1780" s="1">
        <v>46169</v>
      </c>
      <c r="C1780" s="80" t="s">
        <v>169</v>
      </c>
      <c r="D1780" s="38">
        <v>5</v>
      </c>
      <c r="E1780" s="80" t="s">
        <v>169</v>
      </c>
      <c r="F1780">
        <v>5316484</v>
      </c>
      <c r="G1780" s="80" t="s">
        <v>96</v>
      </c>
      <c r="H1780" s="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">
        <v>651779</v>
      </c>
      <c r="V1780">
        <v>6215</v>
      </c>
      <c r="W1780" s="2">
        <v>6579000000</v>
      </c>
      <c r="X1780" s="6">
        <v>43727.272729999997</v>
      </c>
      <c r="Y1780" s="38">
        <v>10010</v>
      </c>
      <c r="Z1780" s="81">
        <f>+((DETALLE_GD_1[[#This Row],[VALOR X UN (GD)]]-DETALLE_GD_1[[#This Row],[VALOR PPTO]])/DETALLE_GD_1[[#This Row],[VALOR PPTO]])</f>
        <v>-2.0405411515142864E-2</v>
      </c>
      <c r="AA1780" s="2">
        <f>+DETALLE_GD_1[[#This Row],[VALOR PPTO]]*DETALLE_GD_1[[#This Row],[CANTIDAD RECIBIDA]]</f>
        <v>43727.272999999994</v>
      </c>
      <c r="AB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0" s="3">
        <f>+DETALLE_GD_1[[#This Row],[CANTIDAD SOLICITADA]]-DETALLE_GD_1[[#This Row],[DEVOLUCIÓN]]</f>
        <v>10</v>
      </c>
      <c r="AD1780" s="38" t="str">
        <f>+_xlfn.XLOOKUP(DETALLE_GD_1[[#This Row],[CODIGO]],PRODUCTOS[CODIGO],PRODUCTOS[DESC CORTA],"",0)</f>
        <v>LLAVE DE BOLA AC</v>
      </c>
    </row>
    <row r="1781" spans="1:30" hidden="1" x14ac:dyDescent="0.25">
      <c r="A1781" s="1">
        <v>46169</v>
      </c>
      <c r="B1781" s="1">
        <v>46169</v>
      </c>
      <c r="C1781" s="80" t="s">
        <v>169</v>
      </c>
      <c r="D1781" s="38">
        <v>5</v>
      </c>
      <c r="E1781" s="80" t="s">
        <v>169</v>
      </c>
      <c r="F1781">
        <v>5316483</v>
      </c>
      <c r="G1781" s="80" t="s">
        <v>97</v>
      </c>
      <c r="H1781" s="80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"/>
      <c r="V1781">
        <v>6215</v>
      </c>
      <c r="W1781" s="2">
        <v>6579000000</v>
      </c>
      <c r="X1781" s="6">
        <v>32376.071430000004</v>
      </c>
      <c r="Y1781" s="38">
        <v>10010</v>
      </c>
      <c r="Z1781" s="81">
        <f>+((DETALLE_GD_1[[#This Row],[VALOR X UN (GD)]]-DETALLE_GD_1[[#This Row],[VALOR PPTO]])/DETALLE_GD_1[[#This Row],[VALOR PPTO]])</f>
        <v>-7.8269874068413167E-2</v>
      </c>
      <c r="AA1781" s="2">
        <f>+DETALLE_GD_1[[#This Row],[VALOR PPTO]]*DETALLE_GD_1[[#This Row],[CANTIDAD RECIBIDA]]</f>
        <v>32376.071000000004</v>
      </c>
      <c r="AB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1" s="3">
        <f>+DETALLE_GD_1[[#This Row],[CANTIDAD SOLICITADA]]-DETALLE_GD_1[[#This Row],[DEVOLUCIÓN]]</f>
        <v>10</v>
      </c>
      <c r="AD1781" s="38" t="str">
        <f>+_xlfn.XLOOKUP(DETALLE_GD_1[[#This Row],[CODIGO]],PRODUCTOS[CODIGO],PRODUCTOS[DESC CORTA],"",0)</f>
        <v>LLAVE DE BOLA AF</v>
      </c>
    </row>
    <row r="1782" spans="1:30" hidden="1" x14ac:dyDescent="0.25">
      <c r="A1782" s="1">
        <v>46169</v>
      </c>
      <c r="B1782" s="1">
        <v>46169</v>
      </c>
      <c r="C1782" s="80" t="s">
        <v>169</v>
      </c>
      <c r="D1782" s="38">
        <v>5</v>
      </c>
      <c r="E1782" s="80" t="s">
        <v>169</v>
      </c>
      <c r="F1782">
        <v>2505426</v>
      </c>
      <c r="G1782" s="80" t="s">
        <v>711</v>
      </c>
      <c r="H1782" s="80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"/>
      <c r="V1782">
        <v>6215</v>
      </c>
      <c r="W1782" s="2">
        <v>6579000000</v>
      </c>
      <c r="X1782" s="6">
        <v>8420</v>
      </c>
      <c r="Y1782" s="38">
        <v>10010</v>
      </c>
      <c r="Z1782" s="81">
        <f>+((DETALLE_GD_1[[#This Row],[VALOR X UN (GD)]]-DETALLE_GD_1[[#This Row],[VALOR PPTO]])/DETALLE_GD_1[[#This Row],[VALOR PPTO]])</f>
        <v>2.4821852731591421E-2</v>
      </c>
      <c r="AA1782" s="2">
        <f>+DETALLE_GD_1[[#This Row],[VALOR PPTO]]*DETALLE_GD_1[[#This Row],[CANTIDAD RECIBIDA]]</f>
        <v>8420</v>
      </c>
      <c r="AB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2" s="3">
        <f>+DETALLE_GD_1[[#This Row],[CANTIDAD SOLICITADA]]-DETALLE_GD_1[[#This Row],[DEVOLUCIÓN]]</f>
        <v>5</v>
      </c>
      <c r="AD1782" s="38" t="str">
        <f>+_xlfn.XLOOKUP(DETALLE_GD_1[[#This Row],[CODIGO]],PRODUCTOS[CODIGO],PRODUCTOS[DESC CORTA],"",0)</f>
        <v/>
      </c>
    </row>
    <row r="1783" spans="1:30" hidden="1" x14ac:dyDescent="0.25">
      <c r="A1783" s="1">
        <v>46169</v>
      </c>
      <c r="B1783" s="1">
        <v>46169</v>
      </c>
      <c r="C1783" s="80" t="s">
        <v>169</v>
      </c>
      <c r="D1783" s="38">
        <v>5</v>
      </c>
      <c r="E1783" s="80" t="s">
        <v>169</v>
      </c>
      <c r="F1783">
        <v>1808148</v>
      </c>
      <c r="G1783" s="80" t="s">
        <v>276</v>
      </c>
      <c r="H1783" s="80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"/>
      <c r="V1783">
        <v>6215</v>
      </c>
      <c r="W1783" s="2">
        <v>6579000000</v>
      </c>
      <c r="X1783" s="6">
        <v>5445</v>
      </c>
      <c r="Y1783" s="38">
        <v>10010</v>
      </c>
      <c r="Z1783" s="81">
        <f>+((DETALLE_GD_1[[#This Row],[VALOR X UN (GD)]]-DETALLE_GD_1[[#This Row],[VALOR PPTO]])/DETALLE_GD_1[[#This Row],[VALOR PPTO]])</f>
        <v>8.815426997245095E-3</v>
      </c>
      <c r="AA1783" s="2">
        <f>+DETALLE_GD_1[[#This Row],[VALOR PPTO]]*DETALLE_GD_1[[#This Row],[CANTIDAD RECIBIDA]]</f>
        <v>5445</v>
      </c>
      <c r="AB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3" s="3">
        <f>+DETALLE_GD_1[[#This Row],[CANTIDAD SOLICITADA]]-DETALLE_GD_1[[#This Row],[DEVOLUCIÓN]]</f>
        <v>5</v>
      </c>
      <c r="AD1783" s="38" t="str">
        <f>+_xlfn.XLOOKUP(DETALLE_GD_1[[#This Row],[CODIGO]],PRODUCTOS[CODIGO],PRODUCTOS[DESC CORTA],"",0)</f>
        <v>SELLO INSTALACION WC</v>
      </c>
    </row>
    <row r="1784" spans="1:30" hidden="1" x14ac:dyDescent="0.25">
      <c r="A1784" s="1">
        <v>46169</v>
      </c>
      <c r="B1784" s="1">
        <v>46169</v>
      </c>
      <c r="C1784" s="80" t="s">
        <v>169</v>
      </c>
      <c r="D1784" s="38">
        <v>5</v>
      </c>
      <c r="E1784" s="80" t="s">
        <v>169</v>
      </c>
      <c r="F1784">
        <v>1808147</v>
      </c>
      <c r="G1784" s="80" t="s">
        <v>275</v>
      </c>
      <c r="H1784" s="80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"/>
      <c r="V1784">
        <v>6215</v>
      </c>
      <c r="W1784" s="2">
        <v>6579000000</v>
      </c>
      <c r="X1784" s="6">
        <v>11465</v>
      </c>
      <c r="Y1784" s="38">
        <v>10010</v>
      </c>
      <c r="Z1784" s="81">
        <f>+((DETALLE_GD_1[[#This Row],[VALOR X UN (GD)]]-DETALLE_GD_1[[#This Row],[VALOR PPTO]])/DETALLE_GD_1[[#This Row],[VALOR PPTO]])</f>
        <v>-3.3493240296554809E-2</v>
      </c>
      <c r="AA1784" s="2">
        <f>+DETALLE_GD_1[[#This Row],[VALOR PPTO]]*DETALLE_GD_1[[#This Row],[CANTIDAD RECIBIDA]]</f>
        <v>11465</v>
      </c>
      <c r="AB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4" s="3">
        <f>+DETALLE_GD_1[[#This Row],[CANTIDAD SOLICITADA]]-DETALLE_GD_1[[#This Row],[DEVOLUCIÓN]]</f>
        <v>5</v>
      </c>
      <c r="AD1784" s="38" t="str">
        <f>+_xlfn.XLOOKUP(DETALLE_GD_1[[#This Row],[CODIGO]],PRODUCTOS[CODIGO],PRODUCTOS[DESC CORTA],"",0)</f>
        <v>LLAVE ANGULAR 1/2X</v>
      </c>
    </row>
    <row r="1785" spans="1:30" hidden="1" x14ac:dyDescent="0.25">
      <c r="A1785" s="1">
        <v>46169</v>
      </c>
      <c r="B1785" s="1">
        <v>46169</v>
      </c>
      <c r="C1785" s="80" t="s">
        <v>169</v>
      </c>
      <c r="D1785" s="38">
        <v>5</v>
      </c>
      <c r="E1785" s="80" t="s">
        <v>169</v>
      </c>
      <c r="F1785">
        <v>1808146</v>
      </c>
      <c r="G1785" s="80" t="s">
        <v>274</v>
      </c>
      <c r="H1785" s="80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"/>
      <c r="V1785">
        <v>6215</v>
      </c>
      <c r="W1785" s="2">
        <v>6579000000</v>
      </c>
      <c r="X1785" s="6">
        <v>17020</v>
      </c>
      <c r="Y1785" s="38">
        <v>10010</v>
      </c>
      <c r="Z1785" s="81">
        <f>+((DETALLE_GD_1[[#This Row],[VALOR X UN (GD)]]-DETALLE_GD_1[[#This Row],[VALOR PPTO]])/DETALLE_GD_1[[#This Row],[VALOR PPTO]])</f>
        <v>-2.5264394829612222E-2</v>
      </c>
      <c r="AA1785" s="2">
        <f>+DETALLE_GD_1[[#This Row],[VALOR PPTO]]*DETALLE_GD_1[[#This Row],[CANTIDAD RECIBIDA]]</f>
        <v>17020</v>
      </c>
      <c r="AB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5" s="3">
        <f>+DETALLE_GD_1[[#This Row],[CANTIDAD SOLICITADA]]-DETALLE_GD_1[[#This Row],[DEVOLUCIÓN]]</f>
        <v>5</v>
      </c>
      <c r="AD1785" s="38" t="str">
        <f>+_xlfn.XLOOKUP(DETALLE_GD_1[[#This Row],[CODIGO]],PRODUCTOS[CODIGO],PRODUCTOS[DESC CORTA],"",0)</f>
        <v>NUEVA</v>
      </c>
    </row>
    <row r="1786" spans="1:30" hidden="1" x14ac:dyDescent="0.25">
      <c r="A1786" s="1">
        <v>46169</v>
      </c>
      <c r="B1786" s="1">
        <v>46169</v>
      </c>
      <c r="C1786" s="80" t="s">
        <v>169</v>
      </c>
      <c r="D1786" s="38">
        <v>5</v>
      </c>
      <c r="E1786" s="80" t="s">
        <v>169</v>
      </c>
      <c r="F1786">
        <v>1808145</v>
      </c>
      <c r="G1786" s="80" t="s">
        <v>273</v>
      </c>
      <c r="H1786" s="80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"/>
      <c r="V1786">
        <v>6215</v>
      </c>
      <c r="W1786" s="2">
        <v>6579000000</v>
      </c>
      <c r="X1786" s="6">
        <v>85725</v>
      </c>
      <c r="Y1786" s="38">
        <v>10010</v>
      </c>
      <c r="Z1786" s="81">
        <f>+((DETALLE_GD_1[[#This Row],[VALOR X UN (GD)]]-DETALLE_GD_1[[#This Row],[VALOR PPTO]])/DETALLE_GD_1[[#This Row],[VALOR PPTO]])</f>
        <v>-5.5736366287547412E-2</v>
      </c>
      <c r="AA1786" s="2">
        <f>+DETALLE_GD_1[[#This Row],[VALOR PPTO]]*DETALLE_GD_1[[#This Row],[CANTIDAD RECIBIDA]]</f>
        <v>85725</v>
      </c>
      <c r="AB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6" s="3">
        <f>+DETALLE_GD_1[[#This Row],[CANTIDAD SOLICITADA]]-DETALLE_GD_1[[#This Row],[DEVOLUCIÓN]]</f>
        <v>5</v>
      </c>
      <c r="AD1786" s="38" t="str">
        <f>+_xlfn.XLOOKUP(DETALLE_GD_1[[#This Row],[CODIGO]],PRODUCTOS[CODIGO],PRODUCTOS[DESC CORTA],"",0)</f>
        <v>ESTANQUE WC AURA</v>
      </c>
    </row>
    <row r="1787" spans="1:30" hidden="1" x14ac:dyDescent="0.25">
      <c r="A1787" s="1">
        <v>46169</v>
      </c>
      <c r="B1787" s="1">
        <v>46169</v>
      </c>
      <c r="C1787" s="80" t="s">
        <v>169</v>
      </c>
      <c r="D1787" s="38">
        <v>5</v>
      </c>
      <c r="E1787" s="80" t="s">
        <v>169</v>
      </c>
      <c r="F1787">
        <v>1808144</v>
      </c>
      <c r="G1787" s="80" t="s">
        <v>272</v>
      </c>
      <c r="H1787" s="80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"/>
      <c r="V1787">
        <v>6215</v>
      </c>
      <c r="W1787" s="2">
        <v>6579000000</v>
      </c>
      <c r="X1787" s="6">
        <v>116140</v>
      </c>
      <c r="Y1787" s="38">
        <v>10010</v>
      </c>
      <c r="Z1787" s="81">
        <f>+((DETALLE_GD_1[[#This Row],[VALOR X UN (GD)]]-DETALLE_GD_1[[#This Row],[VALOR PPTO]])/DETALLE_GD_1[[#This Row],[VALOR PPTO]])</f>
        <v>3.822972274840678E-3</v>
      </c>
      <c r="AA1787" s="2">
        <f>+DETALLE_GD_1[[#This Row],[VALOR PPTO]]*DETALLE_GD_1[[#This Row],[CANTIDAD RECIBIDA]]</f>
        <v>116140</v>
      </c>
      <c r="AB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7" s="3">
        <f>+DETALLE_GD_1[[#This Row],[CANTIDAD SOLICITADA]]-DETALLE_GD_1[[#This Row],[DEVOLUCIÓN]]</f>
        <v>5</v>
      </c>
      <c r="AD1787" s="38" t="str">
        <f>+_xlfn.XLOOKUP(DETALLE_GD_1[[#This Row],[CODIGO]],PRODUCTOS[CODIGO],PRODUCTOS[DESC CORTA],"",0)</f>
        <v>TAZA WC AURA</v>
      </c>
    </row>
    <row r="1788" spans="1:30" hidden="1" x14ac:dyDescent="0.25">
      <c r="A1788" s="1">
        <v>46169</v>
      </c>
      <c r="B1788" s="1">
        <v>46169</v>
      </c>
      <c r="C1788" s="80" t="s">
        <v>169</v>
      </c>
      <c r="D1788" s="38">
        <v>5</v>
      </c>
      <c r="E1788" s="80" t="s">
        <v>169</v>
      </c>
      <c r="F1788">
        <v>1802176</v>
      </c>
      <c r="G1788" s="80" t="s">
        <v>196</v>
      </c>
      <c r="H1788" s="80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"/>
      <c r="V1788">
        <v>6215</v>
      </c>
      <c r="W1788" s="2">
        <v>6579000000</v>
      </c>
      <c r="X1788" s="6">
        <v>10995</v>
      </c>
      <c r="Y1788" s="38">
        <v>10010</v>
      </c>
      <c r="Z1788" s="81">
        <f>+((DETALLE_GD_1[[#This Row],[VALOR X UN (GD)]]-DETALLE_GD_1[[#This Row],[VALOR PPTO]])/DETALLE_GD_1[[#This Row],[VALOR PPTO]])</f>
        <v>0</v>
      </c>
      <c r="AA1788" s="2">
        <f>+DETALLE_GD_1[[#This Row],[VALOR PPTO]]*DETALLE_GD_1[[#This Row],[CANTIDAD RECIBIDA]]</f>
        <v>10995</v>
      </c>
      <c r="AB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8" s="3">
        <f>+DETALLE_GD_1[[#This Row],[CANTIDAD SOLICITADA]]-DETALLE_GD_1[[#This Row],[DEVOLUCIÓN]]</f>
        <v>5</v>
      </c>
      <c r="AD1788" s="38">
        <f>+_xlfn.XLOOKUP(DETALLE_GD_1[[#This Row],[CODIGO]],PRODUCTOS[CODIGO],PRODUCTOS[DESC CORTA],"",0)</f>
        <v>0</v>
      </c>
    </row>
    <row r="1789" spans="1:30" hidden="1" x14ac:dyDescent="0.25">
      <c r="A1789" s="1">
        <v>46169</v>
      </c>
      <c r="B1789" s="1">
        <v>46169</v>
      </c>
      <c r="C1789" s="80" t="s">
        <v>169</v>
      </c>
      <c r="D1789" s="38">
        <v>5</v>
      </c>
      <c r="E1789" s="80" t="s">
        <v>169</v>
      </c>
      <c r="F1789">
        <v>1802175</v>
      </c>
      <c r="G1789" s="80" t="s">
        <v>269</v>
      </c>
      <c r="H1789" s="80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"/>
      <c r="V1789">
        <v>6215</v>
      </c>
      <c r="W1789" s="2">
        <v>6579000000</v>
      </c>
      <c r="X1789" s="6">
        <v>5395</v>
      </c>
      <c r="Y1789" s="38">
        <v>10010</v>
      </c>
      <c r="Z1789" s="81">
        <f>+((DETALLE_GD_1[[#This Row],[VALOR X UN (GD)]]-DETALLE_GD_1[[#This Row],[VALOR PPTO]])/DETALLE_GD_1[[#This Row],[VALOR PPTO]])</f>
        <v>0</v>
      </c>
      <c r="AA1789" s="2">
        <f>+DETALLE_GD_1[[#This Row],[VALOR PPTO]]*DETALLE_GD_1[[#This Row],[CANTIDAD RECIBIDA]]</f>
        <v>5395</v>
      </c>
      <c r="AB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9" s="3">
        <f>+DETALLE_GD_1[[#This Row],[CANTIDAD SOLICITADA]]-DETALLE_GD_1[[#This Row],[DEVOLUCIÓN]]</f>
        <v>5</v>
      </c>
      <c r="AD1789" s="38" t="str">
        <f>+_xlfn.XLOOKUP(DETALLE_GD_1[[#This Row],[CODIGO]],PRODUCTOS[CODIGO],PRODUCTOS[DESC CORTA],"",0)</f>
        <v>UÑETAS INSTLACION LAVAMANOS</v>
      </c>
    </row>
    <row r="1790" spans="1:30" hidden="1" x14ac:dyDescent="0.25">
      <c r="A1790" s="1">
        <v>46169</v>
      </c>
      <c r="B1790" s="1">
        <v>46169</v>
      </c>
      <c r="C1790" s="80" t="s">
        <v>169</v>
      </c>
      <c r="D1790" s="38">
        <v>5</v>
      </c>
      <c r="E1790" s="80" t="s">
        <v>169</v>
      </c>
      <c r="F1790">
        <v>1802174</v>
      </c>
      <c r="G1790" s="80" t="s">
        <v>268</v>
      </c>
      <c r="H1790" s="8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"/>
      <c r="V1790">
        <v>6215</v>
      </c>
      <c r="W1790" s="2">
        <v>6579000000</v>
      </c>
      <c r="X1790" s="6">
        <v>38545</v>
      </c>
      <c r="Y1790" s="38">
        <v>10010</v>
      </c>
      <c r="Z1790" s="81">
        <f>+((DETALLE_GD_1[[#This Row],[VALOR X UN (GD)]]-DETALLE_GD_1[[#This Row],[VALOR PPTO]])/DETALLE_GD_1[[#This Row],[VALOR PPTO]])</f>
        <v>-9.599169801530206E-4</v>
      </c>
      <c r="AA1790" s="2">
        <f>+DETALLE_GD_1[[#This Row],[VALOR PPTO]]*DETALLE_GD_1[[#This Row],[CANTIDAD RECIBIDA]]</f>
        <v>38545</v>
      </c>
      <c r="AB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0" s="3">
        <f>+DETALLE_GD_1[[#This Row],[CANTIDAD SOLICITADA]]-DETALLE_GD_1[[#This Row],[DEVOLUCIÓN]]</f>
        <v>5</v>
      </c>
      <c r="AD1790" s="38" t="str">
        <f>+_xlfn.XLOOKUP(DETALLE_GD_1[[#This Row],[CODIGO]],PRODUCTOS[CODIGO],PRODUCTOS[DESC CORTA],"",0)</f>
        <v>PEDESTAL DS THEOS</v>
      </c>
    </row>
    <row r="1791" spans="1:30" hidden="1" x14ac:dyDescent="0.25">
      <c r="A1791" s="1">
        <v>46169</v>
      </c>
      <c r="B1791" s="1">
        <v>46169</v>
      </c>
      <c r="C1791" s="80" t="s">
        <v>169</v>
      </c>
      <c r="D1791" s="38">
        <v>5</v>
      </c>
      <c r="E1791" s="80" t="s">
        <v>169</v>
      </c>
      <c r="F1791">
        <v>1802173</v>
      </c>
      <c r="G1791" s="80" t="s">
        <v>267</v>
      </c>
      <c r="H1791" s="80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"/>
      <c r="V1791">
        <v>6215</v>
      </c>
      <c r="W1791" s="2">
        <v>6579000000</v>
      </c>
      <c r="X1791" s="6">
        <v>59980</v>
      </c>
      <c r="Y1791" s="38">
        <v>10010</v>
      </c>
      <c r="Z1791" s="81">
        <f>+((DETALLE_GD_1[[#This Row],[VALOR X UN (GD)]]-DETALLE_GD_1[[#This Row],[VALOR PPTO]])/DETALLE_GD_1[[#This Row],[VALOR PPTO]])</f>
        <v>-9.3364454818278819E-4</v>
      </c>
      <c r="AA1791" s="2">
        <f>+DETALLE_GD_1[[#This Row],[VALOR PPTO]]*DETALLE_GD_1[[#This Row],[CANTIDAD RECIBIDA]]</f>
        <v>59980</v>
      </c>
      <c r="AB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1" s="3">
        <f>+DETALLE_GD_1[[#This Row],[CANTIDAD SOLICITADA]]-DETALLE_GD_1[[#This Row],[DEVOLUCIÓN]]</f>
        <v>5</v>
      </c>
      <c r="AD1791" s="38" t="str">
        <f>+_xlfn.XLOOKUP(DETALLE_GD_1[[#This Row],[CODIGO]],PRODUCTOS[CODIGO],PRODUCTOS[DESC CORTA],"",0)</f>
        <v>LAVAMANOS DS THEOS</v>
      </c>
    </row>
    <row r="1792" spans="1:30" hidden="1" x14ac:dyDescent="0.25">
      <c r="A1792" s="1">
        <v>46169</v>
      </c>
      <c r="B1792" s="1">
        <v>46169</v>
      </c>
      <c r="C1792" s="80" t="s">
        <v>169</v>
      </c>
      <c r="D1792" s="38">
        <v>5</v>
      </c>
      <c r="E1792" s="80" t="s">
        <v>169</v>
      </c>
      <c r="F1792">
        <v>1802170</v>
      </c>
      <c r="G1792" s="80" t="s">
        <v>264</v>
      </c>
      <c r="H1792" s="80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"/>
      <c r="V1792">
        <v>6215</v>
      </c>
      <c r="W1792" s="2">
        <v>6579000000</v>
      </c>
      <c r="X1792" s="6">
        <v>10215</v>
      </c>
      <c r="Y1792" s="38">
        <v>10010</v>
      </c>
      <c r="Z1792" s="81">
        <f>+((DETALLE_GD_1[[#This Row],[VALOR X UN (GD)]]-DETALLE_GD_1[[#This Row],[VALOR PPTO]])/DETALLE_GD_1[[#This Row],[VALOR PPTO]])</f>
        <v>0</v>
      </c>
      <c r="AA1792" s="2">
        <f>+DETALLE_GD_1[[#This Row],[VALOR PPTO]]*DETALLE_GD_1[[#This Row],[CANTIDAD RECIBIDA]]</f>
        <v>10215</v>
      </c>
      <c r="AB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2" s="3">
        <f>+DETALLE_GD_1[[#This Row],[CANTIDAD SOLICITADA]]-DETALLE_GD_1[[#This Row],[DEVOLUCIÓN]]</f>
        <v>5</v>
      </c>
      <c r="AD1792" s="38">
        <f>+_xlfn.XLOOKUP(DETALLE_GD_1[[#This Row],[CODIGO]],PRODUCTOS[CODIGO],PRODUCTOS[DESC CORTA],"",0)</f>
        <v>0</v>
      </c>
    </row>
    <row r="1793" spans="1:30" hidden="1" x14ac:dyDescent="0.25">
      <c r="A1793" s="1">
        <v>46169</v>
      </c>
      <c r="B1793" s="1">
        <v>46169</v>
      </c>
      <c r="C1793" s="80" t="s">
        <v>169</v>
      </c>
      <c r="D1793" s="38">
        <v>5</v>
      </c>
      <c r="E1793" s="80" t="s">
        <v>169</v>
      </c>
      <c r="F1793">
        <v>1802169</v>
      </c>
      <c r="G1793" s="80" t="s">
        <v>263</v>
      </c>
      <c r="H1793" s="80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"/>
      <c r="V1793">
        <v>6215</v>
      </c>
      <c r="W1793" s="2">
        <v>6579000000</v>
      </c>
      <c r="X1793" s="6">
        <v>53705</v>
      </c>
      <c r="Y1793" s="38">
        <v>10010</v>
      </c>
      <c r="Z1793" s="81">
        <f>+((DETALLE_GD_1[[#This Row],[VALOR X UN (GD)]]-DETALLE_GD_1[[#This Row],[VALOR PPTO]])/DETALLE_GD_1[[#This Row],[VALOR PPTO]])</f>
        <v>-1.0241132110604227E-3</v>
      </c>
      <c r="AA1793" s="2">
        <f>+DETALLE_GD_1[[#This Row],[VALOR PPTO]]*DETALLE_GD_1[[#This Row],[CANTIDAD RECIBIDA]]</f>
        <v>53705</v>
      </c>
      <c r="AB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3" s="3">
        <f>+DETALLE_GD_1[[#This Row],[CANTIDAD SOLICITADA]]-DETALLE_GD_1[[#This Row],[DEVOLUCIÓN]]</f>
        <v>5</v>
      </c>
      <c r="AD1793" s="38" t="str">
        <f>+_xlfn.XLOOKUP(DETALLE_GD_1[[#This Row],[CODIGO]],PRODUCTOS[CODIGO],PRODUCTOS[DESC CORTA],"",0)</f>
        <v>LAVARROPA PLATICO DS</v>
      </c>
    </row>
    <row r="1794" spans="1:30" hidden="1" x14ac:dyDescent="0.25">
      <c r="A1794" s="1">
        <v>46169</v>
      </c>
      <c r="B1794" s="1">
        <v>46169</v>
      </c>
      <c r="C1794" s="80" t="s">
        <v>169</v>
      </c>
      <c r="D1794" s="38">
        <v>5</v>
      </c>
      <c r="E1794" s="80" t="s">
        <v>169</v>
      </c>
      <c r="F1794">
        <v>1802167</v>
      </c>
      <c r="G1794" s="80" t="s">
        <v>262</v>
      </c>
      <c r="H1794" s="80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"/>
      <c r="V1794">
        <v>6215</v>
      </c>
      <c r="W1794" s="2">
        <v>6579000000</v>
      </c>
      <c r="X1794" s="6">
        <v>74860</v>
      </c>
      <c r="Y1794" s="38">
        <v>10010</v>
      </c>
      <c r="Z1794" s="81">
        <f>+((DETALLE_GD_1[[#This Row],[VALOR X UN (GD)]]-DETALLE_GD_1[[#This Row],[VALOR PPTO]])/DETALLE_GD_1[[#This Row],[VALOR PPTO]])</f>
        <v>0</v>
      </c>
      <c r="AA1794" s="2">
        <f>+DETALLE_GD_1[[#This Row],[VALOR PPTO]]*DETALLE_GD_1[[#This Row],[CANTIDAD RECIBIDA]]</f>
        <v>74860</v>
      </c>
      <c r="AB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4" s="3">
        <f>+DETALLE_GD_1[[#This Row],[CANTIDAD SOLICITADA]]-DETALLE_GD_1[[#This Row],[DEVOLUCIÓN]]</f>
        <v>5</v>
      </c>
      <c r="AD1794" s="38" t="str">
        <f>+_xlfn.XLOOKUP(DETALLE_GD_1[[#This Row],[CODIGO]],PRODUCTOS[CODIGO],PRODUCTOS[DESC CORTA],"",0)</f>
        <v>NEW DUCHA SIMPLE, SOPORTE Y FLEXIBLE 1.5M 8LPM, ESTIU (TS2024020)</v>
      </c>
    </row>
    <row r="1795" spans="1:30" hidden="1" x14ac:dyDescent="0.25">
      <c r="A1795" s="1">
        <v>46169</v>
      </c>
      <c r="B1795" s="1">
        <v>46169</v>
      </c>
      <c r="C1795" s="80" t="s">
        <v>169</v>
      </c>
      <c r="D1795" s="38">
        <v>5</v>
      </c>
      <c r="E1795" s="80" t="s">
        <v>169</v>
      </c>
      <c r="F1795">
        <v>1802165</v>
      </c>
      <c r="G1795" s="80" t="s">
        <v>261</v>
      </c>
      <c r="H1795" s="80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"/>
      <c r="V1795">
        <v>6215</v>
      </c>
      <c r="W1795" s="2">
        <v>6579000000</v>
      </c>
      <c r="X1795" s="6">
        <v>45610</v>
      </c>
      <c r="Y1795" s="38">
        <v>10010</v>
      </c>
      <c r="Z1795" s="81">
        <f>+((DETALLE_GD_1[[#This Row],[VALOR X UN (GD)]]-DETALLE_GD_1[[#This Row],[VALOR PPTO]])/DETALLE_GD_1[[#This Row],[VALOR PPTO]])</f>
        <v>0</v>
      </c>
      <c r="AA1795" s="2">
        <f>+DETALLE_GD_1[[#This Row],[VALOR PPTO]]*DETALLE_GD_1[[#This Row],[CANTIDAD RECIBIDA]]</f>
        <v>45610</v>
      </c>
      <c r="AB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5" s="3">
        <f>+DETALLE_GD_1[[#This Row],[CANTIDAD SOLICITADA]]-DETALLE_GD_1[[#This Row],[DEVOLUCIÓN]]</f>
        <v>5</v>
      </c>
      <c r="AD1795" s="38" t="str">
        <f>+_xlfn.XLOOKUP(DETALLE_GD_1[[#This Row],[CODIGO]],PRODUCTOS[CODIGO],PRODUCTOS[DESC CORTA],"",0)</f>
        <v>NEW TS2024019)</v>
      </c>
    </row>
    <row r="1796" spans="1:30" hidden="1" x14ac:dyDescent="0.25">
      <c r="A1796" s="1">
        <v>46169</v>
      </c>
      <c r="B1796" s="1">
        <v>46169</v>
      </c>
      <c r="C1796" s="80" t="s">
        <v>169</v>
      </c>
      <c r="D1796" s="38">
        <v>5</v>
      </c>
      <c r="E1796" s="80" t="s">
        <v>169</v>
      </c>
      <c r="F1796">
        <v>1801229</v>
      </c>
      <c r="G1796" s="80" t="s">
        <v>259</v>
      </c>
      <c r="H1796" s="80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"/>
      <c r="V1796">
        <v>6215</v>
      </c>
      <c r="W1796" s="2">
        <v>6579000000</v>
      </c>
      <c r="X1796" s="6">
        <v>23377.592594999998</v>
      </c>
      <c r="Y1796" s="38">
        <v>10010</v>
      </c>
      <c r="Z1796" s="81">
        <f>+((DETALLE_GD_1[[#This Row],[VALOR X UN (GD)]]-DETALLE_GD_1[[#This Row],[VALOR PPTO]])/DETALLE_GD_1[[#This Row],[VALOR PPTO]])</f>
        <v>0.1300564846444304</v>
      </c>
      <c r="AA1796" s="2">
        <f>+DETALLE_GD_1[[#This Row],[VALOR PPTO]]*DETALLE_GD_1[[#This Row],[CANTIDAD RECIBIDA]]</f>
        <v>23377.592499999999</v>
      </c>
      <c r="AB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6" s="3">
        <f>+DETALLE_GD_1[[#This Row],[CANTIDAD SOLICITADA]]-DETALLE_GD_1[[#This Row],[DEVOLUCIÓN]]</f>
        <v>5</v>
      </c>
      <c r="AD1796" s="38" t="str">
        <f>+_xlfn.XLOOKUP(DETALLE_GD_1[[#This Row],[CODIGO]],PRODUCTOS[CODIGO],PRODUCTOS[DESC CORTA],"",0)</f>
        <v>KIT DESAGUE TINA</v>
      </c>
    </row>
    <row r="1797" spans="1:30" hidden="1" x14ac:dyDescent="0.25">
      <c r="A1797" s="1">
        <v>46169</v>
      </c>
      <c r="B1797" s="1">
        <v>46169</v>
      </c>
      <c r="C1797" s="80" t="s">
        <v>169</v>
      </c>
      <c r="D1797" s="38">
        <v>5</v>
      </c>
      <c r="E1797" s="80" t="s">
        <v>169</v>
      </c>
      <c r="F1797">
        <v>1701154</v>
      </c>
      <c r="G1797" s="80" t="s">
        <v>713</v>
      </c>
      <c r="H1797" s="80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"/>
      <c r="V1797">
        <v>6215</v>
      </c>
      <c r="W1797" s="2">
        <v>6579000000</v>
      </c>
      <c r="X1797" s="6">
        <v>6150</v>
      </c>
      <c r="Y1797" s="38">
        <v>10010</v>
      </c>
      <c r="Z1797" s="81">
        <f>+((DETALLE_GD_1[[#This Row],[VALOR X UN (GD)]]-DETALLE_GD_1[[#This Row],[VALOR PPTO]])/DETALLE_GD_1[[#This Row],[VALOR PPTO]])</f>
        <v>-3.2520325203259427E-4</v>
      </c>
      <c r="AA1797" s="2">
        <f>+DETALLE_GD_1[[#This Row],[VALOR PPTO]]*DETALLE_GD_1[[#This Row],[CANTIDAD RECIBIDA]]</f>
        <v>6150</v>
      </c>
      <c r="AB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7" s="3">
        <f>+DETALLE_GD_1[[#This Row],[CANTIDAD SOLICITADA]]-DETALLE_GD_1[[#This Row],[DEVOLUCIÓN]]</f>
        <v>5</v>
      </c>
      <c r="AD1797" s="38" t="str">
        <f>+_xlfn.XLOOKUP(DETALLE_GD_1[[#This Row],[CODIGO]],PRODUCTOS[CODIGO],PRODUCTOS[DESC CORTA],"",0)</f>
        <v/>
      </c>
    </row>
    <row r="1798" spans="1:30" hidden="1" x14ac:dyDescent="0.25">
      <c r="A1798" s="1">
        <v>46169</v>
      </c>
      <c r="B1798" s="1">
        <v>46169</v>
      </c>
      <c r="C1798" s="80" t="s">
        <v>169</v>
      </c>
      <c r="D1798" s="38">
        <v>5</v>
      </c>
      <c r="E1798" s="80" t="s">
        <v>169</v>
      </c>
      <c r="F1798">
        <v>407795</v>
      </c>
      <c r="G1798" s="80" t="s">
        <v>325</v>
      </c>
      <c r="H1798" s="80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"/>
      <c r="V1798">
        <v>6215</v>
      </c>
      <c r="W1798" s="2">
        <v>6579000000</v>
      </c>
      <c r="X1798" s="6">
        <v>8054.6680500000002</v>
      </c>
      <c r="Y1798" s="38">
        <v>10010</v>
      </c>
      <c r="Z1798" s="81">
        <f>+((DETALLE_GD_1[[#This Row],[VALOR X UN (GD)]]-DETALLE_GD_1[[#This Row],[VALOR PPTO]])/DETALLE_GD_1[[#This Row],[VALOR PPTO]])</f>
        <v>4.1218334511075141E-5</v>
      </c>
      <c r="AA1798" s="2">
        <f>+DETALLE_GD_1[[#This Row],[VALOR PPTO]]*DETALLE_GD_1[[#This Row],[CANTIDAD RECIBIDA]]</f>
        <v>8054.6680000000006</v>
      </c>
      <c r="AB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8" s="3">
        <f>+DETALLE_GD_1[[#This Row],[CANTIDAD SOLICITADA]]-DETALLE_GD_1[[#This Row],[DEVOLUCIÓN]]</f>
        <v>5</v>
      </c>
      <c r="AD1798" s="38" t="str">
        <f>+_xlfn.XLOOKUP(DETALLE_GD_1[[#This Row],[CODIGO]],PRODUCTOS[CODIGO],PRODUCTOS[DESC CORTA],"",0)</f>
        <v>SET BALCON</v>
      </c>
    </row>
    <row r="1799" spans="1:30" hidden="1" x14ac:dyDescent="0.25">
      <c r="A1799" s="1">
        <v>46169</v>
      </c>
      <c r="B1799" s="1">
        <v>46169</v>
      </c>
      <c r="C1799" s="80" t="s">
        <v>169</v>
      </c>
      <c r="D1799" s="38">
        <v>5</v>
      </c>
      <c r="E1799" s="80" t="s">
        <v>169</v>
      </c>
      <c r="F1799">
        <v>1803044</v>
      </c>
      <c r="G1799" s="80" t="s">
        <v>336</v>
      </c>
      <c r="H1799" s="80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">
        <v>1119466</v>
      </c>
      <c r="V1799">
        <v>6215</v>
      </c>
      <c r="W1799" s="2">
        <v>6579000000</v>
      </c>
      <c r="X1799" s="6">
        <v>476280</v>
      </c>
      <c r="Y1799" s="38">
        <v>10010</v>
      </c>
      <c r="Z1799" s="81">
        <f>+((DETALLE_GD_1[[#This Row],[VALOR X UN (GD)]]-DETALLE_GD_1[[#This Row],[VALOR PPTO]])/DETALLE_GD_1[[#This Row],[VALOR PPTO]])</f>
        <v>-1.9729990551776301E-2</v>
      </c>
      <c r="AA1799" s="2">
        <f>+DETALLE_GD_1[[#This Row],[VALOR PPTO]]*DETALLE_GD_1[[#This Row],[CANTIDAD RECIBIDA]]</f>
        <v>476280</v>
      </c>
      <c r="AB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9" s="3">
        <f>+DETALLE_GD_1[[#This Row],[CANTIDAD SOLICITADA]]-DETALLE_GD_1[[#This Row],[DEVOLUCIÓN]]</f>
        <v>9</v>
      </c>
      <c r="AD1799" s="38" t="str">
        <f>+_xlfn.XLOOKUP(DETALLE_GD_1[[#This Row],[CODIGO]],PRODUCTOS[CODIGO],PRODUCTOS[DESC CORTA],"",0)</f>
        <v/>
      </c>
    </row>
    <row r="1800" spans="1:30" hidden="1" x14ac:dyDescent="0.25">
      <c r="A1800" s="1">
        <v>46169</v>
      </c>
      <c r="B1800" s="1">
        <v>46169</v>
      </c>
      <c r="C1800" s="80" t="s">
        <v>169</v>
      </c>
      <c r="D1800" s="38">
        <v>5</v>
      </c>
      <c r="E1800" s="80" t="s">
        <v>169</v>
      </c>
      <c r="F1800">
        <v>1803045</v>
      </c>
      <c r="G1800" s="80" t="s">
        <v>337</v>
      </c>
      <c r="H1800" s="8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"/>
      <c r="V1800">
        <v>6215</v>
      </c>
      <c r="W1800" s="2">
        <v>6579000000</v>
      </c>
      <c r="X1800" s="6">
        <v>466856.99999999994</v>
      </c>
      <c r="Y1800" s="38">
        <v>10010</v>
      </c>
      <c r="Z1800" s="81">
        <f>+((DETALLE_GD_1[[#This Row],[VALOR X UN (GD)]]-DETALLE_GD_1[[#This Row],[VALOR PPTO]])/DETALLE_GD_1[[#This Row],[VALOR PPTO]])</f>
        <v>1.6493358780096941E-4</v>
      </c>
      <c r="AA1800" s="2">
        <f>+DETALLE_GD_1[[#This Row],[VALOR PPTO]]*DETALLE_GD_1[[#This Row],[CANTIDAD RECIBIDA]]</f>
        <v>466857</v>
      </c>
      <c r="AB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0" s="3">
        <f>+DETALLE_GD_1[[#This Row],[CANTIDAD SOLICITADA]]-DETALLE_GD_1[[#This Row],[DEVOLUCIÓN]]</f>
        <v>9</v>
      </c>
      <c r="AD1800" s="38" t="str">
        <f>+_xlfn.XLOOKUP(DETALLE_GD_1[[#This Row],[CODIGO]],PRODUCTOS[CODIGO],PRODUCTOS[DESC CORTA],"",0)</f>
        <v>PUERTA INTERIOR</v>
      </c>
    </row>
    <row r="1801" spans="1:30" hidden="1" x14ac:dyDescent="0.25">
      <c r="A1801" s="1">
        <v>46169</v>
      </c>
      <c r="B1801" s="1">
        <v>46169</v>
      </c>
      <c r="C1801" s="80" t="s">
        <v>169</v>
      </c>
      <c r="D1801" s="38">
        <v>5</v>
      </c>
      <c r="E1801" s="80" t="s">
        <v>169</v>
      </c>
      <c r="F1801">
        <v>307033</v>
      </c>
      <c r="G1801" s="80" t="s">
        <v>248</v>
      </c>
      <c r="H1801" s="80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"/>
      <c r="V1801">
        <v>6215</v>
      </c>
      <c r="W1801" s="2">
        <v>6579000000</v>
      </c>
      <c r="X1801" s="6">
        <v>94452.677199999991</v>
      </c>
      <c r="Y1801" s="38">
        <v>10010</v>
      </c>
      <c r="Z1801" s="81">
        <f>+((DETALLE_GD_1[[#This Row],[VALOR X UN (GD)]]-DETALLE_GD_1[[#This Row],[VALOR PPTO]])/DETALLE_GD_1[[#This Row],[VALOR PPTO]])</f>
        <v>2.9988563055514597E-4</v>
      </c>
      <c r="AA1801" s="2">
        <f>+DETALLE_GD_1[[#This Row],[VALOR PPTO]]*DETALLE_GD_1[[#This Row],[CANTIDAD RECIBIDA]]</f>
        <v>94452.675000000003</v>
      </c>
      <c r="AB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1" s="3">
        <f>+DETALLE_GD_1[[#This Row],[CANTIDAD SOLICITADA]]-DETALLE_GD_1[[#This Row],[DEVOLUCIÓN]]</f>
        <v>50</v>
      </c>
      <c r="AD1801" s="38">
        <f>+_xlfn.XLOOKUP(DETALLE_GD_1[[#This Row],[CODIGO]],PRODUCTOS[CODIGO],PRODUCTOS[DESC CORTA],"",0)</f>
        <v>0</v>
      </c>
    </row>
    <row r="1802" spans="1:30" hidden="1" x14ac:dyDescent="0.25">
      <c r="A1802" s="1">
        <v>46169</v>
      </c>
      <c r="B1802" s="1">
        <v>46169</v>
      </c>
      <c r="C1802" s="80" t="s">
        <v>169</v>
      </c>
      <c r="D1802" s="38">
        <v>5</v>
      </c>
      <c r="E1802" s="80" t="s">
        <v>169</v>
      </c>
      <c r="F1802">
        <v>617016</v>
      </c>
      <c r="G1802" s="80" t="s">
        <v>133</v>
      </c>
      <c r="H1802" s="80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"/>
      <c r="V1802">
        <v>6215</v>
      </c>
      <c r="W1802" s="2">
        <v>6579000000</v>
      </c>
      <c r="X1802" s="6">
        <v>28575.132740000001</v>
      </c>
      <c r="Y1802" s="38">
        <v>10010</v>
      </c>
      <c r="Z1802" s="81">
        <f>+((DETALLE_GD_1[[#This Row],[VALOR X UN (GD)]]-DETALLE_GD_1[[#This Row],[VALOR PPTO]])/DETALLE_GD_1[[#This Row],[VALOR PPTO]])</f>
        <v>2.3750370645694318E-3</v>
      </c>
      <c r="AA1802" s="2">
        <f>+DETALLE_GD_1[[#This Row],[VALOR PPTO]]*DETALLE_GD_1[[#This Row],[CANTIDAD RECIBIDA]]</f>
        <v>28575.133000000002</v>
      </c>
      <c r="AB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2" s="3">
        <f>+DETALLE_GD_1[[#This Row],[CANTIDAD SOLICITADA]]-DETALLE_GD_1[[#This Row],[DEVOLUCIÓN]]</f>
        <v>10</v>
      </c>
      <c r="AD1802" s="38" t="str">
        <f>+_xlfn.XLOOKUP(DETALLE_GD_1[[#This Row],[CODIGO]],PRODUCTOS[CODIGO],PRODUCTOS[DESC CORTA],"",0)</f>
        <v>RODILLO CHIPORRO</v>
      </c>
    </row>
    <row r="1803" spans="1:30" hidden="1" x14ac:dyDescent="0.25">
      <c r="A1803" s="1">
        <v>46169</v>
      </c>
      <c r="B1803" s="1">
        <v>46169</v>
      </c>
      <c r="C1803" s="80" t="s">
        <v>169</v>
      </c>
      <c r="D1803" s="38">
        <v>5</v>
      </c>
      <c r="E1803" s="80" t="s">
        <v>169</v>
      </c>
      <c r="F1803">
        <v>617055</v>
      </c>
      <c r="G1803" s="80" t="s">
        <v>182</v>
      </c>
      <c r="H1803" s="80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"/>
      <c r="V1803">
        <v>6215</v>
      </c>
      <c r="W1803" s="2">
        <v>6579000000</v>
      </c>
      <c r="X1803" s="6">
        <v>9203.5378099999998</v>
      </c>
      <c r="Y1803" s="38">
        <v>10010</v>
      </c>
      <c r="Z1803" s="81">
        <f>+((DETALLE_GD_1[[#This Row],[VALOR X UN (GD)]]-DETALLE_GD_1[[#This Row],[VALOR PPTO]])/DETALLE_GD_1[[#This Row],[VALOR PPTO]])</f>
        <v>-0.24518158125712083</v>
      </c>
      <c r="AA1803" s="2">
        <f>+DETALLE_GD_1[[#This Row],[VALOR PPTO]]*DETALLE_GD_1[[#This Row],[CANTIDAD RECIBIDA]]</f>
        <v>9203.5380000000005</v>
      </c>
      <c r="AB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3" s="3">
        <f>+DETALLE_GD_1[[#This Row],[CANTIDAD SOLICITADA]]-DETALLE_GD_1[[#This Row],[DEVOLUCIÓN]]</f>
        <v>10</v>
      </c>
      <c r="AD1803" s="38">
        <f>+_xlfn.XLOOKUP(DETALLE_GD_1[[#This Row],[CODIGO]],PRODUCTOS[CODIGO],PRODUCTOS[DESC CORTA],"",0)</f>
        <v>0</v>
      </c>
    </row>
    <row r="1804" spans="1:30" hidden="1" x14ac:dyDescent="0.25">
      <c r="A1804" s="1">
        <v>46169</v>
      </c>
      <c r="B1804" s="1">
        <v>46169</v>
      </c>
      <c r="C1804" s="80" t="s">
        <v>169</v>
      </c>
      <c r="D1804" s="38">
        <v>5</v>
      </c>
      <c r="E1804" s="80" t="s">
        <v>169</v>
      </c>
      <c r="F1804">
        <v>617057</v>
      </c>
      <c r="G1804" s="80" t="s">
        <v>134</v>
      </c>
      <c r="H1804" s="80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"/>
      <c r="V1804">
        <v>6215</v>
      </c>
      <c r="W1804" s="2">
        <v>6579000000</v>
      </c>
      <c r="X1804" s="6">
        <v>20421.197059999999</v>
      </c>
      <c r="Y1804" s="38">
        <v>10010</v>
      </c>
      <c r="Z1804" s="81">
        <f>+((DETALLE_GD_1[[#This Row],[VALOR X UN (GD)]]-DETALLE_GD_1[[#This Row],[VALOR PPTO]])/DETALLE_GD_1[[#This Row],[VALOR PPTO]])</f>
        <v>-0.16831515801938537</v>
      </c>
      <c r="AA1804" s="2">
        <f>+DETALLE_GD_1[[#This Row],[VALOR PPTO]]*DETALLE_GD_1[[#This Row],[CANTIDAD RECIBIDA]]</f>
        <v>20421.197</v>
      </c>
      <c r="AB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4" s="3">
        <f>+DETALLE_GD_1[[#This Row],[CANTIDAD SOLICITADA]]-DETALLE_GD_1[[#This Row],[DEVOLUCIÓN]]</f>
        <v>10</v>
      </c>
      <c r="AD1804" s="38" t="str">
        <f>+_xlfn.XLOOKUP(DETALLE_GD_1[[#This Row],[CODIGO]],PRODUCTOS[CODIGO],PRODUCTOS[DESC CORTA],"",0)</f>
        <v>BROCHA 5/8 X4</v>
      </c>
    </row>
    <row r="1805" spans="1:30" hidden="1" x14ac:dyDescent="0.25">
      <c r="A1805" s="1">
        <v>46169</v>
      </c>
      <c r="B1805" s="1">
        <v>46169</v>
      </c>
      <c r="C1805" s="80" t="s">
        <v>169</v>
      </c>
      <c r="D1805" s="38">
        <v>5</v>
      </c>
      <c r="E1805" s="80" t="s">
        <v>169</v>
      </c>
      <c r="F1805">
        <v>407185</v>
      </c>
      <c r="G1805" s="80" t="s">
        <v>43</v>
      </c>
      <c r="H1805" s="80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"/>
      <c r="V1805">
        <v>6215</v>
      </c>
      <c r="W1805" s="2">
        <v>6579000000</v>
      </c>
      <c r="X1805" s="6">
        <v>30952.44</v>
      </c>
      <c r="Y1805" s="38">
        <v>10010</v>
      </c>
      <c r="Z1805" s="81">
        <f>+((DETALLE_GD_1[[#This Row],[VALOR X UN (GD)]]-DETALLE_GD_1[[#This Row],[VALOR PPTO]])/DETALLE_GD_1[[#This Row],[VALOR PPTO]])</f>
        <v>-8.9077242923396804E-2</v>
      </c>
      <c r="AA1805" s="2">
        <f>+DETALLE_GD_1[[#This Row],[VALOR PPTO]]*DETALLE_GD_1[[#This Row],[CANTIDAD RECIBIDA]]</f>
        <v>30952.350000000002</v>
      </c>
      <c r="AB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5" s="3">
        <f>+DETALLE_GD_1[[#This Row],[CANTIDAD SOLICITADA]]-DETALLE_GD_1[[#This Row],[DEVOLUCIÓN]]</f>
        <v>4500</v>
      </c>
      <c r="AD1805" s="38">
        <f>+_xlfn.XLOOKUP(DETALLE_GD_1[[#This Row],[CODIGO]],PRODUCTOS[CODIGO],PRODUCTOS[DESC CORTA],"",0)</f>
        <v>0</v>
      </c>
    </row>
    <row r="1806" spans="1:30" hidden="1" x14ac:dyDescent="0.25">
      <c r="A1806" s="1">
        <v>46169</v>
      </c>
      <c r="B1806" s="1">
        <v>46169</v>
      </c>
      <c r="C1806" s="80" t="s">
        <v>169</v>
      </c>
      <c r="D1806" s="38">
        <v>5</v>
      </c>
      <c r="E1806" s="80" t="s">
        <v>169</v>
      </c>
      <c r="F1806">
        <v>407423</v>
      </c>
      <c r="G1806" s="80" t="s">
        <v>106</v>
      </c>
      <c r="H1806" s="80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"/>
      <c r="V1806">
        <v>6215</v>
      </c>
      <c r="W1806" s="2">
        <v>6579000000</v>
      </c>
      <c r="X1806" s="6">
        <v>319921.50595135131</v>
      </c>
      <c r="Y1806" s="38">
        <v>10010</v>
      </c>
      <c r="Z1806" s="81">
        <f>+((DETALLE_GD_1[[#This Row],[VALOR X UN (GD)]]-DETALLE_GD_1[[#This Row],[VALOR PPTO]])/DETALLE_GD_1[[#This Row],[VALOR PPTO]])</f>
        <v>-0.96749546373094641</v>
      </c>
      <c r="AA1806" s="2">
        <f>+DETALLE_GD_1[[#This Row],[VALOR PPTO]]*DETALLE_GD_1[[#This Row],[CANTIDAD RECIBIDA]]</f>
        <v>319921.5</v>
      </c>
      <c r="AB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6" s="3">
        <f>+DETALLE_GD_1[[#This Row],[CANTIDAD SOLICITADA]]-DETALLE_GD_1[[#This Row],[DEVOLUCIÓN]]</f>
        <v>3000</v>
      </c>
      <c r="AD1806" s="38" t="str">
        <f>+_xlfn.XLOOKUP(DETALLE_GD_1[[#This Row],[CODIGO]],PRODUCTOS[CODIGO],PRODUCTOS[DESC CORTA],"",0)</f>
        <v>TORNILLO CRS 6X1 5/8</v>
      </c>
    </row>
    <row r="1807" spans="1:30" hidden="1" x14ac:dyDescent="0.25">
      <c r="A1807" s="1">
        <v>46169</v>
      </c>
      <c r="B1807" s="1">
        <v>46169</v>
      </c>
      <c r="C1807" s="80" t="s">
        <v>169</v>
      </c>
      <c r="D1807" s="38">
        <v>5</v>
      </c>
      <c r="E1807" s="80" t="s">
        <v>169</v>
      </c>
      <c r="F1807">
        <v>404793</v>
      </c>
      <c r="G1807" s="80" t="s">
        <v>1651</v>
      </c>
      <c r="H1807" s="80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">
        <v>3400</v>
      </c>
      <c r="V1807">
        <v>6215</v>
      </c>
      <c r="W1807" s="2">
        <v>6579000000</v>
      </c>
      <c r="X1807" s="6">
        <v>13713.269504</v>
      </c>
      <c r="Y1807" s="38">
        <v>10010</v>
      </c>
      <c r="Z1807" s="81">
        <f>+((DETALLE_GD_1[[#This Row],[VALOR X UN (GD)]]-DETALLE_GD_1[[#This Row],[VALOR PPTO]])/DETALLE_GD_1[[#This Row],[VALOR PPTO]])</f>
        <v>-0.75206496160525393</v>
      </c>
      <c r="AA1807" s="2">
        <f>+DETALLE_GD_1[[#This Row],[VALOR PPTO]]*DETALLE_GD_1[[#This Row],[CANTIDAD RECIBIDA]]</f>
        <v>13713.2695</v>
      </c>
      <c r="AB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7" s="3">
        <f>+DETALLE_GD_1[[#This Row],[CANTIDAD SOLICITADA]]-DETALLE_GD_1[[#This Row],[DEVOLUCIÓN]]</f>
        <v>1</v>
      </c>
      <c r="AD1807" s="38" t="str">
        <f>+_xlfn.XLOOKUP(DETALLE_GD_1[[#This Row],[CODIGO]],PRODUCTOS[CODIGO],PRODUCTOS[DESC CORTA],"",0)</f>
        <v>NARIZ GRADA ALUMINIO</v>
      </c>
    </row>
    <row r="1808" spans="1:30" hidden="1" x14ac:dyDescent="0.25">
      <c r="A1808" s="1">
        <v>46169</v>
      </c>
      <c r="B1808" s="1">
        <v>46169</v>
      </c>
      <c r="C1808" s="80" t="s">
        <v>169</v>
      </c>
      <c r="D1808" s="38">
        <v>5</v>
      </c>
      <c r="E1808" s="80" t="s">
        <v>169</v>
      </c>
      <c r="F1808">
        <v>609008</v>
      </c>
      <c r="G1808" s="80" t="s">
        <v>57</v>
      </c>
      <c r="H1808" s="80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">
        <v>807338</v>
      </c>
      <c r="V1808">
        <v>6215</v>
      </c>
      <c r="W1808" s="2">
        <v>6579000000</v>
      </c>
      <c r="X1808" s="6">
        <v>10653.786550000001</v>
      </c>
      <c r="Y1808" s="38">
        <v>10010</v>
      </c>
      <c r="Z1808" s="81">
        <f>+((DETALLE_GD_1[[#This Row],[VALOR X UN (GD)]]-DETALLE_GD_1[[#This Row],[VALOR PPTO]])/DETALLE_GD_1[[#This Row],[VALOR PPTO]])</f>
        <v>-2.9828502758151007E-2</v>
      </c>
      <c r="AA1808" s="2">
        <f>+DETALLE_GD_1[[#This Row],[VALOR PPTO]]*DETALLE_GD_1[[#This Row],[CANTIDAD RECIBIDA]]</f>
        <v>10653.786500000002</v>
      </c>
      <c r="AB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8" s="3">
        <f>+DETALLE_GD_1[[#This Row],[CANTIDAD SOLICITADA]]-DETALLE_GD_1[[#This Row],[DEVOLUCIÓN]]</f>
        <v>5</v>
      </c>
      <c r="AD1808" s="38" t="str">
        <f>+_xlfn.XLOOKUP(DETALLE_GD_1[[#This Row],[CODIGO]],PRODUCTOS[CODIGO],PRODUCTOS[DESC CORTA],"",0)</f>
        <v>DUCO</v>
      </c>
    </row>
    <row r="1809" spans="1:30" hidden="1" x14ac:dyDescent="0.25">
      <c r="A1809" s="1">
        <v>46169</v>
      </c>
      <c r="B1809" s="1">
        <v>46169</v>
      </c>
      <c r="C1809" s="80" t="s">
        <v>169</v>
      </c>
      <c r="D1809" s="38">
        <v>5</v>
      </c>
      <c r="E1809" s="80" t="s">
        <v>169</v>
      </c>
      <c r="F1809">
        <v>1801735</v>
      </c>
      <c r="G1809" s="80" t="s">
        <v>73</v>
      </c>
      <c r="H1809" s="80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"/>
      <c r="V1809">
        <v>6215</v>
      </c>
      <c r="W1809" s="2">
        <v>6579000000</v>
      </c>
      <c r="X1809" s="6">
        <v>20970</v>
      </c>
      <c r="Y1809" s="38">
        <v>10010</v>
      </c>
      <c r="Z1809" s="81">
        <f>+((DETALLE_GD_1[[#This Row],[VALOR X UN (GD)]]-DETALLE_GD_1[[#This Row],[VALOR PPTO]])/DETALLE_GD_1[[#This Row],[VALOR PPTO]])</f>
        <v>8.1831187410586551E-2</v>
      </c>
      <c r="AA1809" s="2">
        <f>+DETALLE_GD_1[[#This Row],[VALOR PPTO]]*DETALLE_GD_1[[#This Row],[CANTIDAD RECIBIDA]]</f>
        <v>20970</v>
      </c>
      <c r="AB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9" s="3">
        <f>+DETALLE_GD_1[[#This Row],[CANTIDAD SOLICITADA]]-DETALLE_GD_1[[#This Row],[DEVOLUCIÓN]]</f>
        <v>6</v>
      </c>
      <c r="AD1809" s="38" t="str">
        <f>+_xlfn.XLOOKUP(DETALLE_GD_1[[#This Row],[CODIGO]],PRODUCTOS[CODIGO],PRODUCTOS[DESC CORTA],"",0)</f>
        <v>BURLETE PVC</v>
      </c>
    </row>
    <row r="1810" spans="1:30" hidden="1" x14ac:dyDescent="0.25">
      <c r="A1810" s="1">
        <v>46169</v>
      </c>
      <c r="B1810" s="1">
        <v>46169</v>
      </c>
      <c r="C1810" s="80" t="s">
        <v>169</v>
      </c>
      <c r="D1810" s="38">
        <v>5</v>
      </c>
      <c r="E1810" s="80" t="s">
        <v>169</v>
      </c>
      <c r="F1810">
        <v>1805340</v>
      </c>
      <c r="G1810" s="80" t="s">
        <v>298</v>
      </c>
      <c r="H1810" s="8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"/>
      <c r="V1810">
        <v>6215</v>
      </c>
      <c r="W1810" s="2">
        <v>6579000000</v>
      </c>
      <c r="X1810" s="6">
        <v>58200</v>
      </c>
      <c r="Y1810" s="38">
        <v>10010</v>
      </c>
      <c r="Z1810" s="81">
        <f>+((DETALLE_GD_1[[#This Row],[VALOR X UN (GD)]]-DETALLE_GD_1[[#This Row],[VALOR PPTO]])/DETALLE_GD_1[[#This Row],[VALOR PPTO]])</f>
        <v>0</v>
      </c>
      <c r="AA1810" s="2">
        <f>+DETALLE_GD_1[[#This Row],[VALOR PPTO]]*DETALLE_GD_1[[#This Row],[CANTIDAD RECIBIDA]]</f>
        <v>58200</v>
      </c>
      <c r="AB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0" s="3">
        <f>+DETALLE_GD_1[[#This Row],[CANTIDAD SOLICITADA]]-DETALLE_GD_1[[#This Row],[DEVOLUCIÓN]]</f>
        <v>3</v>
      </c>
      <c r="AD1810" s="38" t="str">
        <f>+_xlfn.XLOOKUP(DETALLE_GD_1[[#This Row],[CODIGO]],PRODUCTOS[CODIGO],PRODUCTOS[DESC CORTA],"",0)</f>
        <v>EXTRT</v>
      </c>
    </row>
    <row r="1811" spans="1:30" hidden="1" x14ac:dyDescent="0.25">
      <c r="A1811" s="1">
        <v>46169</v>
      </c>
      <c r="B1811" s="1">
        <v>46169</v>
      </c>
      <c r="C1811" s="80" t="s">
        <v>169</v>
      </c>
      <c r="D1811" s="38">
        <v>5</v>
      </c>
      <c r="E1811" s="80" t="s">
        <v>169</v>
      </c>
      <c r="F1811">
        <v>1808156</v>
      </c>
      <c r="G1811" s="80" t="s">
        <v>277</v>
      </c>
      <c r="H1811" s="80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"/>
      <c r="V1811">
        <v>6215</v>
      </c>
      <c r="W1811" s="2">
        <v>6579000000</v>
      </c>
      <c r="X1811" s="6">
        <v>3832</v>
      </c>
      <c r="Y1811" s="38">
        <v>10010</v>
      </c>
      <c r="Z1811" s="81">
        <f>+((DETALLE_GD_1[[#This Row],[VALOR X UN (GD)]]-DETALLE_GD_1[[#This Row],[VALOR PPTO]])/DETALLE_GD_1[[#This Row],[VALOR PPTO]])</f>
        <v>8.0897703549060538E-3</v>
      </c>
      <c r="AA1811" s="2">
        <f>+DETALLE_GD_1[[#This Row],[VALOR PPTO]]*DETALLE_GD_1[[#This Row],[CANTIDAD RECIBIDA]]</f>
        <v>3832</v>
      </c>
      <c r="AB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1" s="3">
        <f>+DETALLE_GD_1[[#This Row],[CANTIDAD SOLICITADA]]-DETALLE_GD_1[[#This Row],[DEVOLUCIÓN]]</f>
        <v>2</v>
      </c>
      <c r="AD1811" s="38" t="str">
        <f>+_xlfn.XLOOKUP(DETALLE_GD_1[[#This Row],[CODIGO]],PRODUCTOS[CODIGO],PRODUCTOS[DESC CORTA],"",0)</f>
        <v>PERCHA SIMPLE YORK</v>
      </c>
    </row>
    <row r="1812" spans="1:30" hidden="1" x14ac:dyDescent="0.25">
      <c r="A1812" s="1">
        <v>46169</v>
      </c>
      <c r="B1812" s="1">
        <v>46169</v>
      </c>
      <c r="C1812" s="80" t="s">
        <v>169</v>
      </c>
      <c r="D1812" s="38">
        <v>5</v>
      </c>
      <c r="E1812" s="80" t="s">
        <v>169</v>
      </c>
      <c r="F1812">
        <v>1808006</v>
      </c>
      <c r="G1812" s="80" t="s">
        <v>194</v>
      </c>
      <c r="H1812" s="80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"/>
      <c r="V1812">
        <v>6215</v>
      </c>
      <c r="W1812" s="2">
        <v>6579000000</v>
      </c>
      <c r="X1812" s="6">
        <v>5813.3421920000001</v>
      </c>
      <c r="Y1812" s="38">
        <v>10010</v>
      </c>
      <c r="Z1812" s="81">
        <f>+((DETALLE_GD_1[[#This Row],[VALOR X UN (GD)]]-DETALLE_GD_1[[#This Row],[VALOR PPTO]])/DETALLE_GD_1[[#This Row],[VALOR PPTO]])</f>
        <v>-5.886458911709137E-5</v>
      </c>
      <c r="AA1812" s="2">
        <f>+DETALLE_GD_1[[#This Row],[VALOR PPTO]]*DETALLE_GD_1[[#This Row],[CANTIDAD RECIBIDA]]</f>
        <v>5813.3422</v>
      </c>
      <c r="AB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2" s="3">
        <f>+DETALLE_GD_1[[#This Row],[CANTIDAD SOLICITADA]]-DETALLE_GD_1[[#This Row],[DEVOLUCIÓN]]</f>
        <v>2</v>
      </c>
      <c r="AD1812" s="38">
        <f>+_xlfn.XLOOKUP(DETALLE_GD_1[[#This Row],[CODIGO]],PRODUCTOS[CODIGO],PRODUCTOS[DESC CORTA],"",0)</f>
        <v>0</v>
      </c>
    </row>
    <row r="1813" spans="1:30" hidden="1" x14ac:dyDescent="0.25">
      <c r="A1813" s="1">
        <v>46169</v>
      </c>
      <c r="B1813" s="1">
        <v>46169</v>
      </c>
      <c r="C1813" s="80" t="s">
        <v>169</v>
      </c>
      <c r="D1813" s="38">
        <v>5</v>
      </c>
      <c r="E1813" s="80" t="s">
        <v>169</v>
      </c>
      <c r="F1813">
        <v>1808003</v>
      </c>
      <c r="G1813" s="80" t="s">
        <v>195</v>
      </c>
      <c r="H1813" s="80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"/>
      <c r="V1813">
        <v>6215</v>
      </c>
      <c r="W1813" s="2">
        <v>6579000000</v>
      </c>
      <c r="X1813" s="6">
        <v>670.97943200000009</v>
      </c>
      <c r="Y1813" s="38">
        <v>10010</v>
      </c>
      <c r="Z1813" s="81">
        <f>+((DETALLE_GD_1[[#This Row],[VALOR X UN (GD)]]-DETALLE_GD_1[[#This Row],[VALOR PPTO]])/DETALLE_GD_1[[#This Row],[VALOR PPTO]])</f>
        <v>3.0403308833823098E-5</v>
      </c>
      <c r="AA1813" s="2">
        <f>+DETALLE_GD_1[[#This Row],[VALOR PPTO]]*DETALLE_GD_1[[#This Row],[CANTIDAD RECIBIDA]]</f>
        <v>670.9796</v>
      </c>
      <c r="AB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3" s="3">
        <f>+DETALLE_GD_1[[#This Row],[CANTIDAD SOLICITADA]]-DETALLE_GD_1[[#This Row],[DEVOLUCIÓN]]</f>
        <v>4</v>
      </c>
      <c r="AD1813" s="38">
        <f>+_xlfn.XLOOKUP(DETALLE_GD_1[[#This Row],[CODIGO]],PRODUCTOS[CODIGO],PRODUCTOS[DESC CORTA],"",0)</f>
        <v>0</v>
      </c>
    </row>
    <row r="1814" spans="1:30" hidden="1" x14ac:dyDescent="0.25">
      <c r="A1814" s="1">
        <v>46169</v>
      </c>
      <c r="B1814" s="1">
        <v>46169</v>
      </c>
      <c r="C1814" s="80" t="s">
        <v>169</v>
      </c>
      <c r="D1814" s="38">
        <v>5</v>
      </c>
      <c r="E1814" s="80" t="s">
        <v>169</v>
      </c>
      <c r="F1814">
        <v>1802517</v>
      </c>
      <c r="G1814" s="80" t="s">
        <v>141</v>
      </c>
      <c r="H1814" s="80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"/>
      <c r="V1814">
        <v>6215</v>
      </c>
      <c r="W1814" s="2">
        <v>6579000000</v>
      </c>
      <c r="X1814" s="6">
        <v>4624</v>
      </c>
      <c r="Y1814" s="38">
        <v>10010</v>
      </c>
      <c r="Z1814" s="81">
        <f>+((DETALLE_GD_1[[#This Row],[VALOR X UN (GD)]]-DETALLE_GD_1[[#This Row],[VALOR PPTO]])/DETALLE_GD_1[[#This Row],[VALOR PPTO]])</f>
        <v>2.1626297577854672E-4</v>
      </c>
      <c r="AA1814" s="2">
        <f>+DETALLE_GD_1[[#This Row],[VALOR PPTO]]*DETALLE_GD_1[[#This Row],[CANTIDAD RECIBIDA]]</f>
        <v>4624</v>
      </c>
      <c r="AB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4" s="3">
        <f>+DETALLE_GD_1[[#This Row],[CANTIDAD SOLICITADA]]-DETALLE_GD_1[[#This Row],[DEVOLUCIÓN]]</f>
        <v>2</v>
      </c>
      <c r="AD1814" s="38" t="str">
        <f>+_xlfn.XLOOKUP(DETALLE_GD_1[[#This Row],[CODIGO]],PRODUCTOS[CODIGO],PRODUCTOS[DESC CORTA],"",0)</f>
        <v>CELOSIA ALUMINIO 25X25</v>
      </c>
    </row>
    <row r="1815" spans="1:30" hidden="1" x14ac:dyDescent="0.25">
      <c r="A1815" s="1">
        <v>46169</v>
      </c>
      <c r="B1815" s="1">
        <v>46169</v>
      </c>
      <c r="C1815" s="80" t="s">
        <v>169</v>
      </c>
      <c r="D1815" s="38">
        <v>5</v>
      </c>
      <c r="E1815" s="80" t="s">
        <v>169</v>
      </c>
      <c r="F1815">
        <v>1802172</v>
      </c>
      <c r="G1815" s="80" t="s">
        <v>266</v>
      </c>
      <c r="H1815" s="80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"/>
      <c r="V1815">
        <v>6215</v>
      </c>
      <c r="W1815" s="2">
        <v>6579000000</v>
      </c>
      <c r="X1815" s="6">
        <v>6070</v>
      </c>
      <c r="Y1815" s="38">
        <v>10010</v>
      </c>
      <c r="Z1815" s="81">
        <f>+((DETALLE_GD_1[[#This Row],[VALOR X UN (GD)]]-DETALLE_GD_1[[#This Row],[VALOR PPTO]])/DETALLE_GD_1[[#This Row],[VALOR PPTO]])</f>
        <v>-8.2372322899505767E-4</v>
      </c>
      <c r="AA1815" s="2">
        <f>+DETALLE_GD_1[[#This Row],[VALOR PPTO]]*DETALLE_GD_1[[#This Row],[CANTIDAD RECIBIDA]]</f>
        <v>6070</v>
      </c>
      <c r="AB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5" s="3">
        <f>+DETALLE_GD_1[[#This Row],[CANTIDAD SOLICITADA]]-DETALLE_GD_1[[#This Row],[DEVOLUCIÓN]]</f>
        <v>2</v>
      </c>
      <c r="AD1815" s="38" t="str">
        <f>+_xlfn.XLOOKUP(DETALLE_GD_1[[#This Row],[CODIGO]],PRODUCTOS[CODIGO],PRODUCTOS[DESC CORTA],"",0)</f>
        <v>ARGOLLA TOALLA BENTON</v>
      </c>
    </row>
    <row r="1816" spans="1:30" hidden="1" x14ac:dyDescent="0.25">
      <c r="A1816" s="1">
        <v>46169</v>
      </c>
      <c r="B1816" s="1">
        <v>46169</v>
      </c>
      <c r="C1816" s="80" t="s">
        <v>169</v>
      </c>
      <c r="D1816" s="38">
        <v>5</v>
      </c>
      <c r="E1816" s="80" t="s">
        <v>169</v>
      </c>
      <c r="F1816">
        <v>1802171</v>
      </c>
      <c r="G1816" s="80" t="s">
        <v>265</v>
      </c>
      <c r="H1816" s="80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"/>
      <c r="V1816">
        <v>6215</v>
      </c>
      <c r="W1816" s="2">
        <v>6579000000</v>
      </c>
      <c r="X1816" s="6">
        <v>7264</v>
      </c>
      <c r="Y1816" s="38">
        <v>10010</v>
      </c>
      <c r="Z1816" s="81">
        <f>+((DETALLE_GD_1[[#This Row],[VALOR X UN (GD)]]-DETALLE_GD_1[[#This Row],[VALOR PPTO]])/DETALLE_GD_1[[#This Row],[VALOR PPTO]])</f>
        <v>-0.13312224669603523</v>
      </c>
      <c r="AA1816" s="2">
        <f>+DETALLE_GD_1[[#This Row],[VALOR PPTO]]*DETALLE_GD_1[[#This Row],[CANTIDAD RECIBIDA]]</f>
        <v>7264</v>
      </c>
      <c r="AB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6" s="3">
        <f>+DETALLE_GD_1[[#This Row],[CANTIDAD SOLICITADA]]-DETALLE_GD_1[[#This Row],[DEVOLUCIÓN]]</f>
        <v>2</v>
      </c>
      <c r="AD1816" s="38" t="str">
        <f>+_xlfn.XLOOKUP(DETALLE_GD_1[[#This Row],[CODIGO]],PRODUCTOS[CODIGO],PRODUCTOS[DESC CORTA],"",0)</f>
        <v>PORTA ROLLO BENTON</v>
      </c>
    </row>
    <row r="1817" spans="1:30" hidden="1" x14ac:dyDescent="0.25">
      <c r="A1817" s="1">
        <v>46169</v>
      </c>
      <c r="B1817" s="1">
        <v>46169</v>
      </c>
      <c r="C1817" s="80" t="s">
        <v>169</v>
      </c>
      <c r="D1817" s="38">
        <v>5</v>
      </c>
      <c r="E1817" s="80" t="s">
        <v>169</v>
      </c>
      <c r="F1817">
        <v>1206002</v>
      </c>
      <c r="G1817" s="80" t="s">
        <v>192</v>
      </c>
      <c r="H1817" s="80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"/>
      <c r="V1817">
        <v>6215</v>
      </c>
      <c r="W1817" s="2">
        <v>6579000000</v>
      </c>
      <c r="X1817" s="6">
        <v>31566.967741999997</v>
      </c>
      <c r="Y1817" s="38">
        <v>10010</v>
      </c>
      <c r="Z1817" s="81">
        <f>+((DETALLE_GD_1[[#This Row],[VALOR X UN (GD)]]-DETALLE_GD_1[[#This Row],[VALOR PPTO]])/DETALLE_GD_1[[#This Row],[VALOR PPTO]])</f>
        <v>0.28815033035893939</v>
      </c>
      <c r="AA1817" s="2">
        <f>+DETALLE_GD_1[[#This Row],[VALOR PPTO]]*DETALLE_GD_1[[#This Row],[CANTIDAD RECIBIDA]]</f>
        <v>31566.967799999999</v>
      </c>
      <c r="AB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7" s="3">
        <f>+DETALLE_GD_1[[#This Row],[CANTIDAD SOLICITADA]]-DETALLE_GD_1[[#This Row],[DEVOLUCIÓN]]</f>
        <v>2</v>
      </c>
      <c r="AD1817" s="38">
        <f>+_xlfn.XLOOKUP(DETALLE_GD_1[[#This Row],[CODIGO]],PRODUCTOS[CODIGO],PRODUCTOS[DESC CORTA],"",0)</f>
        <v>0</v>
      </c>
    </row>
    <row r="1818" spans="1:30" hidden="1" x14ac:dyDescent="0.25">
      <c r="A1818" s="1">
        <v>46169</v>
      </c>
      <c r="B1818" s="1">
        <v>46169</v>
      </c>
      <c r="C1818" s="80" t="s">
        <v>169</v>
      </c>
      <c r="D1818" s="38">
        <v>5</v>
      </c>
      <c r="E1818" s="80" t="s">
        <v>169</v>
      </c>
      <c r="F1818">
        <v>705028</v>
      </c>
      <c r="G1818" s="80" t="s">
        <v>72</v>
      </c>
      <c r="H1818" s="80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"/>
      <c r="V1818">
        <v>6215</v>
      </c>
      <c r="W1818" s="2">
        <v>6579000000</v>
      </c>
      <c r="X1818" s="6">
        <v>458541.72414000001</v>
      </c>
      <c r="Y1818" s="38">
        <v>10010</v>
      </c>
      <c r="Z1818" s="81">
        <f>+((DETALLE_GD_1[[#This Row],[VALOR X UN (GD)]]-DETALLE_GD_1[[#This Row],[VALOR PPTO]])/DETALLE_GD_1[[#This Row],[VALOR PPTO]])</f>
        <v>-6.3281569552436868E-3</v>
      </c>
      <c r="AA1818" s="2">
        <f>+DETALLE_GD_1[[#This Row],[VALOR PPTO]]*DETALLE_GD_1[[#This Row],[CANTIDAD RECIBIDA]]</f>
        <v>458541.72400000005</v>
      </c>
      <c r="AB1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8" s="3">
        <f>+DETALLE_GD_1[[#This Row],[CANTIDAD SOLICITADA]]-DETALLE_GD_1[[#This Row],[DEVOLUCIÓN]]</f>
        <v>20</v>
      </c>
      <c r="AD1818" s="38" t="str">
        <f>+_xlfn.XLOOKUP(DETALLE_GD_1[[#This Row],[CODIGO]],PRODUCTOS[CODIGO],PRODUCTOS[DESC CORTA],"",0)</f>
        <v>SIMPLISIMA</v>
      </c>
    </row>
    <row r="1819" spans="1:30" hidden="1" x14ac:dyDescent="0.25">
      <c r="A1819" s="1">
        <v>46169</v>
      </c>
      <c r="B1819" s="1">
        <v>46169</v>
      </c>
      <c r="C1819" s="80" t="s">
        <v>169</v>
      </c>
      <c r="D1819" s="38">
        <v>5</v>
      </c>
      <c r="E1819" s="80" t="s">
        <v>169</v>
      </c>
      <c r="F1819">
        <v>404252</v>
      </c>
      <c r="G1819" s="80" t="s">
        <v>181</v>
      </c>
      <c r="H1819" s="80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"/>
      <c r="V1819">
        <v>6215</v>
      </c>
      <c r="W1819" s="2">
        <v>6579000000</v>
      </c>
      <c r="X1819" s="6">
        <v>22200.877519999998</v>
      </c>
      <c r="Y1819" s="38">
        <v>10010</v>
      </c>
      <c r="Z1819" s="81">
        <f>+((DETALLE_GD_1[[#This Row],[VALOR X UN (GD)]]-DETALLE_GD_1[[#This Row],[VALOR PPTO]])/DETALLE_GD_1[[#This Row],[VALOR PPTO]])</f>
        <v>0.39111615315394299</v>
      </c>
      <c r="AA1819" s="2">
        <f>+DETALLE_GD_1[[#This Row],[VALOR PPTO]]*DETALLE_GD_1[[#This Row],[CANTIDAD RECIBIDA]]</f>
        <v>22200.877999999997</v>
      </c>
      <c r="AB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9" s="3">
        <f>+DETALLE_GD_1[[#This Row],[CANTIDAD SOLICITADA]]-DETALLE_GD_1[[#This Row],[DEVOLUCIÓN]]</f>
        <v>20</v>
      </c>
      <c r="AD1819" s="38">
        <f>+_xlfn.XLOOKUP(DETALLE_GD_1[[#This Row],[CODIGO]],PRODUCTOS[CODIGO],PRODUCTOS[DESC CORTA],"",0)</f>
        <v>0</v>
      </c>
    </row>
    <row r="1820" spans="1:30" hidden="1" x14ac:dyDescent="0.25">
      <c r="A1820" s="1">
        <v>46169</v>
      </c>
      <c r="B1820" s="1">
        <v>46169</v>
      </c>
      <c r="C1820" s="80" t="s">
        <v>169</v>
      </c>
      <c r="D1820" s="38">
        <v>5</v>
      </c>
      <c r="E1820" s="80" t="s">
        <v>169</v>
      </c>
      <c r="F1820">
        <v>1802162</v>
      </c>
      <c r="G1820" s="80" t="s">
        <v>260</v>
      </c>
      <c r="H1820" s="8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"/>
      <c r="V1820">
        <v>6215</v>
      </c>
      <c r="W1820" s="2">
        <v>6579000000</v>
      </c>
      <c r="X1820" s="6">
        <v>85680</v>
      </c>
      <c r="Y1820" s="38">
        <v>10010</v>
      </c>
      <c r="Z1820" s="81">
        <f>+((DETALLE_GD_1[[#This Row],[VALOR X UN (GD)]]-DETALLE_GD_1[[#This Row],[VALOR PPTO]])/DETALLE_GD_1[[#This Row],[VALOR PPTO]])</f>
        <v>0</v>
      </c>
      <c r="AA1820" s="2">
        <f>+DETALLE_GD_1[[#This Row],[VALOR PPTO]]*DETALLE_GD_1[[#This Row],[CANTIDAD RECIBIDA]]</f>
        <v>85680</v>
      </c>
      <c r="AB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0" s="3">
        <f>+DETALLE_GD_1[[#This Row],[CANTIDAD SOLICITADA]]-DETALLE_GD_1[[#This Row],[DEVOLUCIÓN]]</f>
        <v>2</v>
      </c>
      <c r="AD1820" s="38" t="str">
        <f>+_xlfn.XLOOKUP(DETALLE_GD_1[[#This Row],[CODIGO]],PRODUCTOS[CODIGO],PRODUCTOS[DESC CORTA],"",0)</f>
        <v>TINA DE ACERO</v>
      </c>
    </row>
    <row r="1821" spans="1:30" hidden="1" x14ac:dyDescent="0.25">
      <c r="A1821" s="1">
        <v>46169</v>
      </c>
      <c r="B1821" s="1">
        <v>46169</v>
      </c>
      <c r="C1821" s="80" t="s">
        <v>169</v>
      </c>
      <c r="D1821" s="38">
        <v>5</v>
      </c>
      <c r="E1821" s="80" t="s">
        <v>169</v>
      </c>
      <c r="F1821">
        <v>2304056</v>
      </c>
      <c r="G1821" s="80" t="s">
        <v>417</v>
      </c>
      <c r="H1821" s="80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"/>
      <c r="V1821">
        <v>6215</v>
      </c>
      <c r="W1821" s="2">
        <v>6579000000</v>
      </c>
      <c r="X1821" s="6">
        <v>71496</v>
      </c>
      <c r="Y1821" s="38">
        <v>10010</v>
      </c>
      <c r="Z1821" s="81">
        <f>+((DETALLE_GD_1[[#This Row],[VALOR X UN (GD)]]-DETALLE_GD_1[[#This Row],[VALOR PPTO]])/DETALLE_GD_1[[#This Row],[VALOR PPTO]])</f>
        <v>6.1807653575025177E-2</v>
      </c>
      <c r="AA1821" s="2">
        <f>+DETALLE_GD_1[[#This Row],[VALOR PPTO]]*DETALLE_GD_1[[#This Row],[CANTIDAD RECIBIDA]]</f>
        <v>71496</v>
      </c>
      <c r="AB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1" s="3">
        <f>+DETALLE_GD_1[[#This Row],[CANTIDAD SOLICITADA]]-DETALLE_GD_1[[#This Row],[DEVOLUCIÓN]]</f>
        <v>24</v>
      </c>
      <c r="AD1821" s="38" t="str">
        <f>+_xlfn.XLOOKUP(DETALLE_GD_1[[#This Row],[CODIGO]],PRODUCTOS[CODIGO],PRODUCTOS[DESC CORTA],"",0)</f>
        <v/>
      </c>
    </row>
    <row r="1822" spans="1:30" hidden="1" x14ac:dyDescent="0.25">
      <c r="A1822" s="1">
        <v>46169</v>
      </c>
      <c r="B1822" s="1">
        <v>46169</v>
      </c>
      <c r="C1822" s="80" t="s">
        <v>169</v>
      </c>
      <c r="D1822" s="38">
        <v>5</v>
      </c>
      <c r="E1822" s="80" t="s">
        <v>169</v>
      </c>
      <c r="F1822">
        <v>1802162</v>
      </c>
      <c r="G1822" s="80" t="s">
        <v>260</v>
      </c>
      <c r="H1822" s="80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">
        <v>260996</v>
      </c>
      <c r="V1822">
        <v>6215</v>
      </c>
      <c r="W1822" s="2">
        <v>6579000000</v>
      </c>
      <c r="X1822" s="6">
        <v>128520</v>
      </c>
      <c r="Y1822" s="38">
        <v>10010</v>
      </c>
      <c r="Z1822" s="81">
        <f>+((DETALLE_GD_1[[#This Row],[VALOR X UN (GD)]]-DETALLE_GD_1[[#This Row],[VALOR PPTO]])/DETALLE_GD_1[[#This Row],[VALOR PPTO]])</f>
        <v>0</v>
      </c>
      <c r="AA1822" s="2">
        <f>+DETALLE_GD_1[[#This Row],[VALOR PPTO]]*DETALLE_GD_1[[#This Row],[CANTIDAD RECIBIDA]]</f>
        <v>128520</v>
      </c>
      <c r="AB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2" s="3">
        <f>+DETALLE_GD_1[[#This Row],[CANTIDAD SOLICITADA]]-DETALLE_GD_1[[#This Row],[DEVOLUCIÓN]]</f>
        <v>3</v>
      </c>
      <c r="AD1822" s="38" t="str">
        <f>+_xlfn.XLOOKUP(DETALLE_GD_1[[#This Row],[CODIGO]],PRODUCTOS[CODIGO],PRODUCTOS[DESC CORTA],"",0)</f>
        <v>TINA DE ACERO</v>
      </c>
    </row>
    <row r="1823" spans="1:30" hidden="1" x14ac:dyDescent="0.25">
      <c r="A1823" s="1">
        <v>46169</v>
      </c>
      <c r="B1823" s="1">
        <v>46169</v>
      </c>
      <c r="C1823" s="80" t="s">
        <v>169</v>
      </c>
      <c r="D1823" s="38">
        <v>5</v>
      </c>
      <c r="E1823" s="80" t="s">
        <v>169</v>
      </c>
      <c r="F1823">
        <v>2302119</v>
      </c>
      <c r="G1823" s="80" t="s">
        <v>74</v>
      </c>
      <c r="H1823" s="80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"/>
      <c r="V1823">
        <v>6215</v>
      </c>
      <c r="W1823" s="2">
        <v>6579000000</v>
      </c>
      <c r="X1823" s="6">
        <v>132156</v>
      </c>
      <c r="Y1823" s="38">
        <v>10010</v>
      </c>
      <c r="Z1823" s="81">
        <f>+((DETALLE_GD_1[[#This Row],[VALOR X UN (GD)]]-DETALLE_GD_1[[#This Row],[VALOR PPTO]])/DETALLE_GD_1[[#This Row],[VALOR PPTO]])</f>
        <v>2.4213838191228334E-3</v>
      </c>
      <c r="AA1823" s="2">
        <f>+DETALLE_GD_1[[#This Row],[VALOR PPTO]]*DETALLE_GD_1[[#This Row],[CANTIDAD RECIBIDA]]</f>
        <v>132156</v>
      </c>
      <c r="AB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3" s="3">
        <f>+DETALLE_GD_1[[#This Row],[CANTIDAD SOLICITADA]]-DETALLE_GD_1[[#This Row],[DEVOLUCIÓN]]</f>
        <v>36</v>
      </c>
      <c r="AD1823" s="38" t="str">
        <f>+_xlfn.XLOOKUP(DETALLE_GD_1[[#This Row],[CODIGO]],PRODUCTOS[CODIGO],PRODUCTOS[DESC CORTA],"",0)</f>
        <v>SELLO</v>
      </c>
    </row>
    <row r="1824" spans="1:30" hidden="1" x14ac:dyDescent="0.25">
      <c r="A1824" s="1">
        <v>46170</v>
      </c>
      <c r="B1824" s="1">
        <v>46170</v>
      </c>
      <c r="C1824" s="80" t="s">
        <v>169</v>
      </c>
      <c r="D1824" s="38">
        <v>5</v>
      </c>
      <c r="E1824" s="80" t="s">
        <v>169</v>
      </c>
      <c r="F1824">
        <v>412630</v>
      </c>
      <c r="G1824" s="80" t="s">
        <v>284</v>
      </c>
      <c r="H1824" s="80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">
        <v>5759000</v>
      </c>
      <c r="V1824">
        <v>6215</v>
      </c>
      <c r="W1824" s="2">
        <v>6579000000</v>
      </c>
      <c r="X1824" s="6">
        <v>1482000</v>
      </c>
      <c r="Y1824" s="38">
        <v>10010</v>
      </c>
      <c r="Z1824" s="81">
        <f>+((DETALLE_GD_1[[#This Row],[VALOR X UN (GD)]]-DETALLE_GD_1[[#This Row],[VALOR PPTO]])/DETALLE_GD_1[[#This Row],[VALOR PPTO]])</f>
        <v>1.417004048582996E-2</v>
      </c>
      <c r="AA1824" s="2">
        <f>+DETALLE_GD_1[[#This Row],[VALOR PPTO]]*DETALLE_GD_1[[#This Row],[CANTIDAD RECIBIDA]]</f>
        <v>1482000</v>
      </c>
      <c r="AB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4" s="3">
        <f>+DETALLE_GD_1[[#This Row],[CANTIDAD SOLICITADA]]-DETALLE_GD_1[[#This Row],[DEVOLUCIÓN]]</f>
        <v>10</v>
      </c>
      <c r="AD1824" s="38">
        <f>+_xlfn.XLOOKUP(DETALLE_GD_1[[#This Row],[CODIGO]],PRODUCTOS[CODIGO],PRODUCTOS[DESC CORTA],"",0)</f>
        <v>0</v>
      </c>
    </row>
    <row r="1825" spans="1:30" hidden="1" x14ac:dyDescent="0.25">
      <c r="A1825" s="1">
        <v>46170</v>
      </c>
      <c r="B1825" s="1">
        <v>46170</v>
      </c>
      <c r="C1825" s="80" t="s">
        <v>169</v>
      </c>
      <c r="D1825" s="38">
        <v>5</v>
      </c>
      <c r="E1825" s="80" t="s">
        <v>169</v>
      </c>
      <c r="F1825">
        <v>1901086</v>
      </c>
      <c r="G1825" s="80" t="s">
        <v>279</v>
      </c>
      <c r="H1825" s="80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"/>
      <c r="V1825">
        <v>6215</v>
      </c>
      <c r="W1825" s="2">
        <v>6579000000</v>
      </c>
      <c r="X1825" s="6">
        <v>601277.10064200009</v>
      </c>
      <c r="Y1825" s="38">
        <v>10010</v>
      </c>
      <c r="Z1825" s="81">
        <f>+((DETALLE_GD_1[[#This Row],[VALOR X UN (GD)]]-DETALLE_GD_1[[#This Row],[VALOR PPTO]])/DETALLE_GD_1[[#This Row],[VALOR PPTO]])</f>
        <v>-3.2090181369856106E-2</v>
      </c>
      <c r="AA1825" s="2">
        <f>+DETALLE_GD_1[[#This Row],[VALOR PPTO]]*DETALLE_GD_1[[#This Row],[CANTIDAD RECIBIDA]]</f>
        <v>601277.09400000004</v>
      </c>
      <c r="AB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5" s="3">
        <f>+DETALLE_GD_1[[#This Row],[CANTIDAD SOLICITADA]]-DETALLE_GD_1[[#This Row],[DEVOLUCIÓN]]</f>
        <v>162</v>
      </c>
      <c r="AD1825" s="38" t="str">
        <f>+_xlfn.XLOOKUP(DETALLE_GD_1[[#This Row],[CODIGO]],PRODUCTOS[CODIGO],PRODUCTOS[DESC CORTA],"",0)</f>
        <v>AISLAN GLASS 140MM</v>
      </c>
    </row>
    <row r="1826" spans="1:30" hidden="1" x14ac:dyDescent="0.25">
      <c r="A1826" s="1">
        <v>46170</v>
      </c>
      <c r="B1826" s="1">
        <v>46170</v>
      </c>
      <c r="C1826" s="80" t="s">
        <v>169</v>
      </c>
      <c r="D1826" s="38">
        <v>5</v>
      </c>
      <c r="E1826" s="80" t="s">
        <v>169</v>
      </c>
      <c r="F1826">
        <v>1901466</v>
      </c>
      <c r="G1826" s="80" t="s">
        <v>398</v>
      </c>
      <c r="H1826" s="80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"/>
      <c r="V1826">
        <v>6215</v>
      </c>
      <c r="W1826" s="2">
        <v>6579000000</v>
      </c>
      <c r="X1826" s="6">
        <v>570454.86033000005</v>
      </c>
      <c r="Y1826" s="38">
        <v>10010</v>
      </c>
      <c r="Z1826" s="81">
        <f>+((DETALLE_GD_1[[#This Row],[VALOR X UN (GD)]]-DETALLE_GD_1[[#This Row],[VALOR PPTO]])/DETALLE_GD_1[[#This Row],[VALOR PPTO]])</f>
        <v>-6.758618130535847E-2</v>
      </c>
      <c r="AA1826" s="2">
        <f>+DETALLE_GD_1[[#This Row],[VALOR PPTO]]*DETALLE_GD_1[[#This Row],[CANTIDAD RECIBIDA]]</f>
        <v>570454.86599999992</v>
      </c>
      <c r="AB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6" s="3">
        <f>+DETALLE_GD_1[[#This Row],[CANTIDAD SOLICITADA]]-DETALLE_GD_1[[#This Row],[DEVOLUCIÓN]]</f>
        <v>270</v>
      </c>
      <c r="AD1826" s="38" t="str">
        <f>+_xlfn.XLOOKUP(DETALLE_GD_1[[#This Row],[CODIGO]],PRODUCTOS[CODIGO],PRODUCTOS[DESC CORTA],"",0)</f>
        <v>AISLAN DENSIDAD 14 KG/M3 (13.5 M2 X BOLSA) SKU 4000147</v>
      </c>
    </row>
    <row r="1827" spans="1:30" hidden="1" x14ac:dyDescent="0.25">
      <c r="A1827" s="1">
        <v>46170</v>
      </c>
      <c r="B1827" s="1">
        <v>46170</v>
      </c>
      <c r="C1827" s="80" t="s">
        <v>169</v>
      </c>
      <c r="D1827" s="38">
        <v>5</v>
      </c>
      <c r="E1827" s="80" t="s">
        <v>169</v>
      </c>
      <c r="F1827">
        <v>407427</v>
      </c>
      <c r="G1827" s="80" t="s">
        <v>172</v>
      </c>
      <c r="H1827" s="80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"/>
      <c r="V1827">
        <v>6215</v>
      </c>
      <c r="W1827" s="2">
        <v>6579000000</v>
      </c>
      <c r="X1827" s="6">
        <v>22557.545454999999</v>
      </c>
      <c r="Y1827" s="38">
        <v>10010</v>
      </c>
      <c r="Z1827" s="81">
        <f>+((DETALLE_GD_1[[#This Row],[VALOR X UN (GD)]]-DETALLE_GD_1[[#This Row],[VALOR PPTO]])/DETALLE_GD_1[[#This Row],[VALOR PPTO]])</f>
        <v>2.014846872412716E-5</v>
      </c>
      <c r="AA1827" s="2">
        <f>+DETALLE_GD_1[[#This Row],[VALOR PPTO]]*DETALLE_GD_1[[#This Row],[CANTIDAD RECIBIDA]]</f>
        <v>22557.5455</v>
      </c>
      <c r="AB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7" s="3">
        <f>+DETALLE_GD_1[[#This Row],[CANTIDAD SOLICITADA]]-DETALLE_GD_1[[#This Row],[DEVOLUCIÓN]]</f>
        <v>1</v>
      </c>
      <c r="AD1827" s="38">
        <f>+_xlfn.XLOOKUP(DETALLE_GD_1[[#This Row],[CODIGO]],PRODUCTOS[CODIGO],PRODUCTOS[DESC CORTA],"",0)</f>
        <v>0</v>
      </c>
    </row>
    <row r="1828" spans="1:30" hidden="1" x14ac:dyDescent="0.25">
      <c r="A1828" s="1">
        <v>46170</v>
      </c>
      <c r="B1828" s="1">
        <v>46170</v>
      </c>
      <c r="C1828" s="80" t="s">
        <v>169</v>
      </c>
      <c r="D1828" s="38">
        <v>5</v>
      </c>
      <c r="E1828" s="80" t="s">
        <v>169</v>
      </c>
      <c r="F1828">
        <v>412302</v>
      </c>
      <c r="G1828" s="80" t="s">
        <v>165</v>
      </c>
      <c r="H1828" s="80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"/>
      <c r="V1828">
        <v>6215</v>
      </c>
      <c r="W1828" s="2">
        <v>6579000000</v>
      </c>
      <c r="X1828" s="6">
        <v>47424.586669999997</v>
      </c>
      <c r="Y1828" s="38">
        <v>10010</v>
      </c>
      <c r="Z1828" s="81">
        <f>+((DETALLE_GD_1[[#This Row],[VALOR X UN (GD)]]-DETALLE_GD_1[[#This Row],[VALOR PPTO]])/DETALLE_GD_1[[#This Row],[VALOR PPTO]])</f>
        <v>8.7085629232500571E-6</v>
      </c>
      <c r="AA1828" s="2">
        <f>+DETALLE_GD_1[[#This Row],[VALOR PPTO]]*DETALLE_GD_1[[#This Row],[CANTIDAD RECIBIDA]]</f>
        <v>47424.587</v>
      </c>
      <c r="AB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8" s="3">
        <f>+DETALLE_GD_1[[#This Row],[CANTIDAD SOLICITADA]]-DETALLE_GD_1[[#This Row],[DEVOLUCIÓN]]</f>
        <v>10</v>
      </c>
      <c r="AD1828" s="38">
        <f>+_xlfn.XLOOKUP(DETALLE_GD_1[[#This Row],[CODIGO]],PRODUCTOS[CODIGO],PRODUCTOS[DESC CORTA],"",0)</f>
        <v>0</v>
      </c>
    </row>
    <row r="1829" spans="1:30" hidden="1" x14ac:dyDescent="0.25">
      <c r="A1829" s="1">
        <v>46170</v>
      </c>
      <c r="B1829" s="1">
        <v>46170</v>
      </c>
      <c r="C1829" s="80" t="s">
        <v>169</v>
      </c>
      <c r="D1829" s="38">
        <v>5</v>
      </c>
      <c r="E1829" s="80" t="s">
        <v>169</v>
      </c>
      <c r="F1829">
        <v>1902013</v>
      </c>
      <c r="G1829" s="80" t="s">
        <v>338</v>
      </c>
      <c r="H1829" s="80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"/>
      <c r="V1829">
        <v>6215</v>
      </c>
      <c r="W1829" s="2">
        <v>6579000000</v>
      </c>
      <c r="X1829" s="6">
        <v>446685</v>
      </c>
      <c r="Y1829" s="38">
        <v>10010</v>
      </c>
      <c r="Z1829" s="81">
        <f>+((DETALLE_GD_1[[#This Row],[VALOR X UN (GD)]]-DETALLE_GD_1[[#This Row],[VALOR PPTO]])/DETALLE_GD_1[[#This Row],[VALOR PPTO]])</f>
        <v>0.31116782632056145</v>
      </c>
      <c r="AA1829" s="2">
        <f>+DETALLE_GD_1[[#This Row],[VALOR PPTO]]*DETALLE_GD_1[[#This Row],[CANTIDAD RECIBIDA]]</f>
        <v>446685</v>
      </c>
      <c r="AB1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9" s="3">
        <f>+DETALLE_GD_1[[#This Row],[CANTIDAD SOLICITADA]]-DETALLE_GD_1[[#This Row],[DEVOLUCIÓN]]</f>
        <v>15</v>
      </c>
      <c r="AD1829" s="38">
        <f>+_xlfn.XLOOKUP(DETALLE_GD_1[[#This Row],[CODIGO]],PRODUCTOS[CODIGO],PRODUCTOS[DESC CORTA],"",0)</f>
        <v>0</v>
      </c>
    </row>
    <row r="1830" spans="1:30" hidden="1" x14ac:dyDescent="0.25">
      <c r="A1830" s="1">
        <v>46170</v>
      </c>
      <c r="B1830" s="1">
        <v>46170</v>
      </c>
      <c r="C1830" s="80" t="s">
        <v>169</v>
      </c>
      <c r="D1830" s="38">
        <v>5</v>
      </c>
      <c r="E1830" s="80" t="s">
        <v>169</v>
      </c>
      <c r="F1830">
        <v>4212234</v>
      </c>
      <c r="G1830" s="80" t="s">
        <v>54</v>
      </c>
      <c r="H1830" s="8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"/>
      <c r="V1830">
        <v>6215</v>
      </c>
      <c r="W1830" s="2">
        <v>6579000000</v>
      </c>
      <c r="X1830" s="6">
        <v>499636</v>
      </c>
      <c r="Y1830" s="38">
        <v>10010</v>
      </c>
      <c r="Z1830" s="81">
        <f>+((DETALLE_GD_1[[#This Row],[VALOR X UN (GD)]]-DETALLE_GD_1[[#This Row],[VALOR PPTO]])/DETALLE_GD_1[[#This Row],[VALOR PPTO]])</f>
        <v>0</v>
      </c>
      <c r="AA1830" s="2">
        <f>+DETALLE_GD_1[[#This Row],[VALOR PPTO]]*DETALLE_GD_1[[#This Row],[CANTIDAD RECIBIDA]]</f>
        <v>499636</v>
      </c>
      <c r="AB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0" s="3">
        <f>+DETALLE_GD_1[[#This Row],[CANTIDAD SOLICITADA]]-DETALLE_GD_1[[#This Row],[DEVOLUCIÓN]]</f>
        <v>4</v>
      </c>
      <c r="AD1830" s="38" t="str">
        <f>+_xlfn.XLOOKUP(DETALLE_GD_1[[#This Row],[CODIGO]],PRODUCTOS[CODIGO],PRODUCTOS[DESC CORTA],"",0)</f>
        <v>BARANDA BALCON</v>
      </c>
    </row>
    <row r="1831" spans="1:30" hidden="1" x14ac:dyDescent="0.25">
      <c r="A1831" s="1">
        <v>46170</v>
      </c>
      <c r="B1831" s="1">
        <v>46170</v>
      </c>
      <c r="C1831" s="80" t="s">
        <v>169</v>
      </c>
      <c r="D1831" s="38">
        <v>5</v>
      </c>
      <c r="E1831" s="80" t="s">
        <v>169</v>
      </c>
      <c r="F1831">
        <v>2302118</v>
      </c>
      <c r="G1831" s="80" t="s">
        <v>228</v>
      </c>
      <c r="H1831" s="80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"/>
      <c r="V1831">
        <v>6215</v>
      </c>
      <c r="W1831" s="2">
        <v>6579000000</v>
      </c>
      <c r="X1831" s="6">
        <v>303750</v>
      </c>
      <c r="Y1831" s="38">
        <v>10010</v>
      </c>
      <c r="Z1831" s="81">
        <f>+((DETALLE_GD_1[[#This Row],[VALOR X UN (GD)]]-DETALLE_GD_1[[#This Row],[VALOR PPTO]])/DETALLE_GD_1[[#This Row],[VALOR PPTO]])</f>
        <v>-0.20122798320987653</v>
      </c>
      <c r="AA1831" s="2">
        <f>+DETALLE_GD_1[[#This Row],[VALOR PPTO]]*DETALLE_GD_1[[#This Row],[CANTIDAD RECIBIDA]]</f>
        <v>303750</v>
      </c>
      <c r="AB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1" s="3">
        <f>+DETALLE_GD_1[[#This Row],[CANTIDAD SOLICITADA]]-DETALLE_GD_1[[#This Row],[DEVOLUCIÓN]]</f>
        <v>3</v>
      </c>
      <c r="AD1831" s="38">
        <f>+_xlfn.XLOOKUP(DETALLE_GD_1[[#This Row],[CODIGO]],PRODUCTOS[CODIGO],PRODUCTOS[DESC CORTA],"",0)</f>
        <v>0</v>
      </c>
    </row>
    <row r="1832" spans="1:30" hidden="1" x14ac:dyDescent="0.25">
      <c r="A1832" s="1">
        <v>46170</v>
      </c>
      <c r="B1832" s="1">
        <v>46170</v>
      </c>
      <c r="C1832" s="80" t="s">
        <v>169</v>
      </c>
      <c r="D1832" s="38">
        <v>5</v>
      </c>
      <c r="E1832" s="80" t="s">
        <v>169</v>
      </c>
      <c r="F1832">
        <v>2302098</v>
      </c>
      <c r="G1832" s="80" t="s">
        <v>24</v>
      </c>
      <c r="H1832" s="80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"/>
      <c r="V1832">
        <v>6215</v>
      </c>
      <c r="W1832" s="2">
        <v>6579000000</v>
      </c>
      <c r="X1832" s="6">
        <v>106065</v>
      </c>
      <c r="Y1832" s="38">
        <v>10010</v>
      </c>
      <c r="Z1832" s="81">
        <f>+((DETALLE_GD_1[[#This Row],[VALOR X UN (GD)]]-DETALLE_GD_1[[#This Row],[VALOR PPTO]])/DETALLE_GD_1[[#This Row],[VALOR PPTO]])</f>
        <v>0</v>
      </c>
      <c r="AA1832" s="2">
        <f>+DETALLE_GD_1[[#This Row],[VALOR PPTO]]*DETALLE_GD_1[[#This Row],[CANTIDAD RECIBIDA]]</f>
        <v>106065</v>
      </c>
      <c r="AB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2" s="3">
        <f>+DETALLE_GD_1[[#This Row],[CANTIDAD SOLICITADA]]-DETALLE_GD_1[[#This Row],[DEVOLUCIÓN]]</f>
        <v>5</v>
      </c>
      <c r="AD1832" s="38" t="str">
        <f>+_xlfn.XLOOKUP(DETALLE_GD_1[[#This Row],[CODIGO]],PRODUCTOS[CODIGO],PRODUCTOS[DESC CORTA],"",0)</f>
        <v>COLA FRIA</v>
      </c>
    </row>
    <row r="1833" spans="1:30" hidden="1" x14ac:dyDescent="0.25">
      <c r="A1833" s="1">
        <v>46170</v>
      </c>
      <c r="B1833" s="1">
        <v>46170</v>
      </c>
      <c r="C1833" s="80" t="s">
        <v>169</v>
      </c>
      <c r="D1833" s="38">
        <v>5</v>
      </c>
      <c r="E1833" s="80" t="s">
        <v>169</v>
      </c>
      <c r="F1833">
        <v>410046</v>
      </c>
      <c r="G1833" s="80" t="s">
        <v>361</v>
      </c>
      <c r="H1833" s="80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"/>
      <c r="V1833">
        <v>6215</v>
      </c>
      <c r="W1833" s="2">
        <v>6579000000</v>
      </c>
      <c r="X1833" s="6">
        <v>384936</v>
      </c>
      <c r="Y1833" s="38">
        <v>10010</v>
      </c>
      <c r="Z1833" s="81">
        <f>+((DETALLE_GD_1[[#This Row],[VALOR X UN (GD)]]-DETALLE_GD_1[[#This Row],[VALOR PPTO]])/DETALLE_GD_1[[#This Row],[VALOR PPTO]])</f>
        <v>0</v>
      </c>
      <c r="AA1833" s="2">
        <f>+DETALLE_GD_1[[#This Row],[VALOR PPTO]]*DETALLE_GD_1[[#This Row],[CANTIDAD RECIBIDA]]</f>
        <v>384936</v>
      </c>
      <c r="AB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3" s="3">
        <f>+DETALLE_GD_1[[#This Row],[CANTIDAD SOLICITADA]]-DETALLE_GD_1[[#This Row],[DEVOLUCIÓN]]</f>
        <v>516</v>
      </c>
      <c r="AD1833" s="38">
        <f>+_xlfn.XLOOKUP(DETALLE_GD_1[[#This Row],[CODIGO]],PRODUCTOS[CODIGO],PRODUCTOS[DESC CORTA],"",0)</f>
        <v>0</v>
      </c>
    </row>
    <row r="1834" spans="1:30" hidden="1" x14ac:dyDescent="0.25">
      <c r="A1834" s="1">
        <v>46170</v>
      </c>
      <c r="B1834" s="1">
        <v>46170</v>
      </c>
      <c r="C1834" s="80" t="s">
        <v>169</v>
      </c>
      <c r="D1834" s="38">
        <v>5</v>
      </c>
      <c r="E1834" s="80" t="s">
        <v>169</v>
      </c>
      <c r="F1834" t="s">
        <v>386</v>
      </c>
      <c r="G1834" s="80" t="s">
        <v>83</v>
      </c>
      <c r="H1834" s="80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"/>
      <c r="V1834">
        <v>6215</v>
      </c>
      <c r="W1834" s="2">
        <v>6579000000</v>
      </c>
      <c r="X1834" s="6">
        <v>221638.90909199993</v>
      </c>
      <c r="Y1834" s="38">
        <v>10010</v>
      </c>
      <c r="Z1834" s="81">
        <f>+((DETALLE_GD_1[[#This Row],[VALOR X UN (GD)]]-DETALLE_GD_1[[#This Row],[VALOR PPTO]])/DETALLE_GD_1[[#This Row],[VALOR PPTO]])</f>
        <v>4.0877299165732523E-7</v>
      </c>
      <c r="AA1834" s="2">
        <f>+DETALLE_GD_1[[#This Row],[VALOR PPTO]]*DETALLE_GD_1[[#This Row],[CANTIDAD RECIBIDA]]</f>
        <v>221638.90919999999</v>
      </c>
      <c r="AB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34" s="3">
        <f>+DETALLE_GD_1[[#This Row],[CANTIDAD SOLICITADA]]-DETALLE_GD_1[[#This Row],[DEVOLUCIÓN]]</f>
        <v>6</v>
      </c>
      <c r="AD1834" s="38" t="str">
        <f>+_xlfn.XLOOKUP(DETALLE_GD_1[[#This Row],[CODIGO]],PRODUCTOS[CODIGO],PRODUCTOS[DESC CORTA],"",0)</f>
        <v>CLAVO R20</v>
      </c>
    </row>
    <row r="1835" spans="1:30" hidden="1" x14ac:dyDescent="0.25">
      <c r="A1835" s="1">
        <v>46170</v>
      </c>
      <c r="B1835" s="1">
        <v>46170</v>
      </c>
      <c r="C1835" s="80" t="s">
        <v>169</v>
      </c>
      <c r="D1835" s="38">
        <v>5</v>
      </c>
      <c r="E1835" s="80" t="s">
        <v>169</v>
      </c>
      <c r="F1835">
        <v>5309018</v>
      </c>
      <c r="G1835" s="80" t="s">
        <v>112</v>
      </c>
      <c r="H1835" s="80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"/>
      <c r="V1835">
        <v>6215</v>
      </c>
      <c r="W1835" s="2">
        <v>6579000000</v>
      </c>
      <c r="X1835" s="6">
        <v>419999.53920000035</v>
      </c>
      <c r="Y1835" s="38">
        <v>10010</v>
      </c>
      <c r="Z1835" s="81">
        <f>+((DETALLE_GD_1[[#This Row],[VALOR X UN (GD)]]-DETALLE_GD_1[[#This Row],[VALOR PPTO]])/DETALLE_GD_1[[#This Row],[VALOR PPTO]])</f>
        <v>2.4467885106154486E-2</v>
      </c>
      <c r="AA1835" s="2">
        <f>+DETALLE_GD_1[[#This Row],[VALOR PPTO]]*DETALLE_GD_1[[#This Row],[CANTIDAD RECIBIDA]]</f>
        <v>419999.51999999996</v>
      </c>
      <c r="AB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5" s="3">
        <f>+DETALLE_GD_1[[#This Row],[CANTIDAD SOLICITADA]]-DETALLE_GD_1[[#This Row],[DEVOLUCIÓN]]</f>
        <v>600</v>
      </c>
      <c r="AD1835" s="38">
        <f>+_xlfn.XLOOKUP(DETALLE_GD_1[[#This Row],[CODIGO]],PRODUCTOS[CODIGO],PRODUCTOS[DESC CORTA],"",0)</f>
        <v>0</v>
      </c>
    </row>
    <row r="1836" spans="1:30" hidden="1" x14ac:dyDescent="0.25">
      <c r="A1836" s="1">
        <v>46170</v>
      </c>
      <c r="B1836" s="1">
        <v>46170</v>
      </c>
      <c r="C1836" s="80" t="s">
        <v>169</v>
      </c>
      <c r="D1836" s="38">
        <v>5</v>
      </c>
      <c r="E1836" s="80" t="s">
        <v>169</v>
      </c>
      <c r="F1836">
        <v>408014</v>
      </c>
      <c r="G1836" s="80" t="s">
        <v>108</v>
      </c>
      <c r="H1836" s="80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"/>
      <c r="V1836">
        <v>6215</v>
      </c>
      <c r="W1836" s="2">
        <v>6579000000</v>
      </c>
      <c r="X1836" s="6">
        <v>97092.640572000033</v>
      </c>
      <c r="Y1836" s="38">
        <v>10010</v>
      </c>
      <c r="Z1836" s="81">
        <f>+((DETALLE_GD_1[[#This Row],[VALOR X UN (GD)]]-DETALLE_GD_1[[#This Row],[VALOR PPTO]])/DETALLE_GD_1[[#This Row],[VALOR PPTO]])</f>
        <v>3.7016193713539148E-6</v>
      </c>
      <c r="AA1836" s="2">
        <f>+DETALLE_GD_1[[#This Row],[VALOR PPTO]]*DETALLE_GD_1[[#This Row],[CANTIDAD RECIBIDA]]</f>
        <v>97092.640799999994</v>
      </c>
      <c r="AB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6" s="3">
        <f>+DETALLE_GD_1[[#This Row],[CANTIDAD SOLICITADA]]-DETALLE_GD_1[[#This Row],[DEVOLUCIÓN]]</f>
        <v>6</v>
      </c>
      <c r="AD1836" s="38" t="str">
        <f>+_xlfn.XLOOKUP(DETALLE_GD_1[[#This Row],[CODIGO]],PRODUCTOS[CODIGO],PRODUCTOS[DESC CORTA],"",0)</f>
        <v>GRAPA T40</v>
      </c>
    </row>
    <row r="1837" spans="1:30" hidden="1" x14ac:dyDescent="0.25">
      <c r="A1837" s="1">
        <v>46170</v>
      </c>
      <c r="B1837" s="1">
        <v>46170</v>
      </c>
      <c r="C1837" s="80" t="s">
        <v>169</v>
      </c>
      <c r="D1837" s="38">
        <v>5</v>
      </c>
      <c r="E1837" s="80" t="s">
        <v>169</v>
      </c>
      <c r="F1837">
        <v>408042</v>
      </c>
      <c r="G1837" s="80" t="s">
        <v>144</v>
      </c>
      <c r="H1837" s="80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"/>
      <c r="V1837">
        <v>6215</v>
      </c>
      <c r="W1837" s="2">
        <v>6579000000</v>
      </c>
      <c r="X1837" s="6">
        <v>210000.00000000015</v>
      </c>
      <c r="Y1837" s="38">
        <v>10010</v>
      </c>
      <c r="Z1837" s="81">
        <f>+((DETALLE_GD_1[[#This Row],[VALOR X UN (GD)]]-DETALLE_GD_1[[#This Row],[VALOR PPTO]])/DETALLE_GD_1[[#This Row],[VALOR PPTO]])</f>
        <v>0</v>
      </c>
      <c r="AA1837" s="2">
        <f>+DETALLE_GD_1[[#This Row],[VALOR PPTO]]*DETALLE_GD_1[[#This Row],[CANTIDAD RECIBIDA]]</f>
        <v>210000</v>
      </c>
      <c r="AB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7" s="3">
        <f>+DETALLE_GD_1[[#This Row],[CANTIDAD SOLICITADA]]-DETALLE_GD_1[[#This Row],[DEVOLUCIÓN]]</f>
        <v>6</v>
      </c>
      <c r="AD1837" s="38" t="str">
        <f>+_xlfn.XLOOKUP(DETALLE_GD_1[[#This Row],[CODIGO]],PRODUCTOS[CODIGO],PRODUCTOS[DESC CORTA],"",0)</f>
        <v>CLAVO HELICOIDAL PROFIX</v>
      </c>
    </row>
    <row r="1838" spans="1:30" hidden="1" x14ac:dyDescent="0.25">
      <c r="A1838" s="1">
        <v>46170</v>
      </c>
      <c r="B1838" s="1">
        <v>46170</v>
      </c>
      <c r="C1838" s="80" t="s">
        <v>169</v>
      </c>
      <c r="D1838" s="38">
        <v>5</v>
      </c>
      <c r="E1838" s="80" t="s">
        <v>169</v>
      </c>
      <c r="F1838" t="s">
        <v>760</v>
      </c>
      <c r="G1838" s="80" t="s">
        <v>226</v>
      </c>
      <c r="H1838" s="80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"/>
      <c r="V1838">
        <v>6215</v>
      </c>
      <c r="W1838" s="2">
        <v>6579000000</v>
      </c>
      <c r="X1838" s="6">
        <v>294184.27981800004</v>
      </c>
      <c r="Y1838" s="38">
        <v>10010</v>
      </c>
      <c r="Z1838" s="81">
        <f>+((DETALLE_GD_1[[#This Row],[VALOR X UN (GD)]]-DETALLE_GD_1[[#This Row],[VALOR PPTO]])/DETALLE_GD_1[[#This Row],[VALOR PPTO]])</f>
        <v>-9.504246800645691E-7</v>
      </c>
      <c r="AA1838" s="2">
        <f>+DETALLE_GD_1[[#This Row],[VALOR PPTO]]*DETALLE_GD_1[[#This Row],[CANTIDAD RECIBIDA]]</f>
        <v>294184.27980000002</v>
      </c>
      <c r="AB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8" s="3">
        <f>+DETALLE_GD_1[[#This Row],[CANTIDAD SOLICITADA]]-DETALLE_GD_1[[#This Row],[DEVOLUCIÓN]]</f>
        <v>6</v>
      </c>
      <c r="AD1838" s="38">
        <f>+_xlfn.XLOOKUP(DETALLE_GD_1[[#This Row],[CODIGO]],PRODUCTOS[CODIGO],PRODUCTOS[DESC CORTA],"",0)</f>
        <v>0</v>
      </c>
    </row>
    <row r="1839" spans="1:30" hidden="1" x14ac:dyDescent="0.25">
      <c r="A1839" s="1">
        <v>46170</v>
      </c>
      <c r="B1839" s="1">
        <v>46170</v>
      </c>
      <c r="C1839" s="80" t="s">
        <v>169</v>
      </c>
      <c r="D1839" s="38">
        <v>5</v>
      </c>
      <c r="E1839" s="80" t="s">
        <v>169</v>
      </c>
      <c r="F1839" t="s">
        <v>787</v>
      </c>
      <c r="G1839" s="80" t="s">
        <v>95</v>
      </c>
      <c r="H1839" s="80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">
        <v>1069726</v>
      </c>
      <c r="V1839">
        <v>6215</v>
      </c>
      <c r="W1839" s="2">
        <v>6579000000</v>
      </c>
      <c r="X1839" s="6">
        <v>30212.828690000009</v>
      </c>
      <c r="Y1839" s="38">
        <v>10010</v>
      </c>
      <c r="Z1839" s="81">
        <f>+((DETALLE_GD_1[[#This Row],[VALOR X UN (GD)]]-DETALLE_GD_1[[#This Row],[VALOR PPTO]])/DETALLE_GD_1[[#This Row],[VALOR PPTO]])</f>
        <v>5.6598473449896557E-6</v>
      </c>
      <c r="AA1839" s="2">
        <f>+DETALLE_GD_1[[#This Row],[VALOR PPTO]]*DETALLE_GD_1[[#This Row],[CANTIDAD RECIBIDA]]</f>
        <v>30212.829000000002</v>
      </c>
      <c r="AB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9" s="3">
        <f>+DETALLE_GD_1[[#This Row],[CANTIDAD SOLICITADA]]-DETALLE_GD_1[[#This Row],[DEVOLUCIÓN]]</f>
        <v>10</v>
      </c>
      <c r="AD1839" s="38" t="str">
        <f>+_xlfn.XLOOKUP(DETALLE_GD_1[[#This Row],[CODIGO]],PRODUCTOS[CODIGO],PRODUCTOS[DESC CORTA],"",0)</f>
        <v>TOPE DE PUERTA</v>
      </c>
    </row>
    <row r="1840" spans="1:30" hidden="1" x14ac:dyDescent="0.25">
      <c r="A1840" s="1">
        <v>46170</v>
      </c>
      <c r="B1840" s="1">
        <v>46170</v>
      </c>
      <c r="C1840" s="80" t="s">
        <v>169</v>
      </c>
      <c r="D1840" s="38">
        <v>5</v>
      </c>
      <c r="E1840" s="80" t="s">
        <v>169</v>
      </c>
      <c r="F1840">
        <v>1610007</v>
      </c>
      <c r="G1840" s="80" t="s">
        <v>334</v>
      </c>
      <c r="H1840" s="8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"/>
      <c r="V1840">
        <v>6215</v>
      </c>
      <c r="W1840" s="2">
        <v>6579000000</v>
      </c>
      <c r="X1840" s="6">
        <v>8122.3701849999998</v>
      </c>
      <c r="Y1840" s="38">
        <v>10010</v>
      </c>
      <c r="Z1840" s="81">
        <f>+((DETALLE_GD_1[[#This Row],[VALOR X UN (GD)]]-DETALLE_GD_1[[#This Row],[VALOR PPTO]])/DETALLE_GD_1[[#This Row],[VALOR PPTO]])</f>
        <v>-1.5229545071204172E-3</v>
      </c>
      <c r="AA1840" s="2">
        <f>+DETALLE_GD_1[[#This Row],[VALOR PPTO]]*DETALLE_GD_1[[#This Row],[CANTIDAD RECIBIDA]]</f>
        <v>8122.37</v>
      </c>
      <c r="AB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0" s="3">
        <f>+DETALLE_GD_1[[#This Row],[CANTIDAD SOLICITADA]]-DETALLE_GD_1[[#This Row],[DEVOLUCIÓN]]</f>
        <v>5</v>
      </c>
      <c r="AD1840" s="38" t="str">
        <f>+_xlfn.XLOOKUP(DETALLE_GD_1[[#This Row],[CODIGO]],PRODUCTOS[CODIGO],PRODUCTOS[DESC CORTA],"",0)</f>
        <v>HUAIPE BLANCO BOLSA</v>
      </c>
    </row>
    <row r="1841" spans="1:30" hidden="1" x14ac:dyDescent="0.25">
      <c r="A1841" s="1">
        <v>46170</v>
      </c>
      <c r="B1841" s="1">
        <v>46170</v>
      </c>
      <c r="C1841" s="80" t="s">
        <v>169</v>
      </c>
      <c r="D1841" s="38">
        <v>5</v>
      </c>
      <c r="E1841" s="80" t="s">
        <v>169</v>
      </c>
      <c r="F1841">
        <v>1610023</v>
      </c>
      <c r="G1841" s="80" t="s">
        <v>351</v>
      </c>
      <c r="H1841" s="80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"/>
      <c r="V1841">
        <v>6215</v>
      </c>
      <c r="W1841" s="2">
        <v>6579000000</v>
      </c>
      <c r="X1841" s="6">
        <v>10545.292710000002</v>
      </c>
      <c r="Y1841" s="38">
        <v>10010</v>
      </c>
      <c r="Z1841" s="81">
        <f>+((DETALLE_GD_1[[#This Row],[VALOR X UN (GD)]]-DETALLE_GD_1[[#This Row],[VALOR PPTO]])/DETALLE_GD_1[[#This Row],[VALOR PPTO]])</f>
        <v>8.0197633209320524E-2</v>
      </c>
      <c r="AA1841" s="2">
        <f>+DETALLE_GD_1[[#This Row],[VALOR PPTO]]*DETALLE_GD_1[[#This Row],[CANTIDAD RECIBIDA]]</f>
        <v>10545.2925</v>
      </c>
      <c r="AB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1" s="3">
        <f>+DETALLE_GD_1[[#This Row],[CANTIDAD SOLICITADA]]-DETALLE_GD_1[[#This Row],[DEVOLUCIÓN]]</f>
        <v>5</v>
      </c>
      <c r="AD1841" s="38" t="str">
        <f>+_xlfn.XLOOKUP(DETALLE_GD_1[[#This Row],[CODIGO]],PRODUCTOS[CODIGO],PRODUCTOS[DESC CORTA],"",0)</f>
        <v>TRAPOS DE ASEO</v>
      </c>
    </row>
    <row r="1842" spans="1:30" hidden="1" x14ac:dyDescent="0.25">
      <c r="A1842" s="1">
        <v>46170</v>
      </c>
      <c r="B1842" s="1">
        <v>46170</v>
      </c>
      <c r="C1842" s="80" t="s">
        <v>169</v>
      </c>
      <c r="D1842" s="38">
        <v>5</v>
      </c>
      <c r="E1842" s="80" t="s">
        <v>169</v>
      </c>
      <c r="F1842">
        <v>609008</v>
      </c>
      <c r="G1842" s="80" t="s">
        <v>57</v>
      </c>
      <c r="H1842" s="80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"/>
      <c r="V1842">
        <v>6215</v>
      </c>
      <c r="W1842" s="2">
        <v>6579000000</v>
      </c>
      <c r="X1842" s="6">
        <v>10653.786550000001</v>
      </c>
      <c r="Y1842" s="38">
        <v>10010</v>
      </c>
      <c r="Z1842" s="81">
        <f>+((DETALLE_GD_1[[#This Row],[VALOR X UN (GD)]]-DETALLE_GD_1[[#This Row],[VALOR PPTO]])/DETALLE_GD_1[[#This Row],[VALOR PPTO]])</f>
        <v>-2.9828502758151007E-2</v>
      </c>
      <c r="AA1842" s="2">
        <f>+DETALLE_GD_1[[#This Row],[VALOR PPTO]]*DETALLE_GD_1[[#This Row],[CANTIDAD RECIBIDA]]</f>
        <v>10653.786500000002</v>
      </c>
      <c r="AB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2" s="3">
        <f>+DETALLE_GD_1[[#This Row],[CANTIDAD SOLICITADA]]-DETALLE_GD_1[[#This Row],[DEVOLUCIÓN]]</f>
        <v>5</v>
      </c>
      <c r="AD1842" s="38" t="str">
        <f>+_xlfn.XLOOKUP(DETALLE_GD_1[[#This Row],[CODIGO]],PRODUCTOS[CODIGO],PRODUCTOS[DESC CORTA],"",0)</f>
        <v>DUCO</v>
      </c>
    </row>
    <row r="1843" spans="1:30" hidden="1" x14ac:dyDescent="0.25">
      <c r="A1843" s="1">
        <v>46170</v>
      </c>
      <c r="B1843" s="1">
        <v>46170</v>
      </c>
      <c r="C1843" s="80" t="s">
        <v>169</v>
      </c>
      <c r="D1843" s="38">
        <v>5</v>
      </c>
      <c r="E1843" s="80" t="s">
        <v>169</v>
      </c>
      <c r="F1843">
        <v>810007</v>
      </c>
      <c r="G1843" s="80" t="s">
        <v>235</v>
      </c>
      <c r="H1843" s="80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"/>
      <c r="V1843">
        <v>6215</v>
      </c>
      <c r="W1843" s="2">
        <v>6579000000</v>
      </c>
      <c r="X1843" s="6">
        <v>16373.62319</v>
      </c>
      <c r="Y1843" s="38">
        <v>10010</v>
      </c>
      <c r="Z1843" s="81">
        <f>+((DETALLE_GD_1[[#This Row],[VALOR X UN (GD)]]-DETALLE_GD_1[[#This Row],[VALOR PPTO]])/DETALLE_GD_1[[#This Row],[VALOR PPTO]])</f>
        <v>2.9704910147253297E-2</v>
      </c>
      <c r="AA1843" s="2">
        <f>+DETALLE_GD_1[[#This Row],[VALOR PPTO]]*DETALLE_GD_1[[#This Row],[CANTIDAD RECIBIDA]]</f>
        <v>16373.623</v>
      </c>
      <c r="AB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3" s="3">
        <f>+DETALLE_GD_1[[#This Row],[CANTIDAD SOLICITADA]]-DETALLE_GD_1[[#This Row],[DEVOLUCIÓN]]</f>
        <v>5</v>
      </c>
      <c r="AD1843" s="38">
        <f>+_xlfn.XLOOKUP(DETALLE_GD_1[[#This Row],[CODIGO]],PRODUCTOS[CODIGO],PRODUCTOS[DESC CORTA],"",0)</f>
        <v>0</v>
      </c>
    </row>
    <row r="1844" spans="1:30" hidden="1" x14ac:dyDescent="0.25">
      <c r="A1844" s="1">
        <v>46170</v>
      </c>
      <c r="B1844" s="1">
        <v>46170</v>
      </c>
      <c r="C1844" s="80" t="s">
        <v>169</v>
      </c>
      <c r="D1844" s="38">
        <v>5</v>
      </c>
      <c r="E1844" s="80" t="s">
        <v>169</v>
      </c>
      <c r="F1844">
        <v>2302098</v>
      </c>
      <c r="G1844" s="80" t="s">
        <v>24</v>
      </c>
      <c r="H1844" s="80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"/>
      <c r="V1844">
        <v>6215</v>
      </c>
      <c r="W1844" s="2">
        <v>6579000000</v>
      </c>
      <c r="X1844" s="6">
        <v>106065</v>
      </c>
      <c r="Y1844" s="38">
        <v>10010</v>
      </c>
      <c r="Z1844" s="81">
        <f>+((DETALLE_GD_1[[#This Row],[VALOR X UN (GD)]]-DETALLE_GD_1[[#This Row],[VALOR PPTO]])/DETALLE_GD_1[[#This Row],[VALOR PPTO]])</f>
        <v>0</v>
      </c>
      <c r="AA1844" s="2">
        <f>+DETALLE_GD_1[[#This Row],[VALOR PPTO]]*DETALLE_GD_1[[#This Row],[CANTIDAD RECIBIDA]]</f>
        <v>106065</v>
      </c>
      <c r="AB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4" s="3">
        <f>+DETALLE_GD_1[[#This Row],[CANTIDAD SOLICITADA]]-DETALLE_GD_1[[#This Row],[DEVOLUCIÓN]]</f>
        <v>5</v>
      </c>
      <c r="AD1844" s="38" t="str">
        <f>+_xlfn.XLOOKUP(DETALLE_GD_1[[#This Row],[CODIGO]],PRODUCTOS[CODIGO],PRODUCTOS[DESC CORTA],"",0)</f>
        <v>COLA FRIA</v>
      </c>
    </row>
    <row r="1845" spans="1:30" hidden="1" x14ac:dyDescent="0.25">
      <c r="A1845" s="1">
        <v>46170</v>
      </c>
      <c r="B1845" s="1">
        <v>46170</v>
      </c>
      <c r="C1845" s="80" t="s">
        <v>169</v>
      </c>
      <c r="D1845" s="38">
        <v>5</v>
      </c>
      <c r="E1845" s="80" t="s">
        <v>169</v>
      </c>
      <c r="F1845">
        <v>2302017</v>
      </c>
      <c r="G1845" s="80" t="s">
        <v>156</v>
      </c>
      <c r="H1845" s="80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"/>
      <c r="V1845">
        <v>6215</v>
      </c>
      <c r="W1845" s="2">
        <v>6579000000</v>
      </c>
      <c r="X1845" s="6">
        <v>405989.40789499989</v>
      </c>
      <c r="Y1845" s="38">
        <v>10010</v>
      </c>
      <c r="Z1845" s="81">
        <f>+((DETALLE_GD_1[[#This Row],[VALOR X UN (GD)]]-DETALLE_GD_1[[#This Row],[VALOR PPTO]])/DETALLE_GD_1[[#This Row],[VALOR PPTO]])</f>
        <v>2.7122855382473474E-2</v>
      </c>
      <c r="AA1845" s="2">
        <f>+DETALLE_GD_1[[#This Row],[VALOR PPTO]]*DETALLE_GD_1[[#This Row],[CANTIDAD RECIBIDA]]</f>
        <v>405989.40799999994</v>
      </c>
      <c r="AB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5" s="3">
        <f>+DETALLE_GD_1[[#This Row],[CANTIDAD SOLICITADA]]-DETALLE_GD_1[[#This Row],[DEVOLUCIÓN]]</f>
        <v>5</v>
      </c>
      <c r="AD1845" s="38">
        <f>+_xlfn.XLOOKUP(DETALLE_GD_1[[#This Row],[CODIGO]],PRODUCTOS[CODIGO],PRODUCTOS[DESC CORTA],"",0)</f>
        <v>0</v>
      </c>
    </row>
    <row r="1846" spans="1:30" hidden="1" x14ac:dyDescent="0.25">
      <c r="A1846" s="1">
        <v>46170</v>
      </c>
      <c r="B1846" s="1">
        <v>46170</v>
      </c>
      <c r="C1846" s="80" t="s">
        <v>169</v>
      </c>
      <c r="D1846" s="38">
        <v>5</v>
      </c>
      <c r="E1846" s="80" t="s">
        <v>169</v>
      </c>
      <c r="F1846">
        <v>602255</v>
      </c>
      <c r="G1846" s="80" t="s">
        <v>203</v>
      </c>
      <c r="H1846" s="80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"/>
      <c r="V1846">
        <v>6215</v>
      </c>
      <c r="W1846" s="2">
        <v>6579000000</v>
      </c>
      <c r="X1846" s="6">
        <v>239447.5</v>
      </c>
      <c r="Y1846" s="38">
        <v>10010</v>
      </c>
      <c r="Z1846" s="81">
        <f>+((DETALLE_GD_1[[#This Row],[VALOR X UN (GD)]]-DETALLE_GD_1[[#This Row],[VALOR PPTO]])/DETALLE_GD_1[[#This Row],[VALOR PPTO]])</f>
        <v>1.0440702032804685E-5</v>
      </c>
      <c r="AA1846" s="2">
        <f>+DETALLE_GD_1[[#This Row],[VALOR PPTO]]*DETALLE_GD_1[[#This Row],[CANTIDAD RECIBIDA]]</f>
        <v>239447.5</v>
      </c>
      <c r="AB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6" s="3">
        <f>+DETALLE_GD_1[[#This Row],[CANTIDAD SOLICITADA]]-DETALLE_GD_1[[#This Row],[DEVOLUCIÓN]]</f>
        <v>5</v>
      </c>
      <c r="AD1846" s="38">
        <f>+_xlfn.XLOOKUP(DETALLE_GD_1[[#This Row],[CODIGO]],PRODUCTOS[CODIGO],PRODUCTOS[DESC CORTA],"",0)</f>
        <v>0</v>
      </c>
    </row>
    <row r="1847" spans="1:30" hidden="1" x14ac:dyDescent="0.25">
      <c r="A1847" s="1">
        <v>46170</v>
      </c>
      <c r="B1847" s="1">
        <v>46170</v>
      </c>
      <c r="C1847" s="80" t="s">
        <v>169</v>
      </c>
      <c r="D1847" s="38">
        <v>5</v>
      </c>
      <c r="E1847" s="80" t="s">
        <v>169</v>
      </c>
      <c r="F1847">
        <v>602254</v>
      </c>
      <c r="G1847" s="80" t="s">
        <v>214</v>
      </c>
      <c r="H1847" s="80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"/>
      <c r="V1847">
        <v>6215</v>
      </c>
      <c r="W1847" s="2">
        <v>6579000000</v>
      </c>
      <c r="X1847" s="6">
        <v>230300</v>
      </c>
      <c r="Y1847" s="38">
        <v>10010</v>
      </c>
      <c r="Z1847" s="81">
        <f>+((DETALLE_GD_1[[#This Row],[VALOR X UN (GD)]]-DETALLE_GD_1[[#This Row],[VALOR PPTO]])/DETALLE_GD_1[[#This Row],[VALOR PPTO]])</f>
        <v>0</v>
      </c>
      <c r="AA1847" s="2">
        <f>+DETALLE_GD_1[[#This Row],[VALOR PPTO]]*DETALLE_GD_1[[#This Row],[CANTIDAD RECIBIDA]]</f>
        <v>230300</v>
      </c>
      <c r="AB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7" s="3">
        <f>+DETALLE_GD_1[[#This Row],[CANTIDAD SOLICITADA]]-DETALLE_GD_1[[#This Row],[DEVOLUCIÓN]]</f>
        <v>5</v>
      </c>
      <c r="AD1847" s="38">
        <f>+_xlfn.XLOOKUP(DETALLE_GD_1[[#This Row],[CODIGO]],PRODUCTOS[CODIGO],PRODUCTOS[DESC CORTA],"",0)</f>
        <v>0</v>
      </c>
    </row>
    <row r="1848" spans="1:30" hidden="1" x14ac:dyDescent="0.25">
      <c r="A1848" s="1">
        <v>46170</v>
      </c>
      <c r="B1848" s="1">
        <v>46170</v>
      </c>
      <c r="C1848" s="80" t="s">
        <v>169</v>
      </c>
      <c r="D1848" s="38">
        <v>5</v>
      </c>
      <c r="E1848" s="80" t="s">
        <v>169</v>
      </c>
      <c r="F1848">
        <v>2505058</v>
      </c>
      <c r="G1848" s="80" t="s">
        <v>142</v>
      </c>
      <c r="H1848" s="80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">
        <v>197636</v>
      </c>
      <c r="V1848">
        <v>6215</v>
      </c>
      <c r="W1848" s="2">
        <v>6579000000</v>
      </c>
      <c r="X1848" s="6">
        <v>214441.72881599999</v>
      </c>
      <c r="Y1848" s="38">
        <v>10010</v>
      </c>
      <c r="Z1848" s="81">
        <f>+((DETALLE_GD_1[[#This Row],[VALOR X UN (GD)]]-DETALLE_GD_1[[#This Row],[VALOR PPTO]])/DETALLE_GD_1[[#This Row],[VALOR PPTO]])</f>
        <v>-7.8369675821472515E-2</v>
      </c>
      <c r="AA1848" s="2">
        <f>+DETALLE_GD_1[[#This Row],[VALOR PPTO]]*DETALLE_GD_1[[#This Row],[CANTIDAD RECIBIDA]]</f>
        <v>214441.7292</v>
      </c>
      <c r="AB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8" s="3">
        <f>+DETALLE_GD_1[[#This Row],[CANTIDAD SOLICITADA]]-DETALLE_GD_1[[#This Row],[DEVOLUCIÓN]]</f>
        <v>12</v>
      </c>
      <c r="AD1848" s="38" t="str">
        <f>+_xlfn.XLOOKUP(DETALLE_GD_1[[#This Row],[CODIGO]],PRODUCTOS[CODIGO],PRODUCTOS[DESC CORTA],"",0)</f>
        <v>VENTILACIÓN PASIVA</v>
      </c>
    </row>
    <row r="1849" spans="1:30" hidden="1" x14ac:dyDescent="0.25">
      <c r="A1849" s="1">
        <v>46170</v>
      </c>
      <c r="B1849" s="1">
        <v>46170</v>
      </c>
      <c r="C1849" s="80" t="s">
        <v>169</v>
      </c>
      <c r="D1849" s="38">
        <v>5</v>
      </c>
      <c r="E1849" s="80" t="s">
        <v>169</v>
      </c>
      <c r="F1849">
        <v>2304002</v>
      </c>
      <c r="G1849" s="80" t="s">
        <v>212</v>
      </c>
      <c r="H1849" s="80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">
        <v>5956308</v>
      </c>
      <c r="V1849">
        <v>6215</v>
      </c>
      <c r="W1849" s="2">
        <v>6579000000</v>
      </c>
      <c r="X1849" s="6">
        <v>82588.303440000003</v>
      </c>
      <c r="Y1849" s="38">
        <v>10010</v>
      </c>
      <c r="Z1849" s="81">
        <f>+((DETALLE_GD_1[[#This Row],[VALOR X UN (GD)]]-DETALLE_GD_1[[#This Row],[VALOR PPTO]])/DETALLE_GD_1[[#This Row],[VALOR PPTO]])</f>
        <v>2.4007031891756181E-2</v>
      </c>
      <c r="AA1849" s="2">
        <f>+DETALLE_GD_1[[#This Row],[VALOR PPTO]]*DETALLE_GD_1[[#This Row],[CANTIDAD RECIBIDA]]</f>
        <v>82588.301999999996</v>
      </c>
      <c r="AB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9" s="3">
        <f>+DETALLE_GD_1[[#This Row],[CANTIDAD SOLICITADA]]-DETALLE_GD_1[[#This Row],[DEVOLUCIÓN]]</f>
        <v>60</v>
      </c>
      <c r="AD1849" s="38">
        <f>+_xlfn.XLOOKUP(DETALLE_GD_1[[#This Row],[CODIGO]],PRODUCTOS[CODIGO],PRODUCTOS[DESC CORTA],"",0)</f>
        <v>0</v>
      </c>
    </row>
    <row r="1850" spans="1:30" hidden="1" x14ac:dyDescent="0.25">
      <c r="A1850" s="1">
        <v>46170</v>
      </c>
      <c r="B1850" s="1">
        <v>46170</v>
      </c>
      <c r="C1850" s="80" t="s">
        <v>169</v>
      </c>
      <c r="D1850" s="38">
        <v>5</v>
      </c>
      <c r="E1850" s="80" t="s">
        <v>169</v>
      </c>
      <c r="F1850">
        <v>1405006</v>
      </c>
      <c r="G1850" s="80" t="s">
        <v>199</v>
      </c>
      <c r="H1850" s="8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"/>
      <c r="V1850">
        <v>6215</v>
      </c>
      <c r="W1850" s="2">
        <v>6579000000</v>
      </c>
      <c r="X1850" s="6">
        <v>35197.460000000006</v>
      </c>
      <c r="Y1850" s="38">
        <v>10010</v>
      </c>
      <c r="Z1850" s="81">
        <f>+((DETALLE_GD_1[[#This Row],[VALOR X UN (GD)]]-DETALLE_GD_1[[#This Row],[VALOR PPTO]])/DETALLE_GD_1[[#This Row],[VALOR PPTO]])</f>
        <v>-1.4205554371625315E-5</v>
      </c>
      <c r="AA1850" s="2">
        <f>+DETALLE_GD_1[[#This Row],[VALOR PPTO]]*DETALLE_GD_1[[#This Row],[CANTIDAD RECIBIDA]]</f>
        <v>35197.5</v>
      </c>
      <c r="AB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0" s="3">
        <f>+DETALLE_GD_1[[#This Row],[CANTIDAD SOLICITADA]]-DETALLE_GD_1[[#This Row],[DEVOLUCIÓN]]</f>
        <v>1000</v>
      </c>
      <c r="AD1850" s="38">
        <f>+_xlfn.XLOOKUP(DETALLE_GD_1[[#This Row],[CODIGO]],PRODUCTOS[CODIGO],PRODUCTOS[DESC CORTA],"",0)</f>
        <v>0</v>
      </c>
    </row>
    <row r="1851" spans="1:30" hidden="1" x14ac:dyDescent="0.25">
      <c r="A1851" s="1">
        <v>46170</v>
      </c>
      <c r="B1851" s="1">
        <v>46170</v>
      </c>
      <c r="C1851" s="80" t="s">
        <v>169</v>
      </c>
      <c r="D1851" s="38">
        <v>5</v>
      </c>
      <c r="E1851" s="80" t="s">
        <v>169</v>
      </c>
      <c r="F1851" t="s">
        <v>231</v>
      </c>
      <c r="G1851" s="80" t="s">
        <v>180</v>
      </c>
      <c r="H1851" s="80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"/>
      <c r="V1851">
        <v>6215</v>
      </c>
      <c r="W1851" s="2">
        <v>6579000000</v>
      </c>
      <c r="X1851" s="6">
        <v>335149.81132199999</v>
      </c>
      <c r="Y1851" s="38">
        <v>10010</v>
      </c>
      <c r="Z1851" s="81">
        <f>+((DETALLE_GD_1[[#This Row],[VALOR X UN (GD)]]-DETALLE_GD_1[[#This Row],[VALOR PPTO]])/DETALLE_GD_1[[#This Row],[VALOR PPTO]])</f>
        <v>-8.240437756665854E-2</v>
      </c>
      <c r="AA1851" s="2">
        <f>+DETALLE_GD_1[[#This Row],[VALOR PPTO]]*DETALLE_GD_1[[#This Row],[CANTIDAD RECIBIDA]]</f>
        <v>335149.81140000001</v>
      </c>
      <c r="AB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1" s="3">
        <f>+DETALLE_GD_1[[#This Row],[CANTIDAD SOLICITADA]]-DETALLE_GD_1[[#This Row],[DEVOLUCIÓN]]</f>
        <v>6</v>
      </c>
      <c r="AD1851" s="38">
        <f>+_xlfn.XLOOKUP(DETALLE_GD_1[[#This Row],[CODIGO]],PRODUCTOS[CODIGO],PRODUCTOS[DESC CORTA],"",0)</f>
        <v>0</v>
      </c>
    </row>
    <row r="1852" spans="1:30" hidden="1" x14ac:dyDescent="0.25">
      <c r="A1852" s="1">
        <v>46170</v>
      </c>
      <c r="B1852" s="1">
        <v>46170</v>
      </c>
      <c r="C1852" s="80" t="s">
        <v>169</v>
      </c>
      <c r="D1852" s="38">
        <v>5</v>
      </c>
      <c r="E1852" s="80" t="s">
        <v>169</v>
      </c>
      <c r="F1852">
        <v>408088</v>
      </c>
      <c r="G1852" s="80" t="s">
        <v>109</v>
      </c>
      <c r="H1852" s="80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"/>
      <c r="V1852">
        <v>6215</v>
      </c>
      <c r="W1852" s="2">
        <v>6579000000</v>
      </c>
      <c r="X1852" s="6">
        <v>70000.370859999995</v>
      </c>
      <c r="Y1852" s="38">
        <v>10010</v>
      </c>
      <c r="Z1852" s="81">
        <f>+((DETALLE_GD_1[[#This Row],[VALOR X UN (GD)]]-DETALLE_GD_1[[#This Row],[VALOR PPTO]])/DETALLE_GD_1[[#This Row],[VALOR PPTO]])</f>
        <v>-5.2971147976295791E-6</v>
      </c>
      <c r="AA1852" s="2">
        <f>+DETALLE_GD_1[[#This Row],[VALOR PPTO]]*DETALLE_GD_1[[#This Row],[CANTIDAD RECIBIDA]]</f>
        <v>70000.370800000004</v>
      </c>
      <c r="AB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2" s="3">
        <f>+DETALLE_GD_1[[#This Row],[CANTIDAD SOLICITADA]]-DETALLE_GD_1[[#This Row],[DEVOLUCIÓN]]</f>
        <v>4</v>
      </c>
      <c r="AD1852" s="38" t="str">
        <f>+_xlfn.XLOOKUP(DETALLE_GD_1[[#This Row],[CODIGO]],PRODUCTOS[CODIGO],PRODUCTOS[DESC CORTA],"",0)</f>
        <v>GRAPA T50</v>
      </c>
    </row>
    <row r="1853" spans="1:30" hidden="1" x14ac:dyDescent="0.25">
      <c r="A1853" s="1">
        <v>46170</v>
      </c>
      <c r="B1853" s="1">
        <v>46170</v>
      </c>
      <c r="C1853" s="80" t="s">
        <v>169</v>
      </c>
      <c r="D1853" s="38">
        <v>5</v>
      </c>
      <c r="E1853" s="80" t="s">
        <v>169</v>
      </c>
      <c r="F1853">
        <v>407049</v>
      </c>
      <c r="G1853" s="80" t="s">
        <v>232</v>
      </c>
      <c r="H1853" s="80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"/>
      <c r="V1853">
        <v>6215</v>
      </c>
      <c r="W1853" s="2">
        <v>6579000000</v>
      </c>
      <c r="X1853" s="6">
        <v>16202.162000000002</v>
      </c>
      <c r="Y1853" s="38">
        <v>10010</v>
      </c>
      <c r="Z1853" s="81">
        <f>+((DETALLE_GD_1[[#This Row],[VALOR X UN (GD)]]-DETALLE_GD_1[[#This Row],[VALOR PPTO]])/DETALLE_GD_1[[#This Row],[VALOR PPTO]])</f>
        <v>-1.2344002666275806E-5</v>
      </c>
      <c r="AA1853" s="2">
        <f>+DETALLE_GD_1[[#This Row],[VALOR PPTO]]*DETALLE_GD_1[[#This Row],[CANTIDAD RECIBIDA]]</f>
        <v>16202.2</v>
      </c>
      <c r="AB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3" s="3">
        <f>+DETALLE_GD_1[[#This Row],[CANTIDAD SOLICITADA]]-DETALLE_GD_1[[#This Row],[DEVOLUCIÓN]]</f>
        <v>1000</v>
      </c>
      <c r="AD1853" s="38">
        <f>+_xlfn.XLOOKUP(DETALLE_GD_1[[#This Row],[CODIGO]],PRODUCTOS[CODIGO],PRODUCTOS[DESC CORTA],"",0)</f>
        <v>0</v>
      </c>
    </row>
    <row r="1854" spans="1:30" hidden="1" x14ac:dyDescent="0.25">
      <c r="A1854" s="1">
        <v>46170</v>
      </c>
      <c r="B1854" s="1">
        <v>46170</v>
      </c>
      <c r="C1854" s="80" t="s">
        <v>169</v>
      </c>
      <c r="D1854" s="38">
        <v>5</v>
      </c>
      <c r="E1854" s="80" t="s">
        <v>169</v>
      </c>
      <c r="F1854">
        <v>304101</v>
      </c>
      <c r="G1854" s="80" t="s">
        <v>17</v>
      </c>
      <c r="H1854" s="80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"/>
      <c r="V1854">
        <v>6215</v>
      </c>
      <c r="W1854" s="2">
        <v>6579000000</v>
      </c>
      <c r="X1854" s="6">
        <v>2433712.1634000018</v>
      </c>
      <c r="Y1854" s="38">
        <v>10010</v>
      </c>
      <c r="Z1854" s="81">
        <f>+((DETALLE_GD_1[[#This Row],[VALOR X UN (GD)]]-DETALLE_GD_1[[#This Row],[VALOR PPTO]])/DETALLE_GD_1[[#This Row],[VALOR PPTO]])</f>
        <v>-4.1854446472556059E-3</v>
      </c>
      <c r="AA1854" s="2">
        <f>+DETALLE_GD_1[[#This Row],[VALOR PPTO]]*DETALLE_GD_1[[#This Row],[CANTIDAD RECIBIDA]]</f>
        <v>2433712.176</v>
      </c>
      <c r="AB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4" s="3">
        <f>+DETALLE_GD_1[[#This Row],[CANTIDAD SOLICITADA]]-DETALLE_GD_1[[#This Row],[DEVOLUCIÓN]]</f>
        <v>252</v>
      </c>
      <c r="AD1854" s="38" t="str">
        <f>+_xlfn.XLOOKUP(DETALLE_GD_1[[#This Row],[CODIGO]],PRODUCTOS[CODIGO],PRODUCTOS[DESC CORTA],"",0)</f>
        <v>OSB 9.5</v>
      </c>
    </row>
    <row r="1855" spans="1:30" hidden="1" x14ac:dyDescent="0.25">
      <c r="A1855" s="1">
        <v>46170</v>
      </c>
      <c r="B1855" s="1">
        <v>46170</v>
      </c>
      <c r="C1855" s="80" t="s">
        <v>169</v>
      </c>
      <c r="D1855" s="38">
        <v>5</v>
      </c>
      <c r="E1855" s="80" t="s">
        <v>169</v>
      </c>
      <c r="F1855">
        <v>617016</v>
      </c>
      <c r="G1855" s="80" t="s">
        <v>133</v>
      </c>
      <c r="H1855" s="80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"/>
      <c r="V1855">
        <v>6215</v>
      </c>
      <c r="W1855" s="2">
        <v>6579000000</v>
      </c>
      <c r="X1855" s="6">
        <v>28575.132740000001</v>
      </c>
      <c r="Y1855" s="38">
        <v>10010</v>
      </c>
      <c r="Z1855" s="81">
        <f>+((DETALLE_GD_1[[#This Row],[VALOR X UN (GD)]]-DETALLE_GD_1[[#This Row],[VALOR PPTO]])/DETALLE_GD_1[[#This Row],[VALOR PPTO]])</f>
        <v>2.3750370645694318E-3</v>
      </c>
      <c r="AA1855" s="2">
        <f>+DETALLE_GD_1[[#This Row],[VALOR PPTO]]*DETALLE_GD_1[[#This Row],[CANTIDAD RECIBIDA]]</f>
        <v>28575.133000000002</v>
      </c>
      <c r="AB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5" s="3">
        <f>+DETALLE_GD_1[[#This Row],[CANTIDAD SOLICITADA]]-DETALLE_GD_1[[#This Row],[DEVOLUCIÓN]]</f>
        <v>10</v>
      </c>
      <c r="AD1855" s="38" t="str">
        <f>+_xlfn.XLOOKUP(DETALLE_GD_1[[#This Row],[CODIGO]],PRODUCTOS[CODIGO],PRODUCTOS[DESC CORTA],"",0)</f>
        <v>RODILLO CHIPORRO</v>
      </c>
    </row>
    <row r="1856" spans="1:30" hidden="1" x14ac:dyDescent="0.25">
      <c r="A1856" s="1">
        <v>46170</v>
      </c>
      <c r="B1856" s="1">
        <v>46170</v>
      </c>
      <c r="C1856" s="80" t="s">
        <v>169</v>
      </c>
      <c r="D1856" s="38">
        <v>5</v>
      </c>
      <c r="E1856" s="80" t="s">
        <v>169</v>
      </c>
      <c r="F1856">
        <v>1902003</v>
      </c>
      <c r="G1856" s="80" t="s">
        <v>155</v>
      </c>
      <c r="H1856" s="80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"/>
      <c r="V1856">
        <v>6215</v>
      </c>
      <c r="W1856" s="2">
        <v>6579000000</v>
      </c>
      <c r="X1856" s="6">
        <v>753519.87729999982</v>
      </c>
      <c r="Y1856" s="38">
        <v>10010</v>
      </c>
      <c r="Z1856" s="81">
        <f>+((DETALLE_GD_1[[#This Row],[VALOR X UN (GD)]]-DETALLE_GD_1[[#This Row],[VALOR PPTO]])/DETALLE_GD_1[[#This Row],[VALOR PPTO]])</f>
        <v>3.1999487631307493E-4</v>
      </c>
      <c r="AA1856" s="2">
        <f>+DETALLE_GD_1[[#This Row],[VALOR PPTO]]*DETALLE_GD_1[[#This Row],[CANTIDAD RECIBIDA]]</f>
        <v>753519.87749999994</v>
      </c>
      <c r="AB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6" s="3">
        <f>+DETALLE_GD_1[[#This Row],[CANTIDAD SOLICITADA]]-DETALLE_GD_1[[#This Row],[DEVOLUCIÓN]]</f>
        <v>5</v>
      </c>
      <c r="AD1856" s="38">
        <f>+_xlfn.XLOOKUP(DETALLE_GD_1[[#This Row],[CODIGO]],PRODUCTOS[CODIGO],PRODUCTOS[DESC CORTA],"",0)</f>
        <v>0</v>
      </c>
    </row>
    <row r="1857" spans="1:30" hidden="1" x14ac:dyDescent="0.25">
      <c r="A1857" s="1">
        <v>46170</v>
      </c>
      <c r="B1857" s="1">
        <v>46170</v>
      </c>
      <c r="C1857" s="80" t="s">
        <v>169</v>
      </c>
      <c r="D1857" s="38">
        <v>5</v>
      </c>
      <c r="E1857" s="80" t="s">
        <v>169</v>
      </c>
      <c r="F1857">
        <v>407011</v>
      </c>
      <c r="G1857" s="80" t="s">
        <v>30</v>
      </c>
      <c r="H1857" s="80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"/>
      <c r="V1857">
        <v>6215</v>
      </c>
      <c r="W1857" s="2">
        <v>6579000000</v>
      </c>
      <c r="X1857" s="6">
        <v>1419525.7199999995</v>
      </c>
      <c r="Y1857" s="38">
        <v>10010</v>
      </c>
      <c r="Z1857" s="81">
        <f>+((DETALLE_GD_1[[#This Row],[VALOR X UN (GD)]]-DETALLE_GD_1[[#This Row],[VALOR PPTO]])/DETALLE_GD_1[[#This Row],[VALOR PPTO]])</f>
        <v>-5.9588710481868014E-2</v>
      </c>
      <c r="AA1857" s="2">
        <f>+DETALLE_GD_1[[#This Row],[VALOR PPTO]]*DETALLE_GD_1[[#This Row],[CANTIDAD RECIBIDA]]</f>
        <v>1419525.6</v>
      </c>
      <c r="AB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7" s="3">
        <f>+DETALLE_GD_1[[#This Row],[CANTIDAD SOLICITADA]]-DETALLE_GD_1[[#This Row],[DEVOLUCIÓN]]</f>
        <v>3000</v>
      </c>
      <c r="AD1857" s="38" t="str">
        <f>+_xlfn.XLOOKUP(DETALLE_GD_1[[#This Row],[CODIGO]],PRODUCTOS[CODIGO],PRODUCTOS[DESC CORTA],"",0)</f>
        <v>TORNILLO SIMPSON 6"</v>
      </c>
    </row>
    <row r="1858" spans="1:30" hidden="1" x14ac:dyDescent="0.25">
      <c r="A1858" s="1">
        <v>46170</v>
      </c>
      <c r="B1858" s="1">
        <v>46170</v>
      </c>
      <c r="C1858" s="80" t="s">
        <v>169</v>
      </c>
      <c r="D1858" s="38">
        <v>5</v>
      </c>
      <c r="E1858" s="80" t="s">
        <v>169</v>
      </c>
      <c r="F1858">
        <v>407185</v>
      </c>
      <c r="G1858" s="80" t="s">
        <v>43</v>
      </c>
      <c r="H1858" s="80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"/>
      <c r="V1858">
        <v>6215</v>
      </c>
      <c r="W1858" s="2">
        <v>6579000000</v>
      </c>
      <c r="X1858" s="6">
        <v>61904.880000000005</v>
      </c>
      <c r="Y1858" s="38">
        <v>10010</v>
      </c>
      <c r="Z1858" s="81">
        <f>+((DETALLE_GD_1[[#This Row],[VALOR X UN (GD)]]-DETALLE_GD_1[[#This Row],[VALOR PPTO]])/DETALLE_GD_1[[#This Row],[VALOR PPTO]])</f>
        <v>-8.9062704447319896E-2</v>
      </c>
      <c r="AA1858" s="2">
        <f>+DETALLE_GD_1[[#This Row],[VALOR PPTO]]*DETALLE_GD_1[[#This Row],[CANTIDAD RECIBIDA]]</f>
        <v>61904.700000000004</v>
      </c>
      <c r="AB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8" s="3">
        <f>+DETALLE_GD_1[[#This Row],[CANTIDAD SOLICITADA]]-DETALLE_GD_1[[#This Row],[DEVOLUCIÓN]]</f>
        <v>9000</v>
      </c>
      <c r="AD1858" s="38">
        <f>+_xlfn.XLOOKUP(DETALLE_GD_1[[#This Row],[CODIGO]],PRODUCTOS[CODIGO],PRODUCTOS[DESC CORTA],"",0)</f>
        <v>0</v>
      </c>
    </row>
    <row r="1859" spans="1:30" hidden="1" x14ac:dyDescent="0.25">
      <c r="A1859" s="1">
        <v>46170</v>
      </c>
      <c r="B1859" s="1">
        <v>46170</v>
      </c>
      <c r="C1859" s="80" t="s">
        <v>169</v>
      </c>
      <c r="D1859" s="38">
        <v>5</v>
      </c>
      <c r="E1859" s="80" t="s">
        <v>169</v>
      </c>
      <c r="F1859">
        <v>407170</v>
      </c>
      <c r="G1859" s="80" t="s">
        <v>107</v>
      </c>
      <c r="H1859" s="80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"/>
      <c r="V1859">
        <v>6215</v>
      </c>
      <c r="W1859" s="2">
        <v>6579000000</v>
      </c>
      <c r="X1859" s="6">
        <v>4880.2160000000003</v>
      </c>
      <c r="Y1859" s="38">
        <v>10010</v>
      </c>
      <c r="Z1859" s="81">
        <f>+((DETALLE_GD_1[[#This Row],[VALOR X UN (GD)]]-DETALLE_GD_1[[#This Row],[VALOR PPTO]])/DETALLE_GD_1[[#This Row],[VALOR PPTO]])</f>
        <v>-4.0981926970292619E-5</v>
      </c>
      <c r="AA1859" s="2">
        <f>+DETALLE_GD_1[[#This Row],[VALOR PPTO]]*DETALLE_GD_1[[#This Row],[CANTIDAD RECIBIDA]]</f>
        <v>4880.2000000000007</v>
      </c>
      <c r="AB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9" s="3">
        <f>+DETALLE_GD_1[[#This Row],[CANTIDAD SOLICITADA]]-DETALLE_GD_1[[#This Row],[DEVOLUCIÓN]]</f>
        <v>1000</v>
      </c>
      <c r="AD1859" s="38" t="str">
        <f>+_xlfn.XLOOKUP(DETALLE_GD_1[[#This Row],[CODIGO]],PRODUCTOS[CODIGO],PRODUCTOS[DESC CORTA],"",0)</f>
        <v>TORNILLO CRS 6X2 1/4</v>
      </c>
    </row>
    <row r="1860" spans="1:30" hidden="1" x14ac:dyDescent="0.25">
      <c r="A1860" s="1">
        <v>46170</v>
      </c>
      <c r="B1860" s="1">
        <v>46170</v>
      </c>
      <c r="C1860" s="80" t="s">
        <v>169</v>
      </c>
      <c r="D1860" s="38">
        <v>5</v>
      </c>
      <c r="E1860" s="80" t="s">
        <v>169</v>
      </c>
      <c r="F1860">
        <v>407423</v>
      </c>
      <c r="G1860" s="80" t="s">
        <v>106</v>
      </c>
      <c r="H1860" s="8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"/>
      <c r="V1860">
        <v>6215</v>
      </c>
      <c r="W1860" s="2">
        <v>6579000000</v>
      </c>
      <c r="X1860" s="6">
        <v>1919529.035708108</v>
      </c>
      <c r="Y1860" s="38">
        <v>10010</v>
      </c>
      <c r="Z1860" s="81">
        <f>+((DETALLE_GD_1[[#This Row],[VALOR X UN (GD)]]-DETALLE_GD_1[[#This Row],[VALOR PPTO]])/DETALLE_GD_1[[#This Row],[VALOR PPTO]])</f>
        <v>-0.96749640146098337</v>
      </c>
      <c r="AA1860" s="2">
        <f>+DETALLE_GD_1[[#This Row],[VALOR PPTO]]*DETALLE_GD_1[[#This Row],[CANTIDAD RECIBIDA]]</f>
        <v>1919529</v>
      </c>
      <c r="AB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0" s="3">
        <f>+DETALLE_GD_1[[#This Row],[CANTIDAD SOLICITADA]]-DETALLE_GD_1[[#This Row],[DEVOLUCIÓN]]</f>
        <v>18000</v>
      </c>
      <c r="AD1860" s="38" t="str">
        <f>+_xlfn.XLOOKUP(DETALLE_GD_1[[#This Row],[CODIGO]],PRODUCTOS[CODIGO],PRODUCTOS[DESC CORTA],"",0)</f>
        <v>TORNILLO CRS 6X1 5/8</v>
      </c>
    </row>
    <row r="1861" spans="1:30" hidden="1" x14ac:dyDescent="0.25">
      <c r="A1861" s="1">
        <v>46170</v>
      </c>
      <c r="B1861" s="1">
        <v>46170</v>
      </c>
      <c r="C1861" s="80" t="s">
        <v>169</v>
      </c>
      <c r="D1861" s="38">
        <v>5</v>
      </c>
      <c r="E1861" s="80" t="s">
        <v>169</v>
      </c>
      <c r="F1861">
        <v>412313</v>
      </c>
      <c r="G1861" s="80" t="s">
        <v>253</v>
      </c>
      <c r="H1861" s="80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"/>
      <c r="V1861">
        <v>6215</v>
      </c>
      <c r="W1861" s="2">
        <v>6579000000</v>
      </c>
      <c r="X1861" s="6">
        <v>284688.80861999997</v>
      </c>
      <c r="Y1861" s="38">
        <v>10010</v>
      </c>
      <c r="Z1861" s="81">
        <f>+((DETALLE_GD_1[[#This Row],[VALOR X UN (GD)]]-DETALLE_GD_1[[#This Row],[VALOR PPTO]])/DETALLE_GD_1[[#This Row],[VALOR PPTO]])</f>
        <v>6.7020548080679807E-7</v>
      </c>
      <c r="AA1861" s="2">
        <f>+DETALLE_GD_1[[#This Row],[VALOR PPTO]]*DETALLE_GD_1[[#This Row],[CANTIDAD RECIBIDA]]</f>
        <v>284688.8088</v>
      </c>
      <c r="AB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1" s="3">
        <f>+DETALLE_GD_1[[#This Row],[CANTIDAD SOLICITADA]]-DETALLE_GD_1[[#This Row],[DEVOLUCIÓN]]</f>
        <v>12</v>
      </c>
      <c r="AD1861" s="38">
        <f>+_xlfn.XLOOKUP(DETALLE_GD_1[[#This Row],[CODIGO]],PRODUCTOS[CODIGO],PRODUCTOS[DESC CORTA],"",0)</f>
        <v>0</v>
      </c>
    </row>
    <row r="1862" spans="1:30" hidden="1" x14ac:dyDescent="0.25">
      <c r="A1862" s="1">
        <v>46170</v>
      </c>
      <c r="B1862" s="1">
        <v>46170</v>
      </c>
      <c r="C1862" s="80" t="s">
        <v>169</v>
      </c>
      <c r="D1862" s="38">
        <v>5</v>
      </c>
      <c r="E1862" s="80" t="s">
        <v>169</v>
      </c>
      <c r="F1862">
        <v>410045</v>
      </c>
      <c r="G1862" s="80" t="s">
        <v>110</v>
      </c>
      <c r="H1862" s="80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"/>
      <c r="V1862">
        <v>6215</v>
      </c>
      <c r="W1862" s="2">
        <v>6579000000</v>
      </c>
      <c r="X1862" s="6">
        <v>256128.94725599996</v>
      </c>
      <c r="Y1862" s="38">
        <v>10010</v>
      </c>
      <c r="Z1862" s="81">
        <f>+((DETALLE_GD_1[[#This Row],[VALOR X UN (GD)]]-DETALLE_GD_1[[#This Row],[VALOR PPTO]])/DETALLE_GD_1[[#This Row],[VALOR PPTO]])</f>
        <v>-8.701081028496091E-2</v>
      </c>
      <c r="AA1862" s="2">
        <f>+DETALLE_GD_1[[#This Row],[VALOR PPTO]]*DETALLE_GD_1[[#This Row],[CANTIDAD RECIBIDA]]</f>
        <v>256128.97440000001</v>
      </c>
      <c r="AB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2" s="3">
        <f>+DETALLE_GD_1[[#This Row],[CANTIDAD SOLICITADA]]-DETALLE_GD_1[[#This Row],[DEVOLUCIÓN]]</f>
        <v>696</v>
      </c>
      <c r="AD1862" s="38" t="str">
        <f>+_xlfn.XLOOKUP(DETALLE_GD_1[[#This Row],[CODIGO]],PRODUCTOS[CODIGO],PRODUCTOS[DESC CORTA],"",0)</f>
        <v>CONECTOR DENTADO</v>
      </c>
    </row>
    <row r="1863" spans="1:30" hidden="1" x14ac:dyDescent="0.25">
      <c r="A1863" s="1">
        <v>46170</v>
      </c>
      <c r="B1863" s="1">
        <v>46170</v>
      </c>
      <c r="C1863" s="80" t="s">
        <v>169</v>
      </c>
      <c r="D1863" s="38">
        <v>5</v>
      </c>
      <c r="E1863" s="80" t="s">
        <v>169</v>
      </c>
      <c r="F1863">
        <v>410126</v>
      </c>
      <c r="G1863" s="80" t="s">
        <v>159</v>
      </c>
      <c r="H1863" s="80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"/>
      <c r="V1863">
        <v>6215</v>
      </c>
      <c r="W1863" s="2">
        <v>6579000000</v>
      </c>
      <c r="X1863" s="6">
        <v>259675.38458400001</v>
      </c>
      <c r="Y1863" s="38">
        <v>10010</v>
      </c>
      <c r="Z1863" s="81">
        <f>+((DETALLE_GD_1[[#This Row],[VALOR X UN (GD)]]-DETALLE_GD_1[[#This Row],[VALOR PPTO]])/DETALLE_GD_1[[#This Row],[VALOR PPTO]])</f>
        <v>2.6422835104114237E-4</v>
      </c>
      <c r="AA1863" s="2">
        <f>+DETALLE_GD_1[[#This Row],[VALOR PPTO]]*DETALLE_GD_1[[#This Row],[CANTIDAD RECIBIDA]]</f>
        <v>259675.38960000002</v>
      </c>
      <c r="AB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3" s="3">
        <f>+DETALLE_GD_1[[#This Row],[CANTIDAD SOLICITADA]]-DETALLE_GD_1[[#This Row],[DEVOLUCIÓN]]</f>
        <v>264</v>
      </c>
      <c r="AD1863" s="38">
        <f>+_xlfn.XLOOKUP(DETALLE_GD_1[[#This Row],[CODIGO]],PRODUCTOS[CODIGO],PRODUCTOS[DESC CORTA],"",0)</f>
        <v>0</v>
      </c>
    </row>
    <row r="1864" spans="1:30" hidden="1" x14ac:dyDescent="0.25">
      <c r="A1864" s="1">
        <v>46170</v>
      </c>
      <c r="B1864" s="1">
        <v>46170</v>
      </c>
      <c r="C1864" s="80" t="s">
        <v>169</v>
      </c>
      <c r="D1864" s="38">
        <v>5</v>
      </c>
      <c r="E1864" s="80" t="s">
        <v>169</v>
      </c>
      <c r="F1864">
        <v>408042</v>
      </c>
      <c r="G1864" s="80" t="s">
        <v>144</v>
      </c>
      <c r="H1864" s="80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">
        <v>10928068</v>
      </c>
      <c r="V1864">
        <v>6215</v>
      </c>
      <c r="W1864" s="2">
        <v>6579000000</v>
      </c>
      <c r="X1864" s="6">
        <v>350000.00000000029</v>
      </c>
      <c r="Y1864" s="38">
        <v>10010</v>
      </c>
      <c r="Z1864" s="81">
        <f>+((DETALLE_GD_1[[#This Row],[VALOR X UN (GD)]]-DETALLE_GD_1[[#This Row],[VALOR PPTO]])/DETALLE_GD_1[[#This Row],[VALOR PPTO]])</f>
        <v>0</v>
      </c>
      <c r="AA1864" s="2">
        <f>+DETALLE_GD_1[[#This Row],[VALOR PPTO]]*DETALLE_GD_1[[#This Row],[CANTIDAD RECIBIDA]]</f>
        <v>350000</v>
      </c>
      <c r="AB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4" s="3">
        <f>+DETALLE_GD_1[[#This Row],[CANTIDAD SOLICITADA]]-DETALLE_GD_1[[#This Row],[DEVOLUCIÓN]]</f>
        <v>10</v>
      </c>
      <c r="AD1864" s="38" t="str">
        <f>+_xlfn.XLOOKUP(DETALLE_GD_1[[#This Row],[CODIGO]],PRODUCTOS[CODIGO],PRODUCTOS[DESC CORTA],"",0)</f>
        <v>CLAVO HELICOIDAL PROFIX</v>
      </c>
    </row>
    <row r="1865" spans="1:30" hidden="1" x14ac:dyDescent="0.25">
      <c r="A1865" s="1">
        <v>46170</v>
      </c>
      <c r="B1865" s="1">
        <v>46170</v>
      </c>
      <c r="C1865" s="80" t="s">
        <v>169</v>
      </c>
      <c r="D1865" s="38">
        <v>5</v>
      </c>
      <c r="E1865" s="80" t="s">
        <v>169</v>
      </c>
      <c r="F1865">
        <v>1802659</v>
      </c>
      <c r="G1865" s="80" t="s">
        <v>161</v>
      </c>
      <c r="H1865" s="80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"/>
      <c r="V1865">
        <v>6215</v>
      </c>
      <c r="W1865" s="2">
        <v>6579000000</v>
      </c>
      <c r="X1865" s="6">
        <v>58589.263160000002</v>
      </c>
      <c r="Y1865" s="38">
        <v>10010</v>
      </c>
      <c r="Z1865" s="81">
        <f>+((DETALLE_GD_1[[#This Row],[VALOR X UN (GD)]]-DETALLE_GD_1[[#This Row],[VALOR PPTO]])/DETALLE_GD_1[[#This Row],[VALOR PPTO]])</f>
        <v>-0.16481285718147953</v>
      </c>
      <c r="AA1865" s="2">
        <f>+DETALLE_GD_1[[#This Row],[VALOR PPTO]]*DETALLE_GD_1[[#This Row],[CANTIDAD RECIBIDA]]</f>
        <v>58589.264000000003</v>
      </c>
      <c r="AB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5" s="3">
        <f>+DETALLE_GD_1[[#This Row],[CANTIDAD SOLICITADA]]-DETALLE_GD_1[[#This Row],[DEVOLUCIÓN]]</f>
        <v>20</v>
      </c>
      <c r="AD1865" s="38">
        <f>+_xlfn.XLOOKUP(DETALLE_GD_1[[#This Row],[CODIGO]],PRODUCTOS[CODIGO],PRODUCTOS[DESC CORTA],"",0)</f>
        <v>0</v>
      </c>
    </row>
    <row r="1866" spans="1:30" hidden="1" x14ac:dyDescent="0.25">
      <c r="A1866" s="1">
        <v>46170</v>
      </c>
      <c r="B1866" s="1">
        <v>46170</v>
      </c>
      <c r="C1866" s="80" t="s">
        <v>169</v>
      </c>
      <c r="D1866" s="38">
        <v>5</v>
      </c>
      <c r="E1866" s="80" t="s">
        <v>169</v>
      </c>
      <c r="F1866">
        <v>810007</v>
      </c>
      <c r="G1866" s="80" t="s">
        <v>235</v>
      </c>
      <c r="H1866" s="80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"/>
      <c r="V1866">
        <v>6215</v>
      </c>
      <c r="W1866" s="2">
        <v>6579000000</v>
      </c>
      <c r="X1866" s="6">
        <v>163736.23190000001</v>
      </c>
      <c r="Y1866" s="38">
        <v>10010</v>
      </c>
      <c r="Z1866" s="81">
        <f>+((DETALLE_GD_1[[#This Row],[VALOR X UN (GD)]]-DETALLE_GD_1[[#This Row],[VALOR PPTO]])/DETALLE_GD_1[[#This Row],[VALOR PPTO]])</f>
        <v>2.9723232298679386E-2</v>
      </c>
      <c r="AA1866" s="2">
        <f>+DETALLE_GD_1[[#This Row],[VALOR PPTO]]*DETALLE_GD_1[[#This Row],[CANTIDAD RECIBIDA]]</f>
        <v>163736.23000000001</v>
      </c>
      <c r="AB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6" s="3">
        <f>+DETALLE_GD_1[[#This Row],[CANTIDAD SOLICITADA]]-DETALLE_GD_1[[#This Row],[DEVOLUCIÓN]]</f>
        <v>50</v>
      </c>
      <c r="AD1866" s="38">
        <f>+_xlfn.XLOOKUP(DETALLE_GD_1[[#This Row],[CODIGO]],PRODUCTOS[CODIGO],PRODUCTOS[DESC CORTA],"",0)</f>
        <v>0</v>
      </c>
    </row>
    <row r="1867" spans="1:30" hidden="1" x14ac:dyDescent="0.25">
      <c r="A1867" s="1">
        <v>46170</v>
      </c>
      <c r="B1867" s="1">
        <v>46170</v>
      </c>
      <c r="C1867" s="80" t="s">
        <v>169</v>
      </c>
      <c r="D1867" s="38">
        <v>5</v>
      </c>
      <c r="E1867" s="80" t="s">
        <v>169</v>
      </c>
      <c r="F1867">
        <v>302054</v>
      </c>
      <c r="G1867" s="80" t="s">
        <v>356</v>
      </c>
      <c r="H1867" s="80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"/>
      <c r="V1867">
        <v>6215</v>
      </c>
      <c r="W1867" s="2">
        <v>6579000000</v>
      </c>
      <c r="X1867" s="6">
        <v>10694736</v>
      </c>
      <c r="Y1867" s="38">
        <v>10010</v>
      </c>
      <c r="Z1867" s="81">
        <f>+((DETALLE_GD_1[[#This Row],[VALOR X UN (GD)]]-DETALLE_GD_1[[#This Row],[VALOR PPTO]])/DETALLE_GD_1[[#This Row],[VALOR PPTO]])</f>
        <v>-0.19905091895676522</v>
      </c>
      <c r="AA1867" s="2">
        <f>+DETALLE_GD_1[[#This Row],[VALOR PPTO]]*DETALLE_GD_1[[#This Row],[CANTIDAD RECIBIDA]]</f>
        <v>10694736</v>
      </c>
      <c r="AB1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7" s="3">
        <f>+DETALLE_GD_1[[#This Row],[CANTIDAD SOLICITADA]]-DETALLE_GD_1[[#This Row],[DEVOLUCIÓN]]</f>
        <v>1872</v>
      </c>
      <c r="AD1867" s="38">
        <f>+_xlfn.XLOOKUP(DETALLE_GD_1[[#This Row],[CODIGO]],PRODUCTOS[CODIGO],PRODUCTOS[DESC CORTA],"",0)</f>
        <v>0</v>
      </c>
    </row>
    <row r="1868" spans="1:30" hidden="1" x14ac:dyDescent="0.25">
      <c r="A1868" s="1">
        <v>46170</v>
      </c>
      <c r="B1868" s="1">
        <v>46170</v>
      </c>
      <c r="C1868" s="80" t="s">
        <v>169</v>
      </c>
      <c r="D1868" s="38">
        <v>5</v>
      </c>
      <c r="E1868" s="80" t="s">
        <v>169</v>
      </c>
      <c r="F1868">
        <v>704022</v>
      </c>
      <c r="G1868" s="80" t="s">
        <v>330</v>
      </c>
      <c r="H1868" s="80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"/>
      <c r="V1868">
        <v>6215</v>
      </c>
      <c r="W1868" s="2">
        <v>6579000000</v>
      </c>
      <c r="X1868" s="6">
        <v>612.00000000000011</v>
      </c>
      <c r="Y1868" s="38">
        <v>10010</v>
      </c>
      <c r="Z1868" s="81">
        <f>+((DETALLE_GD_1[[#This Row],[VALOR X UN (GD)]]-DETALLE_GD_1[[#This Row],[VALOR PPTO]])/DETALLE_GD_1[[#This Row],[VALOR PPTO]])</f>
        <v>-0.15522875816993464</v>
      </c>
      <c r="AA1868" s="2">
        <f>+DETALLE_GD_1[[#This Row],[VALOR PPTO]]*DETALLE_GD_1[[#This Row],[CANTIDAD RECIBIDA]]</f>
        <v>612</v>
      </c>
      <c r="AB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8" s="3">
        <f>+DETALLE_GD_1[[#This Row],[CANTIDAD SOLICITADA]]-DETALLE_GD_1[[#This Row],[DEVOLUCIÓN]]</f>
        <v>2</v>
      </c>
      <c r="AD1868" s="38" t="str">
        <f>+_xlfn.XLOOKUP(DETALLE_GD_1[[#This Row],[CODIGO]],PRODUCTOS[CODIGO],PRODUCTOS[DESC CORTA],"",0)</f>
        <v>ESQUINERO CORNIZA INTERIOR</v>
      </c>
    </row>
    <row r="1869" spans="1:30" hidden="1" x14ac:dyDescent="0.25">
      <c r="A1869" s="1">
        <v>46170</v>
      </c>
      <c r="B1869" s="1">
        <v>46170</v>
      </c>
      <c r="C1869" s="80" t="s">
        <v>169</v>
      </c>
      <c r="D1869" s="38">
        <v>5</v>
      </c>
      <c r="E1869" s="80" t="s">
        <v>169</v>
      </c>
      <c r="F1869">
        <v>408034</v>
      </c>
      <c r="G1869" s="80" t="s">
        <v>250</v>
      </c>
      <c r="H1869" s="80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"/>
      <c r="V1869">
        <v>6215</v>
      </c>
      <c r="W1869" s="2">
        <v>6579000000</v>
      </c>
      <c r="X1869" s="6">
        <v>3733.9007100000017</v>
      </c>
      <c r="Y1869" s="38">
        <v>10010</v>
      </c>
      <c r="Z1869" s="81">
        <f>+((DETALLE_GD_1[[#This Row],[VALOR X UN (GD)]]-DETALLE_GD_1[[#This Row],[VALOR PPTO]])/DETALLE_GD_1[[#This Row],[VALOR PPTO]])</f>
        <v>2.6567390328128124E-5</v>
      </c>
      <c r="AA1869" s="2">
        <f>+DETALLE_GD_1[[#This Row],[VALOR PPTO]]*DETALLE_GD_1[[#This Row],[CANTIDAD RECIBIDA]]</f>
        <v>3733.9007999999999</v>
      </c>
      <c r="AB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9" s="3">
        <f>+DETALLE_GD_1[[#This Row],[CANTIDAD SOLICITADA]]-DETALLE_GD_1[[#This Row],[DEVOLUCIÓN]]</f>
        <v>2</v>
      </c>
      <c r="AD1869" s="38">
        <f>+_xlfn.XLOOKUP(DETALLE_GD_1[[#This Row],[CODIGO]],PRODUCTOS[CODIGO],PRODUCTOS[DESC CORTA],"",0)</f>
        <v>0</v>
      </c>
    </row>
    <row r="1870" spans="1:30" hidden="1" x14ac:dyDescent="0.25">
      <c r="A1870" s="1">
        <v>46170</v>
      </c>
      <c r="B1870" s="1">
        <v>46170</v>
      </c>
      <c r="C1870" s="80" t="s">
        <v>169</v>
      </c>
      <c r="D1870" s="38">
        <v>5</v>
      </c>
      <c r="E1870" s="80" t="s">
        <v>169</v>
      </c>
      <c r="F1870">
        <v>1901505</v>
      </c>
      <c r="G1870" s="80" t="s">
        <v>27</v>
      </c>
      <c r="H1870" s="8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"/>
      <c r="V1870">
        <v>6215</v>
      </c>
      <c r="W1870" s="2">
        <v>6579000000</v>
      </c>
      <c r="X1870" s="6">
        <v>189500</v>
      </c>
      <c r="Y1870" s="38">
        <v>10010</v>
      </c>
      <c r="Z1870" s="81">
        <f>+((DETALLE_GD_1[[#This Row],[VALOR X UN (GD)]]-DETALLE_GD_1[[#This Row],[VALOR PPTO]])/DETALLE_GD_1[[#This Row],[VALOR PPTO]])</f>
        <v>0</v>
      </c>
      <c r="AA1870" s="2">
        <f>+DETALLE_GD_1[[#This Row],[VALOR PPTO]]*DETALLE_GD_1[[#This Row],[CANTIDAD RECIBIDA]]</f>
        <v>189500</v>
      </c>
      <c r="AB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0" s="3">
        <f>+DETALLE_GD_1[[#This Row],[CANTIDAD SOLICITADA]]-DETALLE_GD_1[[#This Row],[DEVOLUCIÓN]]</f>
        <v>100</v>
      </c>
      <c r="AD1870" s="38" t="str">
        <f>+_xlfn.XLOOKUP(DETALLE_GD_1[[#This Row],[CODIGO]],PRODUCTOS[CODIGO],PRODUCTOS[DESC CORTA],"",0)</f>
        <v>POLIETILENO</v>
      </c>
    </row>
    <row r="1871" spans="1:30" hidden="1" x14ac:dyDescent="0.25">
      <c r="A1871" s="1">
        <v>46170</v>
      </c>
      <c r="B1871" s="1">
        <v>46170</v>
      </c>
      <c r="C1871" s="80" t="s">
        <v>169</v>
      </c>
      <c r="D1871" s="38">
        <v>5</v>
      </c>
      <c r="E1871" s="80" t="s">
        <v>169</v>
      </c>
      <c r="F1871">
        <v>2304056</v>
      </c>
      <c r="G1871" s="80" t="s">
        <v>417</v>
      </c>
      <c r="H1871" s="80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"/>
      <c r="V1871">
        <v>6215</v>
      </c>
      <c r="W1871" s="2">
        <v>6579000000</v>
      </c>
      <c r="X1871" s="6">
        <v>178740</v>
      </c>
      <c r="Y1871" s="38">
        <v>10010</v>
      </c>
      <c r="Z1871" s="81">
        <f>+((DETALLE_GD_1[[#This Row],[VALOR X UN (GD)]]-DETALLE_GD_1[[#This Row],[VALOR PPTO]])/DETALLE_GD_1[[#This Row],[VALOR PPTO]])</f>
        <v>6.1810439744880818E-2</v>
      </c>
      <c r="AA1871" s="2">
        <f>+DETALLE_GD_1[[#This Row],[VALOR PPTO]]*DETALLE_GD_1[[#This Row],[CANTIDAD RECIBIDA]]</f>
        <v>178740</v>
      </c>
      <c r="AB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1" s="3">
        <f>+DETALLE_GD_1[[#This Row],[CANTIDAD SOLICITADA]]-DETALLE_GD_1[[#This Row],[DEVOLUCIÓN]]</f>
        <v>60</v>
      </c>
      <c r="AD1871" s="38" t="str">
        <f>+_xlfn.XLOOKUP(DETALLE_GD_1[[#This Row],[CODIGO]],PRODUCTOS[CODIGO],PRODUCTOS[DESC CORTA],"",0)</f>
        <v/>
      </c>
    </row>
    <row r="1872" spans="1:30" hidden="1" x14ac:dyDescent="0.25">
      <c r="A1872" s="1">
        <v>46170</v>
      </c>
      <c r="B1872" s="1">
        <v>46170</v>
      </c>
      <c r="C1872" s="80" t="s">
        <v>169</v>
      </c>
      <c r="D1872" s="38">
        <v>5</v>
      </c>
      <c r="E1872" s="80" t="s">
        <v>169</v>
      </c>
      <c r="F1872">
        <v>1901038</v>
      </c>
      <c r="G1872" s="80" t="s">
        <v>39</v>
      </c>
      <c r="H1872" s="80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"/>
      <c r="V1872">
        <v>6215</v>
      </c>
      <c r="W1872" s="2">
        <v>6579000000</v>
      </c>
      <c r="X1872" s="6">
        <v>453321.13050000009</v>
      </c>
      <c r="Y1872" s="38">
        <v>10010</v>
      </c>
      <c r="Z1872" s="81">
        <f>+((DETALLE_GD_1[[#This Row],[VALOR X UN (GD)]]-DETALLE_GD_1[[#This Row],[VALOR PPTO]])/DETALLE_GD_1[[#This Row],[VALOR PPTO]])</f>
        <v>0.15845910887262377</v>
      </c>
      <c r="AA1872" s="2">
        <f>+DETALLE_GD_1[[#This Row],[VALOR PPTO]]*DETALLE_GD_1[[#This Row],[CANTIDAD RECIBIDA]]</f>
        <v>453321.13320000004</v>
      </c>
      <c r="AB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2" s="3">
        <f>+DETALLE_GD_1[[#This Row],[CANTIDAD SOLICITADA]]-DETALLE_GD_1[[#This Row],[DEVOLUCIÓN]]</f>
        <v>108</v>
      </c>
      <c r="AD1872" s="38" t="str">
        <f>+_xlfn.XLOOKUP(DETALLE_GD_1[[#This Row],[CODIGO]],PRODUCTOS[CODIGO],PRODUCTOS[DESC CORTA],"",0)</f>
        <v>AISLAN ROCA 90MM</v>
      </c>
    </row>
    <row r="1873" spans="1:30" hidden="1" x14ac:dyDescent="0.25">
      <c r="A1873" s="1">
        <v>46170</v>
      </c>
      <c r="B1873" s="1">
        <v>46170</v>
      </c>
      <c r="C1873" s="80" t="s">
        <v>169</v>
      </c>
      <c r="D1873" s="38">
        <v>5</v>
      </c>
      <c r="E1873" s="80" t="s">
        <v>169</v>
      </c>
      <c r="F1873">
        <v>1901008</v>
      </c>
      <c r="G1873" s="80" t="s">
        <v>278</v>
      </c>
      <c r="H1873" s="80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"/>
      <c r="V1873">
        <v>6215</v>
      </c>
      <c r="W1873" s="2">
        <v>6579000000</v>
      </c>
      <c r="X1873" s="6">
        <v>570454.86033000005</v>
      </c>
      <c r="Y1873" s="38">
        <v>10010</v>
      </c>
      <c r="Z1873" s="81">
        <f>+((DETALLE_GD_1[[#This Row],[VALOR X UN (GD)]]-DETALLE_GD_1[[#This Row],[VALOR PPTO]])/DETALLE_GD_1[[#This Row],[VALOR PPTO]])</f>
        <v>-2.4557366121231435E-2</v>
      </c>
      <c r="AA1873" s="2">
        <f>+DETALLE_GD_1[[#This Row],[VALOR PPTO]]*DETALLE_GD_1[[#This Row],[CANTIDAD RECIBIDA]]</f>
        <v>570454.86599999992</v>
      </c>
      <c r="AB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3" s="3">
        <f>+DETALLE_GD_1[[#This Row],[CANTIDAD SOLICITADA]]-DETALLE_GD_1[[#This Row],[DEVOLUCIÓN]]</f>
        <v>270</v>
      </c>
      <c r="AD1873" s="38" t="str">
        <f>+_xlfn.XLOOKUP(DETALLE_GD_1[[#This Row],[CODIGO]],PRODUCTOS[CODIGO],PRODUCTOS[DESC CORTA],"",0)</f>
        <v>AISLAN GLASS 90MM</v>
      </c>
    </row>
    <row r="1874" spans="1:30" hidden="1" x14ac:dyDescent="0.25">
      <c r="A1874" s="1">
        <v>46170</v>
      </c>
      <c r="B1874" s="1">
        <v>46170</v>
      </c>
      <c r="C1874" s="80" t="s">
        <v>169</v>
      </c>
      <c r="D1874" s="38">
        <v>5</v>
      </c>
      <c r="E1874" s="80" t="s">
        <v>169</v>
      </c>
      <c r="F1874">
        <v>2302119</v>
      </c>
      <c r="G1874" s="80" t="s">
        <v>74</v>
      </c>
      <c r="H1874" s="80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"/>
      <c r="V1874">
        <v>6215</v>
      </c>
      <c r="W1874" s="2">
        <v>6579000000</v>
      </c>
      <c r="X1874" s="6">
        <v>220260</v>
      </c>
      <c r="Y1874" s="38">
        <v>10010</v>
      </c>
      <c r="Z1874" s="81">
        <f>+((DETALLE_GD_1[[#This Row],[VALOR X UN (GD)]]-DETALLE_GD_1[[#This Row],[VALOR PPTO]])/DETALLE_GD_1[[#This Row],[VALOR PPTO]])</f>
        <v>2.4198583492236348E-3</v>
      </c>
      <c r="AA1874" s="2">
        <f>+DETALLE_GD_1[[#This Row],[VALOR PPTO]]*DETALLE_GD_1[[#This Row],[CANTIDAD RECIBIDA]]</f>
        <v>220260</v>
      </c>
      <c r="AB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4" s="3">
        <f>+DETALLE_GD_1[[#This Row],[CANTIDAD SOLICITADA]]-DETALLE_GD_1[[#This Row],[DEVOLUCIÓN]]</f>
        <v>60</v>
      </c>
      <c r="AD1874" s="38" t="str">
        <f>+_xlfn.XLOOKUP(DETALLE_GD_1[[#This Row],[CODIGO]],PRODUCTOS[CODIGO],PRODUCTOS[DESC CORTA],"",0)</f>
        <v>SELLO</v>
      </c>
    </row>
    <row r="1875" spans="1:30" hidden="1" x14ac:dyDescent="0.25">
      <c r="A1875" s="1">
        <v>46170</v>
      </c>
      <c r="B1875" s="1">
        <v>46170</v>
      </c>
      <c r="C1875" s="80" t="s">
        <v>169</v>
      </c>
      <c r="D1875" s="38">
        <v>5</v>
      </c>
      <c r="E1875" s="80" t="s">
        <v>169</v>
      </c>
      <c r="F1875">
        <v>617057</v>
      </c>
      <c r="G1875" s="80" t="s">
        <v>134</v>
      </c>
      <c r="H1875" s="80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"/>
      <c r="V1875">
        <v>6215</v>
      </c>
      <c r="W1875" s="2">
        <v>6579000000</v>
      </c>
      <c r="X1875" s="6">
        <v>24505.436472000001</v>
      </c>
      <c r="Y1875" s="38">
        <v>10010</v>
      </c>
      <c r="Z1875" s="81">
        <f>+((DETALLE_GD_1[[#This Row],[VALOR X UN (GD)]]-DETALLE_GD_1[[#This Row],[VALOR PPTO]])/DETALLE_GD_1[[#This Row],[VALOR PPTO]])</f>
        <v>-0.16834782015961158</v>
      </c>
      <c r="AA1875" s="2">
        <f>+DETALLE_GD_1[[#This Row],[VALOR PPTO]]*DETALLE_GD_1[[#This Row],[CANTIDAD RECIBIDA]]</f>
        <v>24505.436399999999</v>
      </c>
      <c r="AB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5" s="3">
        <f>+DETALLE_GD_1[[#This Row],[CANTIDAD SOLICITADA]]-DETALLE_GD_1[[#This Row],[DEVOLUCIÓN]]</f>
        <v>12</v>
      </c>
      <c r="AD1875" s="38" t="str">
        <f>+_xlfn.XLOOKUP(DETALLE_GD_1[[#This Row],[CODIGO]],PRODUCTOS[CODIGO],PRODUCTOS[DESC CORTA],"",0)</f>
        <v>BROCHA 5/8 X4</v>
      </c>
    </row>
    <row r="1876" spans="1:30" hidden="1" x14ac:dyDescent="0.25">
      <c r="A1876" s="1">
        <v>46170</v>
      </c>
      <c r="B1876" s="1">
        <v>46170</v>
      </c>
      <c r="C1876" s="80" t="s">
        <v>169</v>
      </c>
      <c r="D1876" s="38">
        <v>5</v>
      </c>
      <c r="E1876" s="80" t="s">
        <v>169</v>
      </c>
      <c r="F1876">
        <v>617055</v>
      </c>
      <c r="G1876" s="80" t="s">
        <v>182</v>
      </c>
      <c r="H1876" s="80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"/>
      <c r="V1876">
        <v>6215</v>
      </c>
      <c r="W1876" s="2">
        <v>6579000000</v>
      </c>
      <c r="X1876" s="6">
        <v>11044.245371999999</v>
      </c>
      <c r="Y1876" s="38">
        <v>10010</v>
      </c>
      <c r="Z1876" s="81">
        <f>+((DETALLE_GD_1[[#This Row],[VALOR X UN (GD)]]-DETALLE_GD_1[[#This Row],[VALOR PPTO]])/DETALLE_GD_1[[#This Row],[VALOR PPTO]])</f>
        <v>-0.24512725432328306</v>
      </c>
      <c r="AA1876" s="2">
        <f>+DETALLE_GD_1[[#This Row],[VALOR PPTO]]*DETALLE_GD_1[[#This Row],[CANTIDAD RECIBIDA]]</f>
        <v>11044.2456</v>
      </c>
      <c r="AB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6" s="3">
        <f>+DETALLE_GD_1[[#This Row],[CANTIDAD SOLICITADA]]-DETALLE_GD_1[[#This Row],[DEVOLUCIÓN]]</f>
        <v>12</v>
      </c>
      <c r="AD1876" s="38">
        <f>+_xlfn.XLOOKUP(DETALLE_GD_1[[#This Row],[CODIGO]],PRODUCTOS[CODIGO],PRODUCTOS[DESC CORTA],"",0)</f>
        <v>0</v>
      </c>
    </row>
    <row r="1877" spans="1:30" hidden="1" x14ac:dyDescent="0.25">
      <c r="A1877" s="1">
        <v>46170</v>
      </c>
      <c r="B1877" s="1">
        <v>46170</v>
      </c>
      <c r="C1877" s="80" t="s">
        <v>169</v>
      </c>
      <c r="D1877" s="38">
        <v>5</v>
      </c>
      <c r="E1877" s="80" t="s">
        <v>169</v>
      </c>
      <c r="F1877">
        <v>1610023</v>
      </c>
      <c r="G1877" s="80" t="s">
        <v>351</v>
      </c>
      <c r="H1877" s="80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"/>
      <c r="V1877">
        <v>6215</v>
      </c>
      <c r="W1877" s="2">
        <v>6579000000</v>
      </c>
      <c r="X1877" s="6">
        <v>12654.351252</v>
      </c>
      <c r="Y1877" s="38">
        <v>10010</v>
      </c>
      <c r="Z1877" s="81">
        <f>+((DETALLE_GD_1[[#This Row],[VALOR X UN (GD)]]-DETALLE_GD_1[[#This Row],[VALOR PPTO]])/DETALLE_GD_1[[#This Row],[VALOR PPTO]])</f>
        <v>8.0181844173596944E-2</v>
      </c>
      <c r="AA1877" s="2">
        <f>+DETALLE_GD_1[[#This Row],[VALOR PPTO]]*DETALLE_GD_1[[#This Row],[CANTIDAD RECIBIDA]]</f>
        <v>12654.351000000001</v>
      </c>
      <c r="AB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7" s="3">
        <f>+DETALLE_GD_1[[#This Row],[CANTIDAD SOLICITADA]]-DETALLE_GD_1[[#This Row],[DEVOLUCIÓN]]</f>
        <v>6</v>
      </c>
      <c r="AD1877" s="38" t="str">
        <f>+_xlfn.XLOOKUP(DETALLE_GD_1[[#This Row],[CODIGO]],PRODUCTOS[CODIGO],PRODUCTOS[DESC CORTA],"",0)</f>
        <v>TRAPOS DE ASEO</v>
      </c>
    </row>
    <row r="1878" spans="1:30" hidden="1" x14ac:dyDescent="0.25">
      <c r="A1878" s="1">
        <v>46170</v>
      </c>
      <c r="B1878" s="1">
        <v>46170</v>
      </c>
      <c r="C1878" s="80" t="s">
        <v>169</v>
      </c>
      <c r="D1878" s="38">
        <v>5</v>
      </c>
      <c r="E1878" s="80" t="s">
        <v>169</v>
      </c>
      <c r="F1878">
        <v>609008</v>
      </c>
      <c r="G1878" s="80" t="s">
        <v>57</v>
      </c>
      <c r="H1878" s="80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"/>
      <c r="V1878">
        <v>6215</v>
      </c>
      <c r="W1878" s="2">
        <v>6579000000</v>
      </c>
      <c r="X1878" s="6">
        <v>21307.573100000001</v>
      </c>
      <c r="Y1878" s="38">
        <v>10010</v>
      </c>
      <c r="Z1878" s="81">
        <f>+((DETALLE_GD_1[[#This Row],[VALOR X UN (GD)]]-DETALLE_GD_1[[#This Row],[VALOR PPTO]])/DETALLE_GD_1[[#This Row],[VALOR PPTO]])</f>
        <v>-2.9828502758151007E-2</v>
      </c>
      <c r="AA1878" s="2">
        <f>+DETALLE_GD_1[[#This Row],[VALOR PPTO]]*DETALLE_GD_1[[#This Row],[CANTIDAD RECIBIDA]]</f>
        <v>21307.573000000004</v>
      </c>
      <c r="AB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8" s="3">
        <f>+DETALLE_GD_1[[#This Row],[CANTIDAD SOLICITADA]]-DETALLE_GD_1[[#This Row],[DEVOLUCIÓN]]</f>
        <v>10</v>
      </c>
      <c r="AD1878" s="38" t="str">
        <f>+_xlfn.XLOOKUP(DETALLE_GD_1[[#This Row],[CODIGO]],PRODUCTOS[CODIGO],PRODUCTOS[DESC CORTA],"",0)</f>
        <v>DUCO</v>
      </c>
    </row>
    <row r="1879" spans="1:30" hidden="1" x14ac:dyDescent="0.25">
      <c r="A1879" s="1">
        <v>46170</v>
      </c>
      <c r="B1879" s="1">
        <v>46170</v>
      </c>
      <c r="C1879" s="80" t="s">
        <v>169</v>
      </c>
      <c r="D1879" s="38">
        <v>5</v>
      </c>
      <c r="E1879" s="80" t="s">
        <v>169</v>
      </c>
      <c r="F1879">
        <v>106022</v>
      </c>
      <c r="G1879" s="80" t="s">
        <v>245</v>
      </c>
      <c r="H1879" s="80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"/>
      <c r="V1879">
        <v>6215</v>
      </c>
      <c r="W1879" s="2">
        <v>6579000000</v>
      </c>
      <c r="X1879" s="6">
        <v>45608.293188000011</v>
      </c>
      <c r="Y1879" s="38">
        <v>10010</v>
      </c>
      <c r="Z1879" s="81">
        <f>+((DETALLE_GD_1[[#This Row],[VALOR X UN (GD)]]-DETALLE_GD_1[[#This Row],[VALOR PPTO]])/DETALLE_GD_1[[#This Row],[VALOR PPTO]])</f>
        <v>-1.1605784011229058E-4</v>
      </c>
      <c r="AA1879" s="2">
        <f>+DETALLE_GD_1[[#This Row],[VALOR PPTO]]*DETALLE_GD_1[[#This Row],[CANTIDAD RECIBIDA]]</f>
        <v>45608.2932</v>
      </c>
      <c r="AB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9" s="3">
        <f>+DETALLE_GD_1[[#This Row],[CANTIDAD SOLICITADA]]-DETALLE_GD_1[[#This Row],[DEVOLUCIÓN]]</f>
        <v>12</v>
      </c>
      <c r="AD1879" s="38">
        <f>+_xlfn.XLOOKUP(DETALLE_GD_1[[#This Row],[CODIGO]],PRODUCTOS[CODIGO],PRODUCTOS[DESC CORTA],"",0)</f>
        <v>0</v>
      </c>
    </row>
    <row r="1880" spans="1:30" hidden="1" x14ac:dyDescent="0.25">
      <c r="A1880" s="1">
        <v>46170</v>
      </c>
      <c r="B1880" s="1">
        <v>46170</v>
      </c>
      <c r="C1880" s="80" t="s">
        <v>169</v>
      </c>
      <c r="D1880" s="38">
        <v>5</v>
      </c>
      <c r="E1880" s="80" t="s">
        <v>169</v>
      </c>
      <c r="F1880">
        <v>707023</v>
      </c>
      <c r="G1880" s="80" t="s">
        <v>797</v>
      </c>
      <c r="H1880" s="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">
        <v>803254</v>
      </c>
      <c r="V1880">
        <v>6215</v>
      </c>
      <c r="W1880" s="2">
        <v>6579000000</v>
      </c>
      <c r="X1880" s="6" t="s">
        <v>355</v>
      </c>
      <c r="Y1880" s="38">
        <v>10010</v>
      </c>
      <c r="Z1880" s="81" t="e">
        <f>+((DETALLE_GD_1[[#This Row],[VALOR X UN (GD)]]-DETALLE_GD_1[[#This Row],[VALOR PPTO]])/DETALLE_GD_1[[#This Row],[VALOR PPTO]])</f>
        <v>#DIV/0!</v>
      </c>
      <c r="AA1880" s="2">
        <f>+DETALLE_GD_1[[#This Row],[VALOR PPTO]]*DETALLE_GD_1[[#This Row],[CANTIDAD RECIBIDA]]</f>
        <v>0</v>
      </c>
      <c r="AB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0" s="3">
        <f>+DETALLE_GD_1[[#This Row],[CANTIDAD SOLICITADA]]-DETALLE_GD_1[[#This Row],[DEVOLUCIÓN]]</f>
        <v>48</v>
      </c>
      <c r="AD1880" s="38" t="str">
        <f>+_xlfn.XLOOKUP(DETALLE_GD_1[[#This Row],[CODIGO]],PRODUCTOS[CODIGO],PRODUCTOS[DESC CORTA],"",0)</f>
        <v/>
      </c>
    </row>
    <row r="1881" spans="1:30" hidden="1" x14ac:dyDescent="0.25">
      <c r="A1881" s="1">
        <v>46171</v>
      </c>
      <c r="B1881" s="1">
        <v>46171</v>
      </c>
      <c r="C1881" s="80" t="s">
        <v>169</v>
      </c>
      <c r="D1881" s="38">
        <v>5</v>
      </c>
      <c r="E1881" s="80" t="s">
        <v>169</v>
      </c>
      <c r="F1881" t="s">
        <v>296</v>
      </c>
      <c r="G1881" s="80" t="s">
        <v>297</v>
      </c>
      <c r="H1881" s="80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">
        <v>14623178</v>
      </c>
      <c r="V1881">
        <v>6213</v>
      </c>
      <c r="W1881" s="2">
        <v>6579000000</v>
      </c>
      <c r="X1881" s="6">
        <v>7398000</v>
      </c>
      <c r="Y1881" s="38">
        <v>10010</v>
      </c>
      <c r="Z1881" s="81">
        <f>+((DETALLE_GD_1[[#This Row],[VALOR X UN (GD)]]-DETALLE_GD_1[[#This Row],[VALOR PPTO]])/DETALLE_GD_1[[#This Row],[VALOR PPTO]])</f>
        <v>-9.7031630170316303E-3</v>
      </c>
      <c r="AA1881" s="2">
        <f>+DETALLE_GD_1[[#This Row],[VALOR PPTO]]*DETALLE_GD_1[[#This Row],[CANTIDAD RECIBIDA]]</f>
        <v>7398000</v>
      </c>
      <c r="AB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1" s="3">
        <f>+DETALLE_GD_1[[#This Row],[CANTIDAD SOLICITADA]]-DETALLE_GD_1[[#This Row],[DEVOLUCIÓN]]</f>
        <v>36</v>
      </c>
      <c r="AD1881" s="38" t="str">
        <f>+_xlfn.XLOOKUP(DETALLE_GD_1[[#This Row],[CODIGO]],PRODUCTOS[CODIGO],PRODUCTOS[DESC CORTA],"",0)</f>
        <v>VENTANA V-01</v>
      </c>
    </row>
    <row r="1882" spans="1:30" hidden="1" x14ac:dyDescent="0.25">
      <c r="A1882" s="1">
        <v>46171</v>
      </c>
      <c r="B1882" s="1">
        <v>46171</v>
      </c>
      <c r="C1882" s="80" t="s">
        <v>169</v>
      </c>
      <c r="D1882" s="38">
        <v>5</v>
      </c>
      <c r="E1882" s="80" t="s">
        <v>169</v>
      </c>
      <c r="F1882" t="s">
        <v>288</v>
      </c>
      <c r="G1882" s="80" t="s">
        <v>289</v>
      </c>
      <c r="H1882" s="80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"/>
      <c r="V1882">
        <v>6213</v>
      </c>
      <c r="W1882" s="2">
        <v>6579000000</v>
      </c>
      <c r="X1882" s="6">
        <v>1315977</v>
      </c>
      <c r="Y1882" s="38">
        <v>10010</v>
      </c>
      <c r="Z1882" s="81">
        <f>+((DETALLE_GD_1[[#This Row],[VALOR X UN (GD)]]-DETALLE_GD_1[[#This Row],[VALOR PPTO]])/DETALLE_GD_1[[#This Row],[VALOR PPTO]])</f>
        <v>0.1892145531418862</v>
      </c>
      <c r="AA1882" s="2">
        <f>+DETALLE_GD_1[[#This Row],[VALOR PPTO]]*DETALLE_GD_1[[#This Row],[CANTIDAD RECIBIDA]]</f>
        <v>1315977</v>
      </c>
      <c r="AB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2" s="3">
        <f>+DETALLE_GD_1[[#This Row],[CANTIDAD SOLICITADA]]-DETALLE_GD_1[[#This Row],[DEVOLUCIÓN]]</f>
        <v>13</v>
      </c>
      <c r="AD1882" s="38">
        <f>+_xlfn.XLOOKUP(DETALLE_GD_1[[#This Row],[CODIGO]],PRODUCTOS[CODIGO],PRODUCTOS[DESC CORTA],"",0)</f>
        <v>0</v>
      </c>
    </row>
    <row r="1883" spans="1:30" hidden="1" x14ac:dyDescent="0.25">
      <c r="A1883" s="1">
        <v>46171</v>
      </c>
      <c r="B1883" s="1">
        <v>46171</v>
      </c>
      <c r="C1883" s="80" t="s">
        <v>169</v>
      </c>
      <c r="D1883" s="38">
        <v>5</v>
      </c>
      <c r="E1883" s="80" t="s">
        <v>169</v>
      </c>
      <c r="F1883" t="s">
        <v>286</v>
      </c>
      <c r="G1883" s="80" t="s">
        <v>287</v>
      </c>
      <c r="H1883" s="80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"/>
      <c r="V1883">
        <v>6213</v>
      </c>
      <c r="W1883" s="2">
        <v>6579000000</v>
      </c>
      <c r="X1883" s="6">
        <v>5252085</v>
      </c>
      <c r="Y1883" s="38">
        <v>10010</v>
      </c>
      <c r="Z1883" s="81">
        <f>+((DETALLE_GD_1[[#This Row],[VALOR X UN (GD)]]-DETALLE_GD_1[[#This Row],[VALOR PPTO]])/DETALLE_GD_1[[#This Row],[VALOR PPTO]])</f>
        <v>9.1372854780530047E-2</v>
      </c>
      <c r="AA1883" s="2">
        <f>+DETALLE_GD_1[[#This Row],[VALOR PPTO]]*DETALLE_GD_1[[#This Row],[CANTIDAD RECIBIDA]]</f>
        <v>5252085</v>
      </c>
      <c r="AB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3" s="3">
        <f>+DETALLE_GD_1[[#This Row],[CANTIDAD SOLICITADA]]-DETALLE_GD_1[[#This Row],[DEVOLUCIÓN]]</f>
        <v>15</v>
      </c>
      <c r="AD1883" s="38" t="str">
        <f>+_xlfn.XLOOKUP(DETALLE_GD_1[[#This Row],[CODIGO]],PRODUCTOS[CODIGO],PRODUCTOS[DESC CORTA],"",0)</f>
        <v>VENTANA V.05</v>
      </c>
    </row>
    <row r="1884" spans="1:30" hidden="1" x14ac:dyDescent="0.25">
      <c r="A1884" s="1">
        <v>46171</v>
      </c>
      <c r="B1884" s="1">
        <v>46171</v>
      </c>
      <c r="C1884" s="80" t="s">
        <v>169</v>
      </c>
      <c r="D1884" s="38">
        <v>5</v>
      </c>
      <c r="E1884" s="80" t="s">
        <v>169</v>
      </c>
      <c r="F1884">
        <v>701015</v>
      </c>
      <c r="G1884" s="80" t="s">
        <v>254</v>
      </c>
      <c r="H1884" s="80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">
        <v>21103743</v>
      </c>
      <c r="V1884">
        <v>6215</v>
      </c>
      <c r="W1884" s="2">
        <v>6579000000</v>
      </c>
      <c r="X1884" s="6">
        <v>915129.74679999996</v>
      </c>
      <c r="Y1884" s="38">
        <v>10010</v>
      </c>
      <c r="Z1884" s="81">
        <f>+((DETALLE_GD_1[[#This Row],[VALOR X UN (GD)]]-DETALLE_GD_1[[#This Row],[VALOR PPTO]])/DETALLE_GD_1[[#This Row],[VALOR PPTO]])</f>
        <v>3.2393493928046725E-2</v>
      </c>
      <c r="AA1884" s="2">
        <f>+DETALLE_GD_1[[#This Row],[VALOR PPTO]]*DETALLE_GD_1[[#This Row],[CANTIDAD RECIBIDA]]</f>
        <v>915129.75</v>
      </c>
      <c r="AB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4" s="3">
        <f>+DETALLE_GD_1[[#This Row],[CANTIDAD SOLICITADA]]-DETALLE_GD_1[[#This Row],[DEVOLUCIÓN]]</f>
        <v>100</v>
      </c>
      <c r="AD1884" s="38" t="str">
        <f>+_xlfn.XLOOKUP(DETALLE_GD_1[[#This Row],[CODIGO]],PRODUCTOS[CODIGO],PRODUCTOS[DESC CORTA],"",0)</f>
        <v>VOLCANITA RH</v>
      </c>
    </row>
    <row r="1885" spans="1:30" hidden="1" x14ac:dyDescent="0.25">
      <c r="A1885" s="1">
        <v>46171</v>
      </c>
      <c r="B1885" s="1">
        <v>46171</v>
      </c>
      <c r="C1885" s="80" t="s">
        <v>169</v>
      </c>
      <c r="D1885" s="38">
        <v>5</v>
      </c>
      <c r="E1885" s="80" t="s">
        <v>169</v>
      </c>
      <c r="F1885" t="s">
        <v>21</v>
      </c>
      <c r="G1885" s="80" t="s">
        <v>22</v>
      </c>
      <c r="H1885" s="80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"/>
      <c r="V1885">
        <v>6215</v>
      </c>
      <c r="W1885" s="2">
        <v>6579000000</v>
      </c>
      <c r="X1885" s="6">
        <v>614388.11140000017</v>
      </c>
      <c r="Y1885" s="38">
        <v>10010</v>
      </c>
      <c r="Z1885" s="81">
        <f>+((DETALLE_GD_1[[#This Row],[VALOR X UN (GD)]]-DETALLE_GD_1[[#This Row],[VALOR PPTO]])/DETALLE_GD_1[[#This Row],[VALOR PPTO]])</f>
        <v>-1.8229519378380471E-7</v>
      </c>
      <c r="AA1885" s="2">
        <f>+DETALLE_GD_1[[#This Row],[VALOR PPTO]]*DETALLE_GD_1[[#This Row],[CANTIDAD RECIBIDA]]</f>
        <v>614388.11199999996</v>
      </c>
      <c r="AB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5" s="3">
        <f>+DETALLE_GD_1[[#This Row],[CANTIDAD SOLICITADA]]-DETALLE_GD_1[[#This Row],[DEVOLUCIÓN]]</f>
        <v>40</v>
      </c>
      <c r="AD1885" s="38" t="str">
        <f>+_xlfn.XLOOKUP(DETALLE_GD_1[[#This Row],[CODIGO]],PRODUCTOS[CODIGO],PRODUCTOS[DESC CORTA],"",0)</f>
        <v>PINO 3X8X320</v>
      </c>
    </row>
    <row r="1886" spans="1:30" hidden="1" x14ac:dyDescent="0.25">
      <c r="A1886" s="1">
        <v>46171</v>
      </c>
      <c r="B1886" s="1">
        <v>46171</v>
      </c>
      <c r="C1886" s="80" t="s">
        <v>169</v>
      </c>
      <c r="D1886" s="38">
        <v>5</v>
      </c>
      <c r="E1886" s="80" t="s">
        <v>169</v>
      </c>
      <c r="F1886">
        <v>302248</v>
      </c>
      <c r="G1886" s="80" t="s">
        <v>281</v>
      </c>
      <c r="H1886" s="80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"/>
      <c r="V1886">
        <v>6215</v>
      </c>
      <c r="W1886" s="2">
        <v>6579000000</v>
      </c>
      <c r="X1886" s="6">
        <v>1124244.0657599999</v>
      </c>
      <c r="Y1886" s="38">
        <v>10010</v>
      </c>
      <c r="Z1886" s="81">
        <f>+((DETALLE_GD_1[[#This Row],[VALOR X UN (GD)]]-DETALLE_GD_1[[#This Row],[VALOR PPTO]])/DETALLE_GD_1[[#This Row],[VALOR PPTO]])</f>
        <v>2.3396115858289282E-2</v>
      </c>
      <c r="AA1886" s="2">
        <f>+DETALLE_GD_1[[#This Row],[VALOR PPTO]]*DETALLE_GD_1[[#This Row],[CANTIDAD RECIBIDA]]</f>
        <v>1124244.048</v>
      </c>
      <c r="AB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6" s="3">
        <f>+DETALLE_GD_1[[#This Row],[CANTIDAD SOLICITADA]]-DETALLE_GD_1[[#This Row],[DEVOLUCIÓN]]</f>
        <v>480</v>
      </c>
      <c r="AD1886" s="38">
        <f>+_xlfn.XLOOKUP(DETALLE_GD_1[[#This Row],[CODIGO]],PRODUCTOS[CODIGO],PRODUCTOS[DESC CORTA],"",0)</f>
        <v>0</v>
      </c>
    </row>
    <row r="1887" spans="1:30" hidden="1" x14ac:dyDescent="0.25">
      <c r="A1887" s="1">
        <v>46171</v>
      </c>
      <c r="B1887" s="1">
        <v>46171</v>
      </c>
      <c r="C1887" s="80" t="s">
        <v>169</v>
      </c>
      <c r="D1887" s="38">
        <v>5</v>
      </c>
      <c r="E1887" s="80" t="s">
        <v>169</v>
      </c>
      <c r="F1887">
        <v>302048</v>
      </c>
      <c r="G1887" s="80" t="s">
        <v>126</v>
      </c>
      <c r="H1887" s="80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"/>
      <c r="V1887">
        <v>6215</v>
      </c>
      <c r="W1887" s="2">
        <v>6579000000</v>
      </c>
      <c r="X1887" s="6">
        <v>4442265.1673639994</v>
      </c>
      <c r="Y1887" s="38">
        <v>10010</v>
      </c>
      <c r="Z1887" s="81">
        <f>+((DETALLE_GD_1[[#This Row],[VALOR X UN (GD)]]-DETALLE_GD_1[[#This Row],[VALOR PPTO]])/DETALLE_GD_1[[#This Row],[VALOR PPTO]])</f>
        <v>3.3028157945312032E-2</v>
      </c>
      <c r="AA1887" s="2">
        <f>+DETALLE_GD_1[[#This Row],[VALOR PPTO]]*DETALLE_GD_1[[#This Row],[CANTIDAD RECIBIDA]]</f>
        <v>4442265.18</v>
      </c>
      <c r="AB1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7" s="3">
        <f>+DETALLE_GD_1[[#This Row],[CANTIDAD SOLICITADA]]-DETALLE_GD_1[[#This Row],[DEVOLUCIÓN]]</f>
        <v>324</v>
      </c>
      <c r="AD1887" s="38" t="str">
        <f>+_xlfn.XLOOKUP(DETALLE_GD_1[[#This Row],[CODIGO]],PRODUCTOS[CODIGO],PRODUCTOS[DESC CORTA],"",0)</f>
        <v>PINO 2X8X4</v>
      </c>
    </row>
    <row r="1888" spans="1:30" hidden="1" x14ac:dyDescent="0.25">
      <c r="A1888" s="1">
        <v>46171</v>
      </c>
      <c r="B1888" s="1">
        <v>46171</v>
      </c>
      <c r="C1888" s="80" t="s">
        <v>169</v>
      </c>
      <c r="D1888" s="38">
        <v>5</v>
      </c>
      <c r="E1888" s="80" t="s">
        <v>169</v>
      </c>
      <c r="F1888">
        <v>302028</v>
      </c>
      <c r="G1888" s="80" t="s">
        <v>246</v>
      </c>
      <c r="H1888" s="80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"/>
      <c r="V1888">
        <v>6215</v>
      </c>
      <c r="W1888" s="2">
        <v>6579000000</v>
      </c>
      <c r="X1888" s="6">
        <v>1844568.9097200008</v>
      </c>
      <c r="Y1888" s="38">
        <v>10010</v>
      </c>
      <c r="Z1888" s="81">
        <f>+((DETALLE_GD_1[[#This Row],[VALOR X UN (GD)]]-DETALLE_GD_1[[#This Row],[VALOR PPTO]])/DETALLE_GD_1[[#This Row],[VALOR PPTO]])</f>
        <v>-3.5754637303057668E-2</v>
      </c>
      <c r="AA1888" s="2">
        <f>+DETALLE_GD_1[[#This Row],[VALOR PPTO]]*DETALLE_GD_1[[#This Row],[CANTIDAD RECIBIDA]]</f>
        <v>1844568.9</v>
      </c>
      <c r="AB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8" s="3">
        <f>+DETALLE_GD_1[[#This Row],[CANTIDAD SOLICITADA]]-DETALLE_GD_1[[#This Row],[DEVOLUCIÓN]]</f>
        <v>360</v>
      </c>
      <c r="AD1888" s="38" t="str">
        <f>+_xlfn.XLOOKUP(DETALLE_GD_1[[#This Row],[CODIGO]],PRODUCTOS[CODIGO],PRODUCTOS[DESC CORTA],"",0)</f>
        <v>PINO 2X4X320</v>
      </c>
    </row>
    <row r="1889" spans="1:30" hidden="1" x14ac:dyDescent="0.25">
      <c r="A1889" s="1">
        <v>46171</v>
      </c>
      <c r="B1889" s="1">
        <v>46171</v>
      </c>
      <c r="C1889" s="80" t="s">
        <v>169</v>
      </c>
      <c r="D1889" s="38">
        <v>5</v>
      </c>
      <c r="E1889" s="80" t="s">
        <v>169</v>
      </c>
      <c r="F1889">
        <v>704022</v>
      </c>
      <c r="G1889" s="80" t="s">
        <v>330</v>
      </c>
      <c r="H1889" s="80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"/>
      <c r="V1889">
        <v>6215</v>
      </c>
      <c r="W1889" s="2">
        <v>6579000000</v>
      </c>
      <c r="X1889" s="6">
        <v>61200.000000000015</v>
      </c>
      <c r="Y1889" s="38">
        <v>10010</v>
      </c>
      <c r="Z1889" s="81">
        <f>+((DETALLE_GD_1[[#This Row],[VALOR X UN (GD)]]-DETALLE_GD_1[[#This Row],[VALOR PPTO]])/DETALLE_GD_1[[#This Row],[VALOR PPTO]])</f>
        <v>-0.15560457516339873</v>
      </c>
      <c r="AA1889" s="2">
        <f>+DETALLE_GD_1[[#This Row],[VALOR PPTO]]*DETALLE_GD_1[[#This Row],[CANTIDAD RECIBIDA]]</f>
        <v>61200</v>
      </c>
      <c r="AB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9" s="3">
        <f>+DETALLE_GD_1[[#This Row],[CANTIDAD SOLICITADA]]-DETALLE_GD_1[[#This Row],[DEVOLUCIÓN]]</f>
        <v>200</v>
      </c>
      <c r="AD1889" s="38" t="str">
        <f>+_xlfn.XLOOKUP(DETALLE_GD_1[[#This Row],[CODIGO]],PRODUCTOS[CODIGO],PRODUCTOS[DESC CORTA],"",0)</f>
        <v>ESQUINERO CORNIZA INTERIOR</v>
      </c>
    </row>
    <row r="1890" spans="1:30" hidden="1" x14ac:dyDescent="0.25">
      <c r="A1890" s="1">
        <v>46171</v>
      </c>
      <c r="B1890" s="1">
        <v>46171</v>
      </c>
      <c r="C1890" s="80" t="s">
        <v>169</v>
      </c>
      <c r="D1890" s="38">
        <v>5</v>
      </c>
      <c r="E1890" s="80" t="s">
        <v>169</v>
      </c>
      <c r="F1890">
        <v>302010</v>
      </c>
      <c r="G1890" s="80" t="s">
        <v>323</v>
      </c>
      <c r="H1890" s="8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"/>
      <c r="V1890">
        <v>6215</v>
      </c>
      <c r="W1890" s="2">
        <v>6579000000</v>
      </c>
      <c r="X1890" s="6">
        <v>1659453.7037399979</v>
      </c>
      <c r="Y1890" s="38">
        <v>10010</v>
      </c>
      <c r="Z1890" s="81">
        <f>+((DETALLE_GD_1[[#This Row],[VALOR X UN (GD)]]-DETALLE_GD_1[[#This Row],[VALOR PPTO]])/DETALLE_GD_1[[#This Row],[VALOR PPTO]])</f>
        <v>1.4134352351873951E-2</v>
      </c>
      <c r="AA1890" s="2">
        <f>+DETALLE_GD_1[[#This Row],[VALOR PPTO]]*DETALLE_GD_1[[#This Row],[CANTIDAD RECIBIDA]]</f>
        <v>1659453.6924000001</v>
      </c>
      <c r="AB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0" s="3">
        <f>+DETALLE_GD_1[[#This Row],[CANTIDAD SOLICITADA]]-DETALLE_GD_1[[#This Row],[DEVOLUCIÓN]]</f>
        <v>252</v>
      </c>
      <c r="AD1890" s="38" t="str">
        <f>+_xlfn.XLOOKUP(DETALLE_GD_1[[#This Row],[CODIGO]],PRODUCTOS[CODIGO],PRODUCTOS[DESC CORTA],"",0)</f>
        <v>PINO 2X6X320</v>
      </c>
    </row>
    <row r="1891" spans="1:30" hidden="1" x14ac:dyDescent="0.25">
      <c r="A1891" s="1">
        <v>46171</v>
      </c>
      <c r="B1891" s="1">
        <v>46171</v>
      </c>
      <c r="C1891" s="80" t="s">
        <v>169</v>
      </c>
      <c r="D1891" s="38">
        <v>5</v>
      </c>
      <c r="E1891" s="80" t="s">
        <v>169</v>
      </c>
      <c r="F1891">
        <v>304049</v>
      </c>
      <c r="G1891" s="80" t="s">
        <v>318</v>
      </c>
      <c r="H1891" s="80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"/>
      <c r="V1891">
        <v>6215</v>
      </c>
      <c r="W1891" s="2">
        <v>6579000000</v>
      </c>
      <c r="X1891" s="6">
        <v>2921489.9999999986</v>
      </c>
      <c r="Y1891" s="38">
        <v>10010</v>
      </c>
      <c r="Z1891" s="81">
        <f>+((DETALLE_GD_1[[#This Row],[VALOR X UN (GD)]]-DETALLE_GD_1[[#This Row],[VALOR PPTO]])/DETALLE_GD_1[[#This Row],[VALOR PPTO]])</f>
        <v>-5.1688693098400854E-5</v>
      </c>
      <c r="AA1891" s="2">
        <f>+DETALLE_GD_1[[#This Row],[VALOR PPTO]]*DETALLE_GD_1[[#This Row],[CANTIDAD RECIBIDA]]</f>
        <v>2921490</v>
      </c>
      <c r="AB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1" s="3">
        <f>+DETALLE_GD_1[[#This Row],[CANTIDAD SOLICITADA]]-DETALLE_GD_1[[#This Row],[DEVOLUCIÓN]]</f>
        <v>195</v>
      </c>
      <c r="AD1891" s="38" t="str">
        <f>+_xlfn.XLOOKUP(DETALLE_GD_1[[#This Row],[CODIGO]],PRODUCTOS[CODIGO],PRODUCTOS[DESC CORTA],"",0)</f>
        <v>TERCIADO FENOLICO</v>
      </c>
    </row>
    <row r="1892" spans="1:30" hidden="1" x14ac:dyDescent="0.25">
      <c r="A1892" s="1">
        <v>46171</v>
      </c>
      <c r="B1892" s="1">
        <v>46171</v>
      </c>
      <c r="C1892" s="80" t="s">
        <v>169</v>
      </c>
      <c r="D1892" s="38">
        <v>5</v>
      </c>
      <c r="E1892" s="80" t="s">
        <v>169</v>
      </c>
      <c r="F1892">
        <v>701096</v>
      </c>
      <c r="G1892" s="80" t="s">
        <v>204</v>
      </c>
      <c r="H1892" s="80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"/>
      <c r="V1892">
        <v>6215</v>
      </c>
      <c r="W1892" s="2">
        <v>6579000000</v>
      </c>
      <c r="X1892" s="6">
        <v>3364175.9938500007</v>
      </c>
      <c r="Y1892" s="38">
        <v>10010</v>
      </c>
      <c r="Z1892" s="81">
        <f>+((DETALLE_GD_1[[#This Row],[VALOR X UN (GD)]]-DETALLE_GD_1[[#This Row],[VALOR PPTO]])/DETALLE_GD_1[[#This Row],[VALOR PPTO]])</f>
        <v>6.6964397879566906E-3</v>
      </c>
      <c r="AA1892" s="2">
        <f>+DETALLE_GD_1[[#This Row],[VALOR PPTO]]*DETALLE_GD_1[[#This Row],[CANTIDAD RECIBIDA]]</f>
        <v>3364175.997</v>
      </c>
      <c r="AB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2" s="3">
        <f>+DETALLE_GD_1[[#This Row],[CANTIDAD SOLICITADA]]-DETALLE_GD_1[[#This Row],[DEVOLUCIÓN]]</f>
        <v>210</v>
      </c>
      <c r="AD1892" s="38" t="str">
        <f>+_xlfn.XLOOKUP(DETALLE_GD_1[[#This Row],[CODIGO]],PRODUCTOS[CODIGO],PRODUCTOS[DESC CORTA],"",0)</f>
        <v>VOCANITA EMPAPELADA MURO</v>
      </c>
    </row>
    <row r="1893" spans="1:30" hidden="1" x14ac:dyDescent="0.25">
      <c r="A1893" s="1">
        <v>46171</v>
      </c>
      <c r="B1893" s="1">
        <v>46171</v>
      </c>
      <c r="C1893" s="80" t="s">
        <v>169</v>
      </c>
      <c r="D1893" s="38">
        <v>5</v>
      </c>
      <c r="E1893" s="80" t="s">
        <v>169</v>
      </c>
      <c r="F1893">
        <v>701040</v>
      </c>
      <c r="G1893" s="80" t="s">
        <v>19</v>
      </c>
      <c r="H1893" s="80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"/>
      <c r="V1893">
        <v>6215</v>
      </c>
      <c r="W1893" s="2">
        <v>6579000000</v>
      </c>
      <c r="X1893" s="6">
        <v>1253716.1526399995</v>
      </c>
      <c r="Y1893" s="38">
        <v>10010</v>
      </c>
      <c r="Z1893" s="81">
        <f>+((DETALLE_GD_1[[#This Row],[VALOR X UN (GD)]]-DETALLE_GD_1[[#This Row],[VALOR PPTO]])/DETALLE_GD_1[[#This Row],[VALOR PPTO]])</f>
        <v>3.1573207128477991E-2</v>
      </c>
      <c r="AA1893" s="2">
        <f>+DETALLE_GD_1[[#This Row],[VALOR PPTO]]*DETALLE_GD_1[[#This Row],[CANTIDAD RECIBIDA]]</f>
        <v>1253716.1599999999</v>
      </c>
      <c r="AB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3" s="3">
        <f>+DETALLE_GD_1[[#This Row],[CANTIDAD SOLICITADA]]-DETALLE_GD_1[[#This Row],[DEVOLUCIÓN]]</f>
        <v>160</v>
      </c>
      <c r="AD1893" s="38" t="str">
        <f>+_xlfn.XLOOKUP(DETALLE_GD_1[[#This Row],[CODIGO]],PRODUCTOS[CODIGO],PRODUCTOS[DESC CORTA],"",0)</f>
        <v>VOLCANITA RF</v>
      </c>
    </row>
    <row r="1894" spans="1:30" hidden="1" x14ac:dyDescent="0.25">
      <c r="A1894" s="1">
        <v>46171</v>
      </c>
      <c r="B1894" s="1">
        <v>46171</v>
      </c>
      <c r="C1894" s="80" t="s">
        <v>169</v>
      </c>
      <c r="D1894" s="38">
        <v>5</v>
      </c>
      <c r="E1894" s="80" t="s">
        <v>169</v>
      </c>
      <c r="F1894">
        <v>701043</v>
      </c>
      <c r="G1894" s="80" t="s">
        <v>197</v>
      </c>
      <c r="H1894" s="80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"/>
      <c r="V1894">
        <v>6215</v>
      </c>
      <c r="W1894" s="2">
        <v>6579000000</v>
      </c>
      <c r="X1894" s="6">
        <v>2657563.5326399999</v>
      </c>
      <c r="Y1894" s="38">
        <v>10010</v>
      </c>
      <c r="Z1894" s="81">
        <f>+((DETALLE_GD_1[[#This Row],[VALOR X UN (GD)]]-DETALLE_GD_1[[#This Row],[VALOR PPTO]])/DETALLE_GD_1[[#This Row],[VALOR PPTO]])</f>
        <v>1.2394608653299987E-2</v>
      </c>
      <c r="AA1894" s="2">
        <f>+DETALLE_GD_1[[#This Row],[VALOR PPTO]]*DETALLE_GD_1[[#This Row],[CANTIDAD RECIBIDA]]</f>
        <v>2657563.5359999998</v>
      </c>
      <c r="AB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4" s="3">
        <f>+DETALLE_GD_1[[#This Row],[CANTIDAD SOLICITADA]]-DETALLE_GD_1[[#This Row],[DEVOLUCIÓN]]</f>
        <v>120</v>
      </c>
      <c r="AD1894" s="38" t="str">
        <f>+_xlfn.XLOOKUP(DETALLE_GD_1[[#This Row],[CODIGO]],PRODUCTOS[CODIGO],PRODUCTOS[DESC CORTA],"",0)</f>
        <v>VOLCANITA EMPAPELADA CIELO</v>
      </c>
    </row>
    <row r="1895" spans="1:30" hidden="1" x14ac:dyDescent="0.25">
      <c r="A1895" s="1">
        <v>46171</v>
      </c>
      <c r="B1895" s="1">
        <v>46171</v>
      </c>
      <c r="C1895" s="80" t="s">
        <v>169</v>
      </c>
      <c r="D1895" s="38">
        <v>5</v>
      </c>
      <c r="E1895" s="80" t="s">
        <v>169</v>
      </c>
      <c r="F1895" t="s">
        <v>463</v>
      </c>
      <c r="G1895" s="80" t="s">
        <v>453</v>
      </c>
      <c r="H1895" s="80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">
        <v>715076</v>
      </c>
      <c r="V1895">
        <v>6215</v>
      </c>
      <c r="W1895" s="2">
        <v>6579000000</v>
      </c>
      <c r="X1895" s="6" t="s">
        <v>355</v>
      </c>
      <c r="Y1895" s="38">
        <v>10010</v>
      </c>
      <c r="Z1895" s="81" t="e">
        <f>+((DETALLE_GD_1[[#This Row],[VALOR X UN (GD)]]-DETALLE_GD_1[[#This Row],[VALOR PPTO]])/DETALLE_GD_1[[#This Row],[VALOR PPTO]])</f>
        <v>#DIV/0!</v>
      </c>
      <c r="AA1895" s="2">
        <f>+DETALLE_GD_1[[#This Row],[VALOR PPTO]]*DETALLE_GD_1[[#This Row],[CANTIDAD RECIBIDA]]</f>
        <v>0</v>
      </c>
      <c r="AB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5" s="3">
        <f>+DETALLE_GD_1[[#This Row],[CANTIDAD SOLICITADA]]-DETALLE_GD_1[[#This Row],[DEVOLUCIÓN]]</f>
        <v>2</v>
      </c>
      <c r="AD1895" s="38" t="str">
        <f>+_xlfn.XLOOKUP(DETALLE_GD_1[[#This Row],[CODIGO]],PRODUCTOS[CODIGO],PRODUCTOS[DESC CORTA],"",0)</f>
        <v/>
      </c>
    </row>
    <row r="1896" spans="1:30" hidden="1" x14ac:dyDescent="0.25">
      <c r="A1896" s="1">
        <v>46171</v>
      </c>
      <c r="B1896" s="1">
        <v>46171</v>
      </c>
      <c r="C1896" s="80" t="s">
        <v>169</v>
      </c>
      <c r="D1896" s="38">
        <v>5</v>
      </c>
      <c r="E1896" s="80" t="s">
        <v>169</v>
      </c>
      <c r="F1896">
        <v>704025</v>
      </c>
      <c r="G1896" s="80" t="s">
        <v>333</v>
      </c>
      <c r="H1896" s="80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"/>
      <c r="V1896">
        <v>6215</v>
      </c>
      <c r="W1896" s="2">
        <v>6579000000</v>
      </c>
      <c r="X1896" s="6">
        <v>58000</v>
      </c>
      <c r="Y1896" s="38">
        <v>10010</v>
      </c>
      <c r="Z1896" s="81">
        <f>+((DETALLE_GD_1[[#This Row],[VALOR X UN (GD)]]-DETALLE_GD_1[[#This Row],[VALOR PPTO]])/DETALLE_GD_1[[#This Row],[VALOR PPTO]])</f>
        <v>-1.7241379310348748E-4</v>
      </c>
      <c r="AA1896" s="2">
        <f>+DETALLE_GD_1[[#This Row],[VALOR PPTO]]*DETALLE_GD_1[[#This Row],[CANTIDAD RECIBIDA]]</f>
        <v>58000</v>
      </c>
      <c r="AB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6" s="3">
        <f>+DETALLE_GD_1[[#This Row],[CANTIDAD SOLICITADA]]-DETALLE_GD_1[[#This Row],[DEVOLUCIÓN]]</f>
        <v>100</v>
      </c>
      <c r="AD1896" s="38" t="str">
        <f>+_xlfn.XLOOKUP(DETALLE_GD_1[[#This Row],[CODIGO]],PRODUCTOS[CODIGO],PRODUCTOS[DESC CORTA],"",0)</f>
        <v>ESQUINERO GUARDAPOLVO EXTERIOR</v>
      </c>
    </row>
    <row r="1897" spans="1:30" hidden="1" x14ac:dyDescent="0.25">
      <c r="A1897" s="1">
        <v>46171</v>
      </c>
      <c r="B1897" s="1">
        <v>46171</v>
      </c>
      <c r="C1897" s="80" t="s">
        <v>169</v>
      </c>
      <c r="D1897" s="38">
        <v>5</v>
      </c>
      <c r="E1897" s="80" t="s">
        <v>169</v>
      </c>
      <c r="F1897">
        <v>704024</v>
      </c>
      <c r="G1897" s="80" t="s">
        <v>332</v>
      </c>
      <c r="H1897" s="80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"/>
      <c r="V1897">
        <v>6215</v>
      </c>
      <c r="W1897" s="2">
        <v>6579000000</v>
      </c>
      <c r="X1897" s="6">
        <v>36300</v>
      </c>
      <c r="Y1897" s="38">
        <v>10010</v>
      </c>
      <c r="Z1897" s="81">
        <f>+((DETALLE_GD_1[[#This Row],[VALOR X UN (GD)]]-DETALLE_GD_1[[#This Row],[VALOR PPTO]])/DETALLE_GD_1[[#This Row],[VALOR PPTO]])</f>
        <v>-0.12415977961432505</v>
      </c>
      <c r="AA1897" s="2">
        <f>+DETALLE_GD_1[[#This Row],[VALOR PPTO]]*DETALLE_GD_1[[#This Row],[CANTIDAD RECIBIDA]]</f>
        <v>36300</v>
      </c>
      <c r="AB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7" s="3">
        <f>+DETALLE_GD_1[[#This Row],[CANTIDAD SOLICITADA]]-DETALLE_GD_1[[#This Row],[DEVOLUCIÓN]]</f>
        <v>100</v>
      </c>
      <c r="AD1897" s="38" t="str">
        <f>+_xlfn.XLOOKUP(DETALLE_GD_1[[#This Row],[CODIGO]],PRODUCTOS[CODIGO],PRODUCTOS[DESC CORTA],"",0)</f>
        <v>ESQUINERO CORNIZA EXTERIOR</v>
      </c>
    </row>
    <row r="1898" spans="1:30" hidden="1" x14ac:dyDescent="0.25">
      <c r="A1898" s="1">
        <v>46171</v>
      </c>
      <c r="B1898" s="1">
        <v>46171</v>
      </c>
      <c r="C1898" s="80" t="s">
        <v>169</v>
      </c>
      <c r="D1898" s="38">
        <v>5</v>
      </c>
      <c r="E1898" s="80" t="s">
        <v>169</v>
      </c>
      <c r="F1898">
        <v>704023</v>
      </c>
      <c r="G1898" s="80" t="s">
        <v>331</v>
      </c>
      <c r="H1898" s="80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"/>
      <c r="V1898">
        <v>6215</v>
      </c>
      <c r="W1898" s="2">
        <v>6579000000</v>
      </c>
      <c r="X1898" s="6">
        <v>32400</v>
      </c>
      <c r="Y1898" s="38">
        <v>10010</v>
      </c>
      <c r="Z1898" s="81">
        <f>+((DETALLE_GD_1[[#This Row],[VALOR X UN (GD)]]-DETALLE_GD_1[[#This Row],[VALOR PPTO]])/DETALLE_GD_1[[#This Row],[VALOR PPTO]])</f>
        <v>0</v>
      </c>
      <c r="AA1898" s="2">
        <f>+DETALLE_GD_1[[#This Row],[VALOR PPTO]]*DETALLE_GD_1[[#This Row],[CANTIDAD RECIBIDA]]</f>
        <v>32400</v>
      </c>
      <c r="AB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8" s="3">
        <f>+DETALLE_GD_1[[#This Row],[CANTIDAD SOLICITADA]]-DETALLE_GD_1[[#This Row],[DEVOLUCIÓN]]</f>
        <v>100</v>
      </c>
      <c r="AD1898" s="38" t="str">
        <f>+_xlfn.XLOOKUP(DETALLE_GD_1[[#This Row],[CODIGO]],PRODUCTOS[CODIGO],PRODUCTOS[DESC CORTA],"",0)</f>
        <v>ESQUINERO GUARDAPOLVO INTERIOR</v>
      </c>
    </row>
    <row r="1899" spans="1:30" hidden="1" x14ac:dyDescent="0.25">
      <c r="A1899" s="1">
        <v>46171</v>
      </c>
      <c r="B1899" s="1">
        <v>46171</v>
      </c>
      <c r="C1899" s="80" t="s">
        <v>169</v>
      </c>
      <c r="D1899" s="38">
        <v>5</v>
      </c>
      <c r="E1899" s="80" t="s">
        <v>169</v>
      </c>
      <c r="F1899">
        <v>704022</v>
      </c>
      <c r="G1899" s="80" t="s">
        <v>330</v>
      </c>
      <c r="H1899" s="80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"/>
      <c r="V1899">
        <v>6215</v>
      </c>
      <c r="W1899" s="2">
        <v>6579000000</v>
      </c>
      <c r="X1899" s="6">
        <v>91800.000000000015</v>
      </c>
      <c r="Y1899" s="38">
        <v>10010</v>
      </c>
      <c r="Z1899" s="81">
        <f>+((DETALLE_GD_1[[#This Row],[VALOR X UN (GD)]]-DETALLE_GD_1[[#This Row],[VALOR PPTO]])/DETALLE_GD_1[[#This Row],[VALOR PPTO]])</f>
        <v>-0.15559901960784309</v>
      </c>
      <c r="AA1899" s="2">
        <f>+DETALLE_GD_1[[#This Row],[VALOR PPTO]]*DETALLE_GD_1[[#This Row],[CANTIDAD RECIBIDA]]</f>
        <v>91800</v>
      </c>
      <c r="AB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9" s="3">
        <f>+DETALLE_GD_1[[#This Row],[CANTIDAD SOLICITADA]]-DETALLE_GD_1[[#This Row],[DEVOLUCIÓN]]</f>
        <v>300</v>
      </c>
      <c r="AD1899" s="38" t="str">
        <f>+_xlfn.XLOOKUP(DETALLE_GD_1[[#This Row],[CODIGO]],PRODUCTOS[CODIGO],PRODUCTOS[DESC CORTA],"",0)</f>
        <v>ESQUINERO CORNIZA INTERIOR</v>
      </c>
    </row>
    <row r="1900" spans="1:30" hidden="1" x14ac:dyDescent="0.25">
      <c r="A1900" s="1">
        <v>46171</v>
      </c>
      <c r="B1900" s="1">
        <v>46171</v>
      </c>
      <c r="C1900" s="80" t="s">
        <v>169</v>
      </c>
      <c r="D1900" s="38">
        <v>5</v>
      </c>
      <c r="E1900" s="80" t="s">
        <v>169</v>
      </c>
      <c r="F1900">
        <v>404745</v>
      </c>
      <c r="G1900" s="80" t="s">
        <v>444</v>
      </c>
      <c r="H1900" s="8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"/>
      <c r="V1900">
        <v>6215</v>
      </c>
      <c r="W1900" s="2">
        <v>6579000000</v>
      </c>
      <c r="X1900" s="6" t="s">
        <v>355</v>
      </c>
      <c r="Y1900" s="38">
        <v>10010</v>
      </c>
      <c r="Z1900" s="81" t="e">
        <f>+((DETALLE_GD_1[[#This Row],[VALOR X UN (GD)]]-DETALLE_GD_1[[#This Row],[VALOR PPTO]])/DETALLE_GD_1[[#This Row],[VALOR PPTO]])</f>
        <v>#DIV/0!</v>
      </c>
      <c r="AA1900" s="2">
        <f>+DETALLE_GD_1[[#This Row],[VALOR PPTO]]*DETALLE_GD_1[[#This Row],[CANTIDAD RECIBIDA]]</f>
        <v>0</v>
      </c>
      <c r="AB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0" s="3">
        <f>+DETALLE_GD_1[[#This Row],[CANTIDAD SOLICITADA]]-DETALLE_GD_1[[#This Row],[DEVOLUCIÓN]]</f>
        <v>10</v>
      </c>
      <c r="AD1900" s="38" t="str">
        <f>+_xlfn.XLOOKUP(DETALLE_GD_1[[#This Row],[CODIGO]],PRODUCTOS[CODIGO],PRODUCTOS[DESC CORTA],"",0)</f>
        <v/>
      </c>
    </row>
    <row r="1901" spans="1:30" hidden="1" x14ac:dyDescent="0.25">
      <c r="A1901" s="1">
        <v>46171</v>
      </c>
      <c r="B1901" s="1">
        <v>46171</v>
      </c>
      <c r="C1901" s="80" t="s">
        <v>169</v>
      </c>
      <c r="D1901" s="38">
        <v>5</v>
      </c>
      <c r="E1901" s="80" t="s">
        <v>169</v>
      </c>
      <c r="F1901">
        <v>307096</v>
      </c>
      <c r="G1901" s="80" t="s">
        <v>249</v>
      </c>
      <c r="H1901" s="80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"/>
      <c r="V1901">
        <v>6215</v>
      </c>
      <c r="W1901" s="2">
        <v>6579000000</v>
      </c>
      <c r="X1901" s="6">
        <v>104767.50644999991</v>
      </c>
      <c r="Y1901" s="38">
        <v>10010</v>
      </c>
      <c r="Z1901" s="81">
        <f>+((DETALLE_GD_1[[#This Row],[VALOR X UN (GD)]]-DETALLE_GD_1[[#This Row],[VALOR PPTO]])/DETALLE_GD_1[[#This Row],[VALOR PPTO]])</f>
        <v>-0.21186440394853348</v>
      </c>
      <c r="AA1901" s="2">
        <f>+DETALLE_GD_1[[#This Row],[VALOR PPTO]]*DETALLE_GD_1[[#This Row],[CANTIDAD RECIBIDA]]</f>
        <v>104767.505</v>
      </c>
      <c r="AB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01" s="3">
        <f>+DETALLE_GD_1[[#This Row],[CANTIDAD SOLICITADA]]-DETALLE_GD_1[[#This Row],[DEVOLUCIÓN]]</f>
        <v>50</v>
      </c>
      <c r="AD1901" s="38" t="str">
        <f>+_xlfn.XLOOKUP(DETALLE_GD_1[[#This Row],[CODIGO]],PRODUCTOS[CODIGO],PRODUCTOS[DESC CORTA],"",0)</f>
        <v>CUBREJUNTA</v>
      </c>
    </row>
    <row r="1902" spans="1:30" hidden="1" x14ac:dyDescent="0.25">
      <c r="A1902" s="1">
        <v>46171</v>
      </c>
      <c r="B1902" s="1">
        <v>46171</v>
      </c>
      <c r="C1902" s="80" t="s">
        <v>169</v>
      </c>
      <c r="D1902" s="38">
        <v>5</v>
      </c>
      <c r="E1902" s="80" t="s">
        <v>169</v>
      </c>
      <c r="F1902">
        <v>307032</v>
      </c>
      <c r="G1902" s="80" t="s">
        <v>186</v>
      </c>
      <c r="H1902" s="80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"/>
      <c r="V1902">
        <v>6215</v>
      </c>
      <c r="W1902" s="2">
        <v>6579000000</v>
      </c>
      <c r="X1902" s="6">
        <v>71351.251229999994</v>
      </c>
      <c r="Y1902" s="38">
        <v>10010</v>
      </c>
      <c r="Z1902" s="81">
        <f>+((DETALLE_GD_1[[#This Row],[VALOR X UN (GD)]]-DETALLE_GD_1[[#This Row],[VALOR PPTO]])/DETALLE_GD_1[[#This Row],[VALOR PPTO]])</f>
        <v>-8.2847196089767261E-2</v>
      </c>
      <c r="AA1902" s="2">
        <f>+DETALLE_GD_1[[#This Row],[VALOR PPTO]]*DETALLE_GD_1[[#This Row],[CANTIDAD RECIBIDA]]</f>
        <v>71351.25</v>
      </c>
      <c r="AB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2" s="3">
        <f>+DETALLE_GD_1[[#This Row],[CANTIDAD SOLICITADA]]-DETALLE_GD_1[[#This Row],[DEVOLUCIÓN]]</f>
        <v>30</v>
      </c>
      <c r="AD1902" s="38">
        <f>+_xlfn.XLOOKUP(DETALLE_GD_1[[#This Row],[CODIGO]],PRODUCTOS[CODIGO],PRODUCTOS[DESC CORTA],"",0)</f>
        <v>0</v>
      </c>
    </row>
    <row r="1903" spans="1:30" hidden="1" x14ac:dyDescent="0.25">
      <c r="A1903" s="1">
        <v>46171</v>
      </c>
      <c r="B1903" s="1">
        <v>46171</v>
      </c>
      <c r="C1903" s="80" t="s">
        <v>169</v>
      </c>
      <c r="D1903" s="38">
        <v>5</v>
      </c>
      <c r="E1903" s="80" t="s">
        <v>169</v>
      </c>
      <c r="F1903">
        <v>307031</v>
      </c>
      <c r="G1903" s="80" t="s">
        <v>65</v>
      </c>
      <c r="H1903" s="80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"/>
      <c r="V1903">
        <v>6215</v>
      </c>
      <c r="W1903" s="2">
        <v>6579000000</v>
      </c>
      <c r="X1903" s="6">
        <v>215999.88840000005</v>
      </c>
      <c r="Y1903" s="38">
        <v>10010</v>
      </c>
      <c r="Z1903" s="81">
        <f>+((DETALLE_GD_1[[#This Row],[VALOR X UN (GD)]]-DETALLE_GD_1[[#This Row],[VALOR PPTO]])/DETALLE_GD_1[[#This Row],[VALOR PPTO]])</f>
        <v>5.1851878741837811E-7</v>
      </c>
      <c r="AA1903" s="2">
        <f>+DETALLE_GD_1[[#This Row],[VALOR PPTO]]*DETALLE_GD_1[[#This Row],[CANTIDAD RECIBIDA]]</f>
        <v>215999.88799999998</v>
      </c>
      <c r="AB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3" s="3">
        <f>+DETALLE_GD_1[[#This Row],[CANTIDAD SOLICITADA]]-DETALLE_GD_1[[#This Row],[DEVOLUCIÓN]]</f>
        <v>80</v>
      </c>
      <c r="AD1903" s="38" t="str">
        <f>+_xlfn.XLOOKUP(DETALLE_GD_1[[#This Row],[CODIGO]],PRODUCTOS[CODIGO],PRODUCTOS[DESC CORTA],"",0)</f>
        <v>CORNIZA BLANCA</v>
      </c>
    </row>
    <row r="1904" spans="1:30" hidden="1" x14ac:dyDescent="0.25">
      <c r="A1904" s="1">
        <v>46171</v>
      </c>
      <c r="B1904" s="1">
        <v>46171</v>
      </c>
      <c r="C1904" s="80" t="s">
        <v>169</v>
      </c>
      <c r="D1904" s="38">
        <v>5</v>
      </c>
      <c r="E1904" s="80" t="s">
        <v>169</v>
      </c>
      <c r="F1904">
        <v>2302119</v>
      </c>
      <c r="G1904" s="80" t="s">
        <v>74</v>
      </c>
      <c r="H1904" s="80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">
        <v>597993</v>
      </c>
      <c r="V1904">
        <v>6215</v>
      </c>
      <c r="W1904" s="2">
        <v>6579000000</v>
      </c>
      <c r="X1904" s="6">
        <v>106459</v>
      </c>
      <c r="Y1904" s="38">
        <v>10010</v>
      </c>
      <c r="Z1904" s="81">
        <f>+((DETALLE_GD_1[[#This Row],[VALOR X UN (GD)]]-DETALLE_GD_1[[#This Row],[VALOR PPTO]])/DETALLE_GD_1[[#This Row],[VALOR PPTO]])</f>
        <v>2.4140833560337312E-3</v>
      </c>
      <c r="AA1904" s="2">
        <f>+DETALLE_GD_1[[#This Row],[VALOR PPTO]]*DETALLE_GD_1[[#This Row],[CANTIDAD RECIBIDA]]</f>
        <v>106459</v>
      </c>
      <c r="AB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4" s="3">
        <f>+DETALLE_GD_1[[#This Row],[CANTIDAD SOLICITADA]]-DETALLE_GD_1[[#This Row],[DEVOLUCIÓN]]</f>
        <v>29</v>
      </c>
      <c r="AD1904" s="38" t="str">
        <f>+_xlfn.XLOOKUP(DETALLE_GD_1[[#This Row],[CODIGO]],PRODUCTOS[CODIGO],PRODUCTOS[DESC CORTA],"",0)</f>
        <v>SELLO</v>
      </c>
    </row>
    <row r="1905" spans="1:30" hidden="1" x14ac:dyDescent="0.25">
      <c r="A1905" s="1">
        <v>46171</v>
      </c>
      <c r="B1905" s="1">
        <v>46171</v>
      </c>
      <c r="C1905" s="80" t="s">
        <v>169</v>
      </c>
      <c r="D1905" s="38">
        <v>5</v>
      </c>
      <c r="E1905" s="80" t="s">
        <v>169</v>
      </c>
      <c r="F1905">
        <v>2508991</v>
      </c>
      <c r="G1905" s="80" t="s">
        <v>485</v>
      </c>
      <c r="H1905" s="80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"/>
      <c r="V1905">
        <v>6215</v>
      </c>
      <c r="W1905" s="2">
        <v>6579000000</v>
      </c>
      <c r="X1905" s="6">
        <v>33586</v>
      </c>
      <c r="Y1905" s="38">
        <v>10010</v>
      </c>
      <c r="Z1905" s="81">
        <f>+((DETALLE_GD_1[[#This Row],[VALOR X UN (GD)]]-DETALLE_GD_1[[#This Row],[VALOR PPTO]])/DETALLE_GD_1[[#This Row],[VALOR PPTO]])</f>
        <v>-2.6201333889120074E-3</v>
      </c>
      <c r="AA1905" s="2">
        <f>+DETALLE_GD_1[[#This Row],[VALOR PPTO]]*DETALLE_GD_1[[#This Row],[CANTIDAD RECIBIDA]]</f>
        <v>33586</v>
      </c>
      <c r="AB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5" s="3">
        <f>+DETALLE_GD_1[[#This Row],[CANTIDAD SOLICITADA]]-DETALLE_GD_1[[#This Row],[DEVOLUCIÓN]]</f>
        <v>7</v>
      </c>
      <c r="AD1905" s="38" t="str">
        <f>+_xlfn.XLOOKUP(DETALLE_GD_1[[#This Row],[CODIGO]],PRODUCTOS[CODIGO],PRODUCTOS[DESC CORTA],"",0)</f>
        <v>CILINDRO 03 LLAVE/LLAVE</v>
      </c>
    </row>
    <row r="1906" spans="1:30" hidden="1" x14ac:dyDescent="0.25">
      <c r="A1906" s="1">
        <v>46171</v>
      </c>
      <c r="B1906" s="1">
        <v>46171</v>
      </c>
      <c r="C1906" s="80" t="s">
        <v>169</v>
      </c>
      <c r="D1906" s="38">
        <v>5</v>
      </c>
      <c r="E1906" s="80" t="s">
        <v>169</v>
      </c>
      <c r="F1906">
        <v>2508990</v>
      </c>
      <c r="G1906" s="80" t="s">
        <v>484</v>
      </c>
      <c r="H1906" s="80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"/>
      <c r="V1906">
        <v>6215</v>
      </c>
      <c r="W1906" s="2">
        <v>6579000000</v>
      </c>
      <c r="X1906" s="6">
        <v>47166</v>
      </c>
      <c r="Y1906" s="38">
        <v>10010</v>
      </c>
      <c r="Z1906" s="81">
        <f>+((DETALLE_GD_1[[#This Row],[VALOR X UN (GD)]]-DETALLE_GD_1[[#This Row],[VALOR PPTO]])/DETALLE_GD_1[[#This Row],[VALOR PPTO]])</f>
        <v>-7.3145888987830752E-3</v>
      </c>
      <c r="AA1906" s="2">
        <f>+DETALLE_GD_1[[#This Row],[VALOR PPTO]]*DETALLE_GD_1[[#This Row],[CANTIDAD RECIBIDA]]</f>
        <v>47166</v>
      </c>
      <c r="AB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6" s="3">
        <f>+DETALLE_GD_1[[#This Row],[CANTIDAD SOLICITADA]]-DETALLE_GD_1[[#This Row],[DEVOLUCIÓN]]</f>
        <v>7</v>
      </c>
      <c r="AD1906" s="38" t="str">
        <f>+_xlfn.XLOOKUP(DETALLE_GD_1[[#This Row],[CODIGO]],PRODUCTOS[CODIGO],PRODUCTOS[DESC CORTA],"",0)</f>
        <v>CERRADURA DE EMB</v>
      </c>
    </row>
    <row r="1907" spans="1:30" hidden="1" x14ac:dyDescent="0.25">
      <c r="A1907" s="1">
        <v>46171</v>
      </c>
      <c r="B1907" s="1">
        <v>46171</v>
      </c>
      <c r="C1907" s="80" t="s">
        <v>169</v>
      </c>
      <c r="D1907" s="38">
        <v>5</v>
      </c>
      <c r="E1907" s="80" t="s">
        <v>169</v>
      </c>
      <c r="F1907">
        <v>2508992</v>
      </c>
      <c r="G1907" s="80" t="s">
        <v>486</v>
      </c>
      <c r="H1907" s="80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"/>
      <c r="V1907">
        <v>6215</v>
      </c>
      <c r="W1907" s="2">
        <v>6579000000</v>
      </c>
      <c r="X1907" s="6">
        <v>5084</v>
      </c>
      <c r="Y1907" s="38">
        <v>10010</v>
      </c>
      <c r="Z1907" s="81">
        <f>+((DETALLE_GD_1[[#This Row],[VALOR X UN (GD)]]-DETALLE_GD_1[[#This Row],[VALOR PPTO]])/DETALLE_GD_1[[#This Row],[VALOR PPTO]])</f>
        <v>-2.9504327301337532E-3</v>
      </c>
      <c r="AA1907" s="2">
        <f>+DETALLE_GD_1[[#This Row],[VALOR PPTO]]*DETALLE_GD_1[[#This Row],[CANTIDAD RECIBIDA]]</f>
        <v>5084</v>
      </c>
      <c r="AB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7" s="3">
        <f>+DETALLE_GD_1[[#This Row],[CANTIDAD SOLICITADA]]-DETALLE_GD_1[[#This Row],[DEVOLUCIÓN]]</f>
        <v>1</v>
      </c>
      <c r="AD1907" s="38" t="str">
        <f>+_xlfn.XLOOKUP(DETALLE_GD_1[[#This Row],[CODIGO]],PRODUCTOS[CODIGO],PRODUCTOS[DESC CORTA],"",0)</f>
        <v>MANILLA JUEGO</v>
      </c>
    </row>
    <row r="1908" spans="1:30" hidden="1" x14ac:dyDescent="0.25">
      <c r="A1908" s="1">
        <v>46171</v>
      </c>
      <c r="B1908" s="1">
        <v>46171</v>
      </c>
      <c r="C1908" s="80" t="s">
        <v>169</v>
      </c>
      <c r="D1908" s="38">
        <v>5</v>
      </c>
      <c r="E1908" s="80" t="s">
        <v>169</v>
      </c>
      <c r="F1908">
        <v>2508993</v>
      </c>
      <c r="G1908" s="80" t="s">
        <v>487</v>
      </c>
      <c r="H1908" s="80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"/>
      <c r="V1908">
        <v>6215</v>
      </c>
      <c r="W1908" s="2">
        <v>6579000000</v>
      </c>
      <c r="X1908" s="6">
        <v>9870</v>
      </c>
      <c r="Y1908" s="38">
        <v>10010</v>
      </c>
      <c r="Z1908" s="81">
        <f>+((DETALLE_GD_1[[#This Row],[VALOR X UN (GD)]]-DETALLE_GD_1[[#This Row],[VALOR PPTO]])/DETALLE_GD_1[[#This Row],[VALOR PPTO]])</f>
        <v>3.6575460992907829E-2</v>
      </c>
      <c r="AA1908" s="2">
        <f>+DETALLE_GD_1[[#This Row],[VALOR PPTO]]*DETALLE_GD_1[[#This Row],[CANTIDAD RECIBIDA]]</f>
        <v>9870</v>
      </c>
      <c r="AB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8" s="3">
        <f>+DETALLE_GD_1[[#This Row],[CANTIDAD SOLICITADA]]-DETALLE_GD_1[[#This Row],[DEVOLUCIÓN]]</f>
        <v>7</v>
      </c>
      <c r="AD1908" s="38" t="str">
        <f>+_xlfn.XLOOKUP(DETALLE_GD_1[[#This Row],[CODIGO]],PRODUCTOS[CODIGO],PRODUCTOS[DESC CORTA],"",0)</f>
        <v>BOCALLAVE B1 800 ACCESO</v>
      </c>
    </row>
    <row r="1909" spans="1:30" hidden="1" x14ac:dyDescent="0.25">
      <c r="A1909" s="1">
        <v>46171</v>
      </c>
      <c r="B1909" s="1">
        <v>46171</v>
      </c>
      <c r="C1909" s="80" t="s">
        <v>169</v>
      </c>
      <c r="D1909" s="38">
        <v>5</v>
      </c>
      <c r="E1909" s="80" t="s">
        <v>169</v>
      </c>
      <c r="F1909">
        <v>1808156</v>
      </c>
      <c r="G1909" s="80" t="s">
        <v>277</v>
      </c>
      <c r="H1909" s="80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"/>
      <c r="V1909">
        <v>6215</v>
      </c>
      <c r="W1909" s="2">
        <v>6579000000</v>
      </c>
      <c r="X1909" s="6">
        <v>5748</v>
      </c>
      <c r="Y1909" s="38">
        <v>10010</v>
      </c>
      <c r="Z1909" s="81">
        <f>+((DETALLE_GD_1[[#This Row],[VALOR X UN (GD)]]-DETALLE_GD_1[[#This Row],[VALOR PPTO]])/DETALLE_GD_1[[#This Row],[VALOR PPTO]])</f>
        <v>8.176774530271394E-3</v>
      </c>
      <c r="AA1909" s="2">
        <f>+DETALLE_GD_1[[#This Row],[VALOR PPTO]]*DETALLE_GD_1[[#This Row],[CANTIDAD RECIBIDA]]</f>
        <v>5748</v>
      </c>
      <c r="AB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9" s="3">
        <f>+DETALLE_GD_1[[#This Row],[CANTIDAD SOLICITADA]]-DETALLE_GD_1[[#This Row],[DEVOLUCIÓN]]</f>
        <v>3</v>
      </c>
      <c r="AD1909" s="38" t="str">
        <f>+_xlfn.XLOOKUP(DETALLE_GD_1[[#This Row],[CODIGO]],PRODUCTOS[CODIGO],PRODUCTOS[DESC CORTA],"",0)</f>
        <v>PERCHA SIMPLE YORK</v>
      </c>
    </row>
    <row r="1910" spans="1:30" hidden="1" x14ac:dyDescent="0.25">
      <c r="A1910" s="1">
        <v>46171</v>
      </c>
      <c r="B1910" s="1">
        <v>46171</v>
      </c>
      <c r="C1910" s="80" t="s">
        <v>169</v>
      </c>
      <c r="D1910" s="38">
        <v>5</v>
      </c>
      <c r="E1910" s="80" t="s">
        <v>169</v>
      </c>
      <c r="F1910">
        <v>1808006</v>
      </c>
      <c r="G1910" s="80" t="s">
        <v>194</v>
      </c>
      <c r="H1910" s="8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"/>
      <c r="V1910">
        <v>6215</v>
      </c>
      <c r="W1910" s="2">
        <v>6579000000</v>
      </c>
      <c r="X1910" s="6">
        <v>8720.0132880000001</v>
      </c>
      <c r="Y1910" s="38">
        <v>10010</v>
      </c>
      <c r="Z1910" s="81">
        <f>+((DETALLE_GD_1[[#This Row],[VALOR X UN (GD)]]-DETALLE_GD_1[[#This Row],[VALOR PPTO]])/DETALLE_GD_1[[#This Row],[VALOR PPTO]])</f>
        <v>-1.5137591589929127E-6</v>
      </c>
      <c r="AA1910" s="2">
        <f>+DETALLE_GD_1[[#This Row],[VALOR PPTO]]*DETALLE_GD_1[[#This Row],[CANTIDAD RECIBIDA]]</f>
        <v>8720.0133000000005</v>
      </c>
      <c r="AB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0" s="3">
        <f>+DETALLE_GD_1[[#This Row],[CANTIDAD SOLICITADA]]-DETALLE_GD_1[[#This Row],[DEVOLUCIÓN]]</f>
        <v>3</v>
      </c>
      <c r="AD1910" s="38">
        <f>+_xlfn.XLOOKUP(DETALLE_GD_1[[#This Row],[CODIGO]],PRODUCTOS[CODIGO],PRODUCTOS[DESC CORTA],"",0)</f>
        <v>0</v>
      </c>
    </row>
    <row r="1911" spans="1:30" hidden="1" x14ac:dyDescent="0.25">
      <c r="A1911" s="1">
        <v>46171</v>
      </c>
      <c r="B1911" s="1">
        <v>46171</v>
      </c>
      <c r="C1911" s="80" t="s">
        <v>169</v>
      </c>
      <c r="D1911" s="38">
        <v>5</v>
      </c>
      <c r="E1911" s="80" t="s">
        <v>169</v>
      </c>
      <c r="F1911">
        <v>1808003</v>
      </c>
      <c r="G1911" s="80" t="s">
        <v>195</v>
      </c>
      <c r="H1911" s="80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"/>
      <c r="V1911">
        <v>6215</v>
      </c>
      <c r="W1911" s="2">
        <v>6579000000</v>
      </c>
      <c r="X1911" s="6">
        <v>1006.469148</v>
      </c>
      <c r="Y1911" s="38">
        <v>10010</v>
      </c>
      <c r="Z1911" s="81">
        <f>+((DETALLE_GD_1[[#This Row],[VALOR X UN (GD)]]-DETALLE_GD_1[[#This Row],[VALOR PPTO]])/DETALLE_GD_1[[#This Row],[VALOR PPTO]])</f>
        <v>-4.6618406878545695E-4</v>
      </c>
      <c r="AA1911" s="2">
        <f>+DETALLE_GD_1[[#This Row],[VALOR PPTO]]*DETALLE_GD_1[[#This Row],[CANTIDAD RECIBIDA]]</f>
        <v>1006.4694</v>
      </c>
      <c r="AB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1" s="3">
        <f>+DETALLE_GD_1[[#This Row],[CANTIDAD SOLICITADA]]-DETALLE_GD_1[[#This Row],[DEVOLUCIÓN]]</f>
        <v>6</v>
      </c>
      <c r="AD1911" s="38">
        <f>+_xlfn.XLOOKUP(DETALLE_GD_1[[#This Row],[CODIGO]],PRODUCTOS[CODIGO],PRODUCTOS[DESC CORTA],"",0)</f>
        <v>0</v>
      </c>
    </row>
    <row r="1912" spans="1:30" hidden="1" x14ac:dyDescent="0.25">
      <c r="A1912" s="1">
        <v>46171</v>
      </c>
      <c r="B1912" s="1">
        <v>46171</v>
      </c>
      <c r="C1912" s="80" t="s">
        <v>169</v>
      </c>
      <c r="D1912" s="38">
        <v>5</v>
      </c>
      <c r="E1912" s="80" t="s">
        <v>169</v>
      </c>
      <c r="F1912">
        <v>1802517</v>
      </c>
      <c r="G1912" s="80" t="s">
        <v>141</v>
      </c>
      <c r="H1912" s="80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"/>
      <c r="V1912">
        <v>6215</v>
      </c>
      <c r="W1912" s="2">
        <v>6579000000</v>
      </c>
      <c r="X1912" s="6">
        <v>6936</v>
      </c>
      <c r="Y1912" s="38">
        <v>10010</v>
      </c>
      <c r="Z1912" s="81">
        <f>+((DETALLE_GD_1[[#This Row],[VALOR X UN (GD)]]-DETALLE_GD_1[[#This Row],[VALOR PPTO]])/DETALLE_GD_1[[#This Row],[VALOR PPTO]])</f>
        <v>2.883650519032089E-4</v>
      </c>
      <c r="AA1912" s="2">
        <f>+DETALLE_GD_1[[#This Row],[VALOR PPTO]]*DETALLE_GD_1[[#This Row],[CANTIDAD RECIBIDA]]</f>
        <v>6936</v>
      </c>
      <c r="AB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2" s="3">
        <f>+DETALLE_GD_1[[#This Row],[CANTIDAD SOLICITADA]]-DETALLE_GD_1[[#This Row],[DEVOLUCIÓN]]</f>
        <v>3</v>
      </c>
      <c r="AD1912" s="38" t="str">
        <f>+_xlfn.XLOOKUP(DETALLE_GD_1[[#This Row],[CODIGO]],PRODUCTOS[CODIGO],PRODUCTOS[DESC CORTA],"",0)</f>
        <v>CELOSIA ALUMINIO 25X25</v>
      </c>
    </row>
    <row r="1913" spans="1:30" hidden="1" x14ac:dyDescent="0.25">
      <c r="A1913" s="1">
        <v>46171</v>
      </c>
      <c r="B1913" s="1">
        <v>46171</v>
      </c>
      <c r="C1913" s="80" t="s">
        <v>169</v>
      </c>
      <c r="D1913" s="38">
        <v>5</v>
      </c>
      <c r="E1913" s="80" t="s">
        <v>169</v>
      </c>
      <c r="F1913">
        <v>1802172</v>
      </c>
      <c r="G1913" s="80" t="s">
        <v>266</v>
      </c>
      <c r="H1913" s="80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"/>
      <c r="V1913">
        <v>6215</v>
      </c>
      <c r="W1913" s="2">
        <v>6579000000</v>
      </c>
      <c r="X1913" s="6">
        <v>9105</v>
      </c>
      <c r="Y1913" s="38">
        <v>10010</v>
      </c>
      <c r="Z1913" s="81">
        <f>+((DETALLE_GD_1[[#This Row],[VALOR X UN (GD)]]-DETALLE_GD_1[[#This Row],[VALOR PPTO]])/DETALLE_GD_1[[#This Row],[VALOR PPTO]])</f>
        <v>-8.7864909390452024E-4</v>
      </c>
      <c r="AA1913" s="2">
        <f>+DETALLE_GD_1[[#This Row],[VALOR PPTO]]*DETALLE_GD_1[[#This Row],[CANTIDAD RECIBIDA]]</f>
        <v>9105</v>
      </c>
      <c r="AB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3" s="3">
        <f>+DETALLE_GD_1[[#This Row],[CANTIDAD SOLICITADA]]-DETALLE_GD_1[[#This Row],[DEVOLUCIÓN]]</f>
        <v>3</v>
      </c>
      <c r="AD1913" s="38" t="str">
        <f>+_xlfn.XLOOKUP(DETALLE_GD_1[[#This Row],[CODIGO]],PRODUCTOS[CODIGO],PRODUCTOS[DESC CORTA],"",0)</f>
        <v>ARGOLLA TOALLA BENTON</v>
      </c>
    </row>
    <row r="1914" spans="1:30" hidden="1" x14ac:dyDescent="0.25">
      <c r="A1914" s="1">
        <v>46171</v>
      </c>
      <c r="B1914" s="1">
        <v>46171</v>
      </c>
      <c r="C1914" s="80" t="s">
        <v>169</v>
      </c>
      <c r="D1914" s="38">
        <v>5</v>
      </c>
      <c r="E1914" s="80" t="s">
        <v>169</v>
      </c>
      <c r="F1914">
        <v>1802171</v>
      </c>
      <c r="G1914" s="80" t="s">
        <v>265</v>
      </c>
      <c r="H1914" s="80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"/>
      <c r="V1914">
        <v>6215</v>
      </c>
      <c r="W1914" s="2">
        <v>6579000000</v>
      </c>
      <c r="X1914" s="6">
        <v>10896</v>
      </c>
      <c r="Y1914" s="38">
        <v>10010</v>
      </c>
      <c r="Z1914" s="81">
        <f>+((DETALLE_GD_1[[#This Row],[VALOR X UN (GD)]]-DETALLE_GD_1[[#This Row],[VALOR PPTO]])/DETALLE_GD_1[[#This Row],[VALOR PPTO]])</f>
        <v>-0.13316814427312781</v>
      </c>
      <c r="AA1914" s="2">
        <f>+DETALLE_GD_1[[#This Row],[VALOR PPTO]]*DETALLE_GD_1[[#This Row],[CANTIDAD RECIBIDA]]</f>
        <v>10896</v>
      </c>
      <c r="AB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4" s="3">
        <f>+DETALLE_GD_1[[#This Row],[CANTIDAD SOLICITADA]]-DETALLE_GD_1[[#This Row],[DEVOLUCIÓN]]</f>
        <v>3</v>
      </c>
      <c r="AD1914" s="38" t="str">
        <f>+_xlfn.XLOOKUP(DETALLE_GD_1[[#This Row],[CODIGO]],PRODUCTOS[CODIGO],PRODUCTOS[DESC CORTA],"",0)</f>
        <v>PORTA ROLLO BENTON</v>
      </c>
    </row>
    <row r="1915" spans="1:30" hidden="1" x14ac:dyDescent="0.25">
      <c r="A1915" s="1">
        <v>46171</v>
      </c>
      <c r="B1915" s="1">
        <v>46171</v>
      </c>
      <c r="C1915" s="80" t="s">
        <v>169</v>
      </c>
      <c r="D1915" s="38">
        <v>5</v>
      </c>
      <c r="E1915" s="80" t="s">
        <v>169</v>
      </c>
      <c r="F1915">
        <v>1206002</v>
      </c>
      <c r="G1915" s="80" t="s">
        <v>192</v>
      </c>
      <c r="H1915" s="80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"/>
      <c r="V1915">
        <v>6215</v>
      </c>
      <c r="W1915" s="2">
        <v>6579000000</v>
      </c>
      <c r="X1915" s="6">
        <v>47350.451612999997</v>
      </c>
      <c r="Y1915" s="38">
        <v>10010</v>
      </c>
      <c r="Z1915" s="81">
        <f>+((DETALLE_GD_1[[#This Row],[VALOR X UN (GD)]]-DETALLE_GD_1[[#This Row],[VALOR PPTO]])/DETALLE_GD_1[[#This Row],[VALOR PPTO]])</f>
        <v>0.28816089203220857</v>
      </c>
      <c r="AA1915" s="2">
        <f>+DETALLE_GD_1[[#This Row],[VALOR PPTO]]*DETALLE_GD_1[[#This Row],[CANTIDAD RECIBIDA]]</f>
        <v>47350.451699999998</v>
      </c>
      <c r="AB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5" s="3">
        <f>+DETALLE_GD_1[[#This Row],[CANTIDAD SOLICITADA]]-DETALLE_GD_1[[#This Row],[DEVOLUCIÓN]]</f>
        <v>3</v>
      </c>
      <c r="AD1915" s="38">
        <f>+_xlfn.XLOOKUP(DETALLE_GD_1[[#This Row],[CODIGO]],PRODUCTOS[CODIGO],PRODUCTOS[DESC CORTA],"",0)</f>
        <v>0</v>
      </c>
    </row>
    <row r="1916" spans="1:30" hidden="1" x14ac:dyDescent="0.25">
      <c r="A1916" s="1">
        <v>46171</v>
      </c>
      <c r="B1916" s="1">
        <v>46171</v>
      </c>
      <c r="C1916" s="80" t="s">
        <v>169</v>
      </c>
      <c r="D1916" s="38">
        <v>5</v>
      </c>
      <c r="E1916" s="80" t="s">
        <v>169</v>
      </c>
      <c r="F1916">
        <v>1802162</v>
      </c>
      <c r="G1916" s="80" t="s">
        <v>260</v>
      </c>
      <c r="H1916" s="80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"/>
      <c r="V1916">
        <v>6215</v>
      </c>
      <c r="W1916" s="2">
        <v>6579000000</v>
      </c>
      <c r="X1916" s="6">
        <v>128520</v>
      </c>
      <c r="Y1916" s="38">
        <v>10010</v>
      </c>
      <c r="Z1916" s="81">
        <f>+((DETALLE_GD_1[[#This Row],[VALOR X UN (GD)]]-DETALLE_GD_1[[#This Row],[VALOR PPTO]])/DETALLE_GD_1[[#This Row],[VALOR PPTO]])</f>
        <v>0</v>
      </c>
      <c r="AA1916" s="2">
        <f>+DETALLE_GD_1[[#This Row],[VALOR PPTO]]*DETALLE_GD_1[[#This Row],[CANTIDAD RECIBIDA]]</f>
        <v>128520</v>
      </c>
      <c r="AB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6" s="3">
        <f>+DETALLE_GD_1[[#This Row],[CANTIDAD SOLICITADA]]-DETALLE_GD_1[[#This Row],[DEVOLUCIÓN]]</f>
        <v>3</v>
      </c>
      <c r="AD1916" s="38" t="str">
        <f>+_xlfn.XLOOKUP(DETALLE_GD_1[[#This Row],[CODIGO]],PRODUCTOS[CODIGO],PRODUCTOS[DESC CORTA],"",0)</f>
        <v>TINA DE ACERO</v>
      </c>
    </row>
    <row r="1917" spans="1:30" hidden="1" x14ac:dyDescent="0.25">
      <c r="A1917" s="1">
        <v>46171</v>
      </c>
      <c r="B1917" s="1">
        <v>46171</v>
      </c>
      <c r="C1917" s="80" t="s">
        <v>169</v>
      </c>
      <c r="D1917" s="38">
        <v>5</v>
      </c>
      <c r="E1917" s="80" t="s">
        <v>169</v>
      </c>
      <c r="F1917">
        <v>307096</v>
      </c>
      <c r="G1917" s="80" t="s">
        <v>249</v>
      </c>
      <c r="H1917" s="80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"/>
      <c r="V1917">
        <v>6215</v>
      </c>
      <c r="W1917" s="2">
        <v>6579000000</v>
      </c>
      <c r="X1917" s="6">
        <v>209535.01289999983</v>
      </c>
      <c r="Y1917" s="38">
        <v>10010</v>
      </c>
      <c r="Z1917" s="81">
        <f>+((DETALLE_GD_1[[#This Row],[VALOR X UN (GD)]]-DETALLE_GD_1[[#This Row],[VALOR PPTO]])/DETALLE_GD_1[[#This Row],[VALOR PPTO]])</f>
        <v>-0.21186440394853348</v>
      </c>
      <c r="AA1917" s="2">
        <f>+DETALLE_GD_1[[#This Row],[VALOR PPTO]]*DETALLE_GD_1[[#This Row],[CANTIDAD RECIBIDA]]</f>
        <v>209535.01</v>
      </c>
      <c r="AB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7" s="3">
        <f>+DETALLE_GD_1[[#This Row],[CANTIDAD SOLICITADA]]-DETALLE_GD_1[[#This Row],[DEVOLUCIÓN]]</f>
        <v>100</v>
      </c>
      <c r="AD1917" s="38" t="str">
        <f>+_xlfn.XLOOKUP(DETALLE_GD_1[[#This Row],[CODIGO]],PRODUCTOS[CODIGO],PRODUCTOS[DESC CORTA],"",0)</f>
        <v>CUBREJUNTA</v>
      </c>
    </row>
    <row r="1918" spans="1:30" hidden="1" x14ac:dyDescent="0.25">
      <c r="A1918" s="1">
        <v>46171</v>
      </c>
      <c r="B1918" s="1">
        <v>46171</v>
      </c>
      <c r="C1918" s="80" t="s">
        <v>169</v>
      </c>
      <c r="D1918" s="38">
        <v>5</v>
      </c>
      <c r="E1918" s="80" t="s">
        <v>169</v>
      </c>
      <c r="F1918">
        <v>307096</v>
      </c>
      <c r="G1918" s="80" t="s">
        <v>249</v>
      </c>
      <c r="H1918" s="80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">
        <v>179076</v>
      </c>
      <c r="V1918">
        <v>6215</v>
      </c>
      <c r="W1918" s="2">
        <v>6579000000</v>
      </c>
      <c r="X1918" s="6">
        <v>104767.50644999991</v>
      </c>
      <c r="Y1918" s="38">
        <v>10010</v>
      </c>
      <c r="Z1918" s="81">
        <f>+((DETALLE_GD_1[[#This Row],[VALOR X UN (GD)]]-DETALLE_GD_1[[#This Row],[VALOR PPTO]])/DETALLE_GD_1[[#This Row],[VALOR PPTO]])</f>
        <v>-0.21186440394853348</v>
      </c>
      <c r="AA1918" s="2">
        <f>+DETALLE_GD_1[[#This Row],[VALOR PPTO]]*DETALLE_GD_1[[#This Row],[CANTIDAD RECIBIDA]]</f>
        <v>104767.505</v>
      </c>
      <c r="AB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8" s="3">
        <f>+DETALLE_GD_1[[#This Row],[CANTIDAD SOLICITADA]]-DETALLE_GD_1[[#This Row],[DEVOLUCIÓN]]</f>
        <v>50</v>
      </c>
      <c r="AD1918" s="38" t="str">
        <f>+_xlfn.XLOOKUP(DETALLE_GD_1[[#This Row],[CODIGO]],PRODUCTOS[CODIGO],PRODUCTOS[DESC CORTA],"",0)</f>
        <v>CUBREJUNTA</v>
      </c>
    </row>
    <row r="1919" spans="1:30" hidden="1" x14ac:dyDescent="0.25">
      <c r="A1919" s="1">
        <v>46171</v>
      </c>
      <c r="B1919" s="1">
        <v>46171</v>
      </c>
      <c r="C1919" s="80" t="s">
        <v>169</v>
      </c>
      <c r="D1919" s="38">
        <v>5</v>
      </c>
      <c r="E1919" s="80" t="s">
        <v>169</v>
      </c>
      <c r="F1919">
        <v>2304053</v>
      </c>
      <c r="G1919" s="80" t="s">
        <v>213</v>
      </c>
      <c r="H1919" s="80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"/>
      <c r="V1919">
        <v>6215</v>
      </c>
      <c r="W1919" s="2">
        <v>6579000000</v>
      </c>
      <c r="X1919" s="6">
        <v>13792.000000000002</v>
      </c>
      <c r="Y1919" s="38">
        <v>10010</v>
      </c>
      <c r="Z1919" s="81">
        <f>+((DETALLE_GD_1[[#This Row],[VALOR X UN (GD)]]-DETALLE_GD_1[[#This Row],[VALOR PPTO]])/DETALLE_GD_1[[#This Row],[VALOR PPTO]])</f>
        <v>0.185542343387471</v>
      </c>
      <c r="AA1919" s="2">
        <f>+DETALLE_GD_1[[#This Row],[VALOR PPTO]]*DETALLE_GD_1[[#This Row],[CANTIDAD RECIBIDA]]</f>
        <v>13792</v>
      </c>
      <c r="AB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9" s="3">
        <f>+DETALLE_GD_1[[#This Row],[CANTIDAD SOLICITADA]]-DETALLE_GD_1[[#This Row],[DEVOLUCIÓN]]</f>
        <v>16</v>
      </c>
      <c r="AD1919" s="38">
        <f>+_xlfn.XLOOKUP(DETALLE_GD_1[[#This Row],[CODIGO]],PRODUCTOS[CODIGO],PRODUCTOS[DESC CORTA],"",0)</f>
        <v>0</v>
      </c>
    </row>
    <row r="1920" spans="1:30" hidden="1" x14ac:dyDescent="0.25">
      <c r="A1920" s="1">
        <v>46171</v>
      </c>
      <c r="B1920" s="1">
        <v>46171</v>
      </c>
      <c r="C1920" s="80" t="s">
        <v>169</v>
      </c>
      <c r="D1920" s="38">
        <v>5</v>
      </c>
      <c r="E1920" s="80" t="s">
        <v>169</v>
      </c>
      <c r="F1920">
        <v>2304002</v>
      </c>
      <c r="G1920" s="80" t="s">
        <v>212</v>
      </c>
      <c r="H1920" s="8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"/>
      <c r="V1920">
        <v>6215</v>
      </c>
      <c r="W1920" s="2">
        <v>6579000000</v>
      </c>
      <c r="X1920" s="6">
        <v>33035.321376</v>
      </c>
      <c r="Y1920" s="38">
        <v>10010</v>
      </c>
      <c r="Z1920" s="81">
        <f>+((DETALLE_GD_1[[#This Row],[VALOR X UN (GD)]]-DETALLE_GD_1[[#This Row],[VALOR PPTO]])/DETALLE_GD_1[[#This Row],[VALOR PPTO]])</f>
        <v>2.3994899422923075E-2</v>
      </c>
      <c r="AA1920" s="2">
        <f>+DETALLE_GD_1[[#This Row],[VALOR PPTO]]*DETALLE_GD_1[[#This Row],[CANTIDAD RECIBIDA]]</f>
        <v>33035.320800000001</v>
      </c>
      <c r="AB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0" s="3">
        <f>+DETALLE_GD_1[[#This Row],[CANTIDAD SOLICITADA]]-DETALLE_GD_1[[#This Row],[DEVOLUCIÓN]]</f>
        <v>24</v>
      </c>
      <c r="AD1920" s="38">
        <f>+_xlfn.XLOOKUP(DETALLE_GD_1[[#This Row],[CODIGO]],PRODUCTOS[CODIGO],PRODUCTOS[DESC CORTA],"",0)</f>
        <v>0</v>
      </c>
    </row>
    <row r="1921" spans="1:30" hidden="1" x14ac:dyDescent="0.25">
      <c r="A1921" s="1">
        <v>46171</v>
      </c>
      <c r="B1921" s="1">
        <v>46171</v>
      </c>
      <c r="C1921" s="80" t="s">
        <v>169</v>
      </c>
      <c r="D1921" s="38">
        <v>5</v>
      </c>
      <c r="E1921" s="80" t="s">
        <v>169</v>
      </c>
      <c r="F1921">
        <v>404252</v>
      </c>
      <c r="G1921" s="80" t="s">
        <v>181</v>
      </c>
      <c r="H1921" s="80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"/>
      <c r="V1921">
        <v>6215</v>
      </c>
      <c r="W1921" s="2">
        <v>6579000000</v>
      </c>
      <c r="X1921" s="6">
        <v>33301.316279999999</v>
      </c>
      <c r="Y1921" s="38">
        <v>10010</v>
      </c>
      <c r="Z1921" s="81">
        <f>+((DETALLE_GD_1[[#This Row],[VALOR X UN (GD)]]-DETALLE_GD_1[[#This Row],[VALOR PPTO]])/DETALLE_GD_1[[#This Row],[VALOR PPTO]])</f>
        <v>0.39111615315394299</v>
      </c>
      <c r="AA1921" s="2">
        <f>+DETALLE_GD_1[[#This Row],[VALOR PPTO]]*DETALLE_GD_1[[#This Row],[CANTIDAD RECIBIDA]]</f>
        <v>33301.316999999995</v>
      </c>
      <c r="AB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1" s="3">
        <f>+DETALLE_GD_1[[#This Row],[CANTIDAD SOLICITADA]]-DETALLE_GD_1[[#This Row],[DEVOLUCIÓN]]</f>
        <v>30</v>
      </c>
      <c r="AD1921" s="38">
        <f>+_xlfn.XLOOKUP(DETALLE_GD_1[[#This Row],[CODIGO]],PRODUCTOS[CODIGO],PRODUCTOS[DESC CORTA],"",0)</f>
        <v>0</v>
      </c>
    </row>
    <row r="1922" spans="1:30" hidden="1" x14ac:dyDescent="0.25">
      <c r="A1922" s="1">
        <v>46171</v>
      </c>
      <c r="B1922" s="1">
        <v>46171</v>
      </c>
      <c r="C1922" s="80" t="s">
        <v>169</v>
      </c>
      <c r="D1922" s="38">
        <v>5</v>
      </c>
      <c r="E1922" s="80" t="s">
        <v>169</v>
      </c>
      <c r="F1922">
        <v>304002</v>
      </c>
      <c r="G1922" s="80" t="s">
        <v>37</v>
      </c>
      <c r="H1922" s="80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">
        <v>1558716</v>
      </c>
      <c r="V1922">
        <v>6215</v>
      </c>
      <c r="W1922" s="2">
        <v>6579000000</v>
      </c>
      <c r="X1922" s="6">
        <v>1529748.5150160005</v>
      </c>
      <c r="Y1922" s="38">
        <v>10010</v>
      </c>
      <c r="Z1922" s="81">
        <f>+((DETALLE_GD_1[[#This Row],[VALOR X UN (GD)]]-DETALLE_GD_1[[#This Row],[VALOR PPTO]])/DETALLE_GD_1[[#This Row],[VALOR PPTO]])</f>
        <v>1.8936105413128724E-2</v>
      </c>
      <c r="AA1922" s="2">
        <f>+DETALLE_GD_1[[#This Row],[VALOR PPTO]]*DETALLE_GD_1[[#This Row],[CANTIDAD RECIBIDA]]</f>
        <v>1529748.5183999999</v>
      </c>
      <c r="AB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22" s="3">
        <f>+DETALLE_GD_1[[#This Row],[CANTIDAD SOLICITADA]]-DETALLE_GD_1[[#This Row],[DEVOLUCIÓN]]</f>
        <v>72</v>
      </c>
      <c r="AD1922" s="38" t="str">
        <f>+_xlfn.XLOOKUP(DETALLE_GD_1[[#This Row],[CODIGO]],PRODUCTOS[CODIGO],PRODUCTOS[DESC CORTA],"",0)</f>
        <v>SMARTPANEL</v>
      </c>
    </row>
    <row r="1923" spans="1:30" hidden="1" x14ac:dyDescent="0.25">
      <c r="A1923" s="1">
        <v>46174</v>
      </c>
      <c r="B1923" s="1">
        <v>46171</v>
      </c>
      <c r="C1923" s="80" t="s">
        <v>169</v>
      </c>
      <c r="D1923" s="38">
        <v>5</v>
      </c>
      <c r="E1923" s="80" t="s">
        <v>169</v>
      </c>
      <c r="F1923">
        <v>101010</v>
      </c>
      <c r="G1923" s="80" t="s">
        <v>780</v>
      </c>
      <c r="H1923" s="80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">
        <v>1204646</v>
      </c>
      <c r="W1923" s="2">
        <v>6579000000</v>
      </c>
      <c r="X1923" s="6">
        <v>1428021.7</v>
      </c>
      <c r="Z1923" s="81">
        <f>+((DETALLE_GD_1[[#This Row],[VALOR X UN (GD)]]-DETALLE_GD_1[[#This Row],[VALOR PPTO]])/DETALLE_GD_1[[#This Row],[VALOR PPTO]])</f>
        <v>-0.15642319160836274</v>
      </c>
      <c r="AA1923" s="2">
        <f>+DETALLE_GD_1[[#This Row],[VALOR PPTO]]*DETALLE_GD_1[[#This Row],[CANTIDAD RECIBIDA]]</f>
        <v>1428021.7</v>
      </c>
      <c r="AB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3" s="3">
        <f>+DETALLE_GD_1[[#This Row],[CANTIDAD SOLICITADA]]-DETALLE_GD_1[[#This Row],[DEVOLUCIÓN]]</f>
        <v>245</v>
      </c>
      <c r="AD1923" s="38" t="str">
        <f>+_xlfn.XLOOKUP(DETALLE_GD_1[[#This Row],[CODIGO]],PRODUCTOS[CODIGO],PRODUCTOS[DESC CORTA],"",0)</f>
        <v/>
      </c>
    </row>
    <row r="1924" spans="1:30" hidden="1" x14ac:dyDescent="0.25">
      <c r="A1924" s="1">
        <v>46171</v>
      </c>
      <c r="B1924" s="1">
        <v>46174</v>
      </c>
      <c r="C1924" s="80" t="s">
        <v>169</v>
      </c>
      <c r="D1924" s="38">
        <v>6</v>
      </c>
      <c r="E1924" s="80" t="s">
        <v>169</v>
      </c>
      <c r="F1924">
        <v>1402016</v>
      </c>
      <c r="G1924" s="80" t="s">
        <v>798</v>
      </c>
      <c r="H1924" s="80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">
        <v>6788</v>
      </c>
      <c r="W1924" s="2">
        <v>6579000000</v>
      </c>
      <c r="X1924" s="6" t="s">
        <v>355</v>
      </c>
      <c r="Y1924" s="38">
        <v>10010</v>
      </c>
      <c r="Z1924" s="81" t="e">
        <f>+((DETALLE_GD_1[[#This Row],[VALOR X UN (GD)]]-DETALLE_GD_1[[#This Row],[VALOR PPTO]])/DETALLE_GD_1[[#This Row],[VALOR PPTO]])</f>
        <v>#DIV/0!</v>
      </c>
      <c r="AA1924" s="2">
        <f>+DETALLE_GD_1[[#This Row],[VALOR PPTO]]*DETALLE_GD_1[[#This Row],[CANTIDAD RECIBIDA]]</f>
        <v>0</v>
      </c>
      <c r="AB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4" s="3">
        <f>+DETALLE_GD_1[[#This Row],[CANTIDAD SOLICITADA]]-DETALLE_GD_1[[#This Row],[DEVOLUCIÓN]]</f>
        <v>9</v>
      </c>
      <c r="AD1924" s="38" t="str">
        <f>+_xlfn.XLOOKUP(DETALLE_GD_1[[#This Row],[CODIGO]],PRODUCTOS[CODIGO],PRODUCTOS[DESC CORTA],"",0)</f>
        <v/>
      </c>
    </row>
    <row r="1925" spans="1:30" hidden="1" x14ac:dyDescent="0.25">
      <c r="A1925" s="1">
        <v>46174</v>
      </c>
      <c r="B1925" s="1">
        <v>46174</v>
      </c>
      <c r="C1925" s="80" t="s">
        <v>169</v>
      </c>
      <c r="D1925" s="38">
        <v>6</v>
      </c>
      <c r="E1925" s="80" t="s">
        <v>169</v>
      </c>
      <c r="F1925">
        <v>2508994</v>
      </c>
      <c r="G1925" s="80" t="s">
        <v>488</v>
      </c>
      <c r="H1925" s="80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">
        <v>1097303</v>
      </c>
      <c r="W1925" s="2">
        <v>6579000000</v>
      </c>
      <c r="X1925" s="6">
        <v>4794</v>
      </c>
      <c r="Y1925" s="38">
        <v>10010</v>
      </c>
      <c r="Z1925" s="81">
        <f>+((DETALLE_GD_1[[#This Row],[VALOR X UN (GD)]]-DETALLE_GD_1[[#This Row],[VALOR PPTO]])/DETALLE_GD_1[[#This Row],[VALOR PPTO]])</f>
        <v>5.840632040050063E-2</v>
      </c>
      <c r="AA1925" s="2">
        <f>+DETALLE_GD_1[[#This Row],[VALOR PPTO]]*DETALLE_GD_1[[#This Row],[CANTIDAD RECIBIDA]]</f>
        <v>4794</v>
      </c>
      <c r="AB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5" s="3">
        <f>+DETALLE_GD_1[[#This Row],[CANTIDAD SOLICITADA]]-DETALLE_GD_1[[#This Row],[DEVOLUCIÓN]]</f>
        <v>3</v>
      </c>
      <c r="AD1925" s="38" t="str">
        <f>+_xlfn.XLOOKUP(DETALLE_GD_1[[#This Row],[CODIGO]],PRODUCTOS[CODIGO],PRODUCTOS[DESC CORTA],"",0)</f>
        <v>CUADRADILLO EXPANSION 8X</v>
      </c>
    </row>
    <row r="1926" spans="1:30" hidden="1" x14ac:dyDescent="0.25">
      <c r="A1926" s="1">
        <v>46174</v>
      </c>
      <c r="B1926" s="1">
        <v>46174</v>
      </c>
      <c r="C1926" s="80" t="s">
        <v>169</v>
      </c>
      <c r="D1926" s="38">
        <v>6</v>
      </c>
      <c r="E1926" s="80" t="s">
        <v>169</v>
      </c>
      <c r="F1926">
        <v>2508993</v>
      </c>
      <c r="G1926" s="80" t="s">
        <v>487</v>
      </c>
      <c r="H1926" s="80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"/>
      <c r="W1926" s="2">
        <v>6579000000</v>
      </c>
      <c r="X1926" s="6">
        <v>4230</v>
      </c>
      <c r="Y1926" s="38">
        <v>10010</v>
      </c>
      <c r="Z1926" s="81">
        <f>+((DETALLE_GD_1[[#This Row],[VALOR X UN (GD)]]-DETALLE_GD_1[[#This Row],[VALOR PPTO]])/DETALLE_GD_1[[#This Row],[VALOR PPTO]])</f>
        <v>3.6643049645390065E-2</v>
      </c>
      <c r="AA1926" s="2">
        <f>+DETALLE_GD_1[[#This Row],[VALOR PPTO]]*DETALLE_GD_1[[#This Row],[CANTIDAD RECIBIDA]]</f>
        <v>4230</v>
      </c>
      <c r="AB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6" s="3">
        <f>+DETALLE_GD_1[[#This Row],[CANTIDAD SOLICITADA]]-DETALLE_GD_1[[#This Row],[DEVOLUCIÓN]]</f>
        <v>3</v>
      </c>
      <c r="AD1926" s="38" t="str">
        <f>+_xlfn.XLOOKUP(DETALLE_GD_1[[#This Row],[CODIGO]],PRODUCTOS[CODIGO],PRODUCTOS[DESC CORTA],"",0)</f>
        <v>BOCALLAVE B1 800 ACCESO</v>
      </c>
    </row>
    <row r="1927" spans="1:30" hidden="1" x14ac:dyDescent="0.25">
      <c r="A1927" s="1">
        <v>46174</v>
      </c>
      <c r="B1927" s="1">
        <v>46174</v>
      </c>
      <c r="C1927" s="80" t="s">
        <v>169</v>
      </c>
      <c r="D1927" s="38">
        <v>6</v>
      </c>
      <c r="E1927" s="80" t="s">
        <v>169</v>
      </c>
      <c r="F1927">
        <v>2508992</v>
      </c>
      <c r="G1927" s="80" t="s">
        <v>486</v>
      </c>
      <c r="H1927" s="80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"/>
      <c r="W1927" s="2">
        <v>6579000000</v>
      </c>
      <c r="X1927" s="6">
        <v>15252</v>
      </c>
      <c r="Y1927" s="38">
        <v>10010</v>
      </c>
      <c r="Z1927" s="81">
        <f>+((DETALLE_GD_1[[#This Row],[VALOR X UN (GD)]]-DETALLE_GD_1[[#This Row],[VALOR PPTO]])/DETALLE_GD_1[[#This Row],[VALOR PPTO]])</f>
        <v>-3.0159913453973713E-3</v>
      </c>
      <c r="AA1927" s="2">
        <f>+DETALLE_GD_1[[#This Row],[VALOR PPTO]]*DETALLE_GD_1[[#This Row],[CANTIDAD RECIBIDA]]</f>
        <v>15252</v>
      </c>
      <c r="AB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7" s="3">
        <f>+DETALLE_GD_1[[#This Row],[CANTIDAD SOLICITADA]]-DETALLE_GD_1[[#This Row],[DEVOLUCIÓN]]</f>
        <v>3</v>
      </c>
      <c r="AD1927" s="38" t="str">
        <f>+_xlfn.XLOOKUP(DETALLE_GD_1[[#This Row],[CODIGO]],PRODUCTOS[CODIGO],PRODUCTOS[DESC CORTA],"",0)</f>
        <v>MANILLA JUEGO</v>
      </c>
    </row>
    <row r="1928" spans="1:30" hidden="1" x14ac:dyDescent="0.25">
      <c r="A1928" s="1">
        <v>46174</v>
      </c>
      <c r="B1928" s="1">
        <v>46174</v>
      </c>
      <c r="C1928" s="80" t="s">
        <v>169</v>
      </c>
      <c r="D1928" s="38">
        <v>6</v>
      </c>
      <c r="E1928" s="80" t="s">
        <v>169</v>
      </c>
      <c r="F1928">
        <v>2508991</v>
      </c>
      <c r="G1928" s="80" t="s">
        <v>485</v>
      </c>
      <c r="H1928" s="80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"/>
      <c r="W1928" s="2">
        <v>6579000000</v>
      </c>
      <c r="X1928" s="6">
        <v>14394</v>
      </c>
      <c r="Y1928" s="38">
        <v>10010</v>
      </c>
      <c r="Z1928" s="81">
        <f>+((DETALLE_GD_1[[#This Row],[VALOR X UN (GD)]]-DETALLE_GD_1[[#This Row],[VALOR PPTO]])/DETALLE_GD_1[[#This Row],[VALOR PPTO]])</f>
        <v>-2.6399958315964493E-3</v>
      </c>
      <c r="AA1928" s="2">
        <f>+DETALLE_GD_1[[#This Row],[VALOR PPTO]]*DETALLE_GD_1[[#This Row],[CANTIDAD RECIBIDA]]</f>
        <v>14394</v>
      </c>
      <c r="AB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8" s="3">
        <f>+DETALLE_GD_1[[#This Row],[CANTIDAD SOLICITADA]]-DETALLE_GD_1[[#This Row],[DEVOLUCIÓN]]</f>
        <v>3</v>
      </c>
      <c r="AD1928" s="38" t="str">
        <f>+_xlfn.XLOOKUP(DETALLE_GD_1[[#This Row],[CODIGO]],PRODUCTOS[CODIGO],PRODUCTOS[DESC CORTA],"",0)</f>
        <v>CILINDRO 03 LLAVE/LLAVE</v>
      </c>
    </row>
    <row r="1929" spans="1:30" hidden="1" x14ac:dyDescent="0.25">
      <c r="A1929" s="1">
        <v>46174</v>
      </c>
      <c r="B1929" s="1">
        <v>46174</v>
      </c>
      <c r="C1929" s="80" t="s">
        <v>169</v>
      </c>
      <c r="D1929" s="38">
        <v>6</v>
      </c>
      <c r="E1929" s="80" t="s">
        <v>169</v>
      </c>
      <c r="F1929">
        <v>2508990</v>
      </c>
      <c r="G1929" s="80" t="s">
        <v>484</v>
      </c>
      <c r="H1929" s="80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"/>
      <c r="W1929" s="2">
        <v>6579000000</v>
      </c>
      <c r="X1929" s="6">
        <v>20214</v>
      </c>
      <c r="Y1929" s="38">
        <v>10010</v>
      </c>
      <c r="Z1929" s="81">
        <f>+((DETALLE_GD_1[[#This Row],[VALOR X UN (GD)]]-DETALLE_GD_1[[#This Row],[VALOR PPTO]])/DETALLE_GD_1[[#This Row],[VALOR PPTO]])</f>
        <v>-7.3216533095874494E-3</v>
      </c>
      <c r="AA1929" s="2">
        <f>+DETALLE_GD_1[[#This Row],[VALOR PPTO]]*DETALLE_GD_1[[#This Row],[CANTIDAD RECIBIDA]]</f>
        <v>20214</v>
      </c>
      <c r="AB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9" s="3">
        <f>+DETALLE_GD_1[[#This Row],[CANTIDAD SOLICITADA]]-DETALLE_GD_1[[#This Row],[DEVOLUCIÓN]]</f>
        <v>3</v>
      </c>
      <c r="AD1929" s="38" t="str">
        <f>+_xlfn.XLOOKUP(DETALLE_GD_1[[#This Row],[CODIGO]],PRODUCTOS[CODIGO],PRODUCTOS[DESC CORTA],"",0)</f>
        <v>CERRADURA DE EMB</v>
      </c>
    </row>
    <row r="1930" spans="1:30" hidden="1" x14ac:dyDescent="0.25">
      <c r="A1930" s="1">
        <v>46174</v>
      </c>
      <c r="B1930" s="1">
        <v>46174</v>
      </c>
      <c r="C1930" s="80" t="s">
        <v>169</v>
      </c>
      <c r="D1930" s="38">
        <v>6</v>
      </c>
      <c r="E1930" s="80" t="s">
        <v>169</v>
      </c>
      <c r="F1930">
        <v>1405025</v>
      </c>
      <c r="G1930" s="80" t="s">
        <v>189</v>
      </c>
      <c r="H1930" s="8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"/>
      <c r="W1930" s="2">
        <v>6579000000</v>
      </c>
      <c r="X1930" s="6">
        <v>20275.599998999998</v>
      </c>
      <c r="Y1930" s="38">
        <v>10010</v>
      </c>
      <c r="Z1930" s="81">
        <f>+((DETALLE_GD_1[[#This Row],[VALOR X UN (GD)]]-DETALLE_GD_1[[#This Row],[VALOR PPTO]])/DETALLE_GD_1[[#This Row],[VALOR PPTO]])</f>
        <v>3.3952144616939288E-2</v>
      </c>
      <c r="AA1930" s="2">
        <f>+DETALLE_GD_1[[#This Row],[VALOR PPTO]]*DETALLE_GD_1[[#This Row],[CANTIDAD RECIBIDA]]</f>
        <v>20275.599900000001</v>
      </c>
      <c r="AB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0" s="3">
        <f>+DETALLE_GD_1[[#This Row],[CANTIDAD SOLICITADA]]-DETALLE_GD_1[[#This Row],[DEVOLUCIÓN]]</f>
        <v>3</v>
      </c>
      <c r="AD1930" s="38">
        <f>+_xlfn.XLOOKUP(DETALLE_GD_1[[#This Row],[CODIGO]],PRODUCTOS[CODIGO],PRODUCTOS[DESC CORTA],"",0)</f>
        <v>0</v>
      </c>
    </row>
    <row r="1931" spans="1:30" hidden="1" x14ac:dyDescent="0.25">
      <c r="A1931" s="1">
        <v>46174</v>
      </c>
      <c r="B1931" s="1">
        <v>46174</v>
      </c>
      <c r="C1931" s="80" t="s">
        <v>169</v>
      </c>
      <c r="D1931" s="38">
        <v>6</v>
      </c>
      <c r="E1931" s="80" t="s">
        <v>169</v>
      </c>
      <c r="F1931">
        <v>1103076</v>
      </c>
      <c r="G1931" s="80" t="s">
        <v>311</v>
      </c>
      <c r="H1931" s="80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"/>
      <c r="W1931" s="2">
        <v>6579000000</v>
      </c>
      <c r="X1931" s="6">
        <v>95730</v>
      </c>
      <c r="Y1931" s="38">
        <v>10010</v>
      </c>
      <c r="Z1931" s="81">
        <f>+((DETALLE_GD_1[[#This Row],[VALOR X UN (GD)]]-DETALLE_GD_1[[#This Row],[VALOR PPTO]])/DETALLE_GD_1[[#This Row],[VALOR PPTO]])</f>
        <v>-0.3628852083986211</v>
      </c>
      <c r="AA1931" s="2">
        <f>+DETALLE_GD_1[[#This Row],[VALOR PPTO]]*DETALLE_GD_1[[#This Row],[CANTIDAD RECIBIDA]]</f>
        <v>95730</v>
      </c>
      <c r="AB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1" s="3">
        <f>+DETALLE_GD_1[[#This Row],[CANTIDAD SOLICITADA]]-DETALLE_GD_1[[#This Row],[DEVOLUCIÓN]]</f>
        <v>30</v>
      </c>
      <c r="AD1931" s="38" t="str">
        <f>+_xlfn.XLOOKUP(DETALLE_GD_1[[#This Row],[CODIGO]],PRODUCTOS[CODIGO],PRODUCTOS[DESC CORTA],"",0)</f>
        <v>PERFIL ESQUINERO INTERIOR</v>
      </c>
    </row>
    <row r="1932" spans="1:30" hidden="1" x14ac:dyDescent="0.25">
      <c r="A1932" s="1">
        <v>46174</v>
      </c>
      <c r="B1932" s="1">
        <v>46174</v>
      </c>
      <c r="C1932" s="80" t="s">
        <v>169</v>
      </c>
      <c r="D1932" s="38">
        <v>6</v>
      </c>
      <c r="E1932" s="80" t="s">
        <v>169</v>
      </c>
      <c r="F1932">
        <v>1103074</v>
      </c>
      <c r="G1932" s="80" t="s">
        <v>310</v>
      </c>
      <c r="H1932" s="80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"/>
      <c r="W1932" s="2">
        <v>6579000000</v>
      </c>
      <c r="X1932" s="6">
        <v>72810</v>
      </c>
      <c r="Y1932" s="38">
        <v>10010</v>
      </c>
      <c r="Z1932" s="81">
        <f>+((DETALLE_GD_1[[#This Row],[VALOR X UN (GD)]]-DETALLE_GD_1[[#This Row],[VALOR PPTO]])/DETALLE_GD_1[[#This Row],[VALOR PPTO]])</f>
        <v>-0.38221396786155748</v>
      </c>
      <c r="AA1932" s="2">
        <f>+DETALLE_GD_1[[#This Row],[VALOR PPTO]]*DETALLE_GD_1[[#This Row],[CANTIDAD RECIBIDA]]</f>
        <v>72810</v>
      </c>
      <c r="AB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2" s="3">
        <f>+DETALLE_GD_1[[#This Row],[CANTIDAD SOLICITADA]]-DETALLE_GD_1[[#This Row],[DEVOLUCIÓN]]</f>
        <v>30</v>
      </c>
      <c r="AD1932" s="38" t="str">
        <f>+_xlfn.XLOOKUP(DETALLE_GD_1[[#This Row],[CODIGO]],PRODUCTOS[CODIGO],PRODUCTOS[DESC CORTA],"",0)</f>
        <v>PERFIL ESQUINERO ENCUENTRO</v>
      </c>
    </row>
    <row r="1933" spans="1:30" hidden="1" x14ac:dyDescent="0.25">
      <c r="A1933" s="1">
        <v>46174</v>
      </c>
      <c r="B1933" s="1">
        <v>46174</v>
      </c>
      <c r="C1933" s="80" t="s">
        <v>169</v>
      </c>
      <c r="D1933" s="38">
        <v>6</v>
      </c>
      <c r="E1933" s="80" t="s">
        <v>169</v>
      </c>
      <c r="F1933">
        <v>705028</v>
      </c>
      <c r="G1933" s="80" t="s">
        <v>72</v>
      </c>
      <c r="H1933" s="80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"/>
      <c r="W1933" s="2">
        <v>6579000000</v>
      </c>
      <c r="X1933" s="6">
        <v>917083.44828000001</v>
      </c>
      <c r="Y1933" s="38">
        <v>10010</v>
      </c>
      <c r="Z1933" s="81">
        <f>+((DETALLE_GD_1[[#This Row],[VALOR X UN (GD)]]-DETALLE_GD_1[[#This Row],[VALOR PPTO]])/DETALLE_GD_1[[#This Row],[VALOR PPTO]])</f>
        <v>-6.3281569552436868E-3</v>
      </c>
      <c r="AA1933" s="2">
        <f>+DETALLE_GD_1[[#This Row],[VALOR PPTO]]*DETALLE_GD_1[[#This Row],[CANTIDAD RECIBIDA]]</f>
        <v>917083.44800000009</v>
      </c>
      <c r="AB19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3" s="3">
        <f>+DETALLE_GD_1[[#This Row],[CANTIDAD SOLICITADA]]-DETALLE_GD_1[[#This Row],[DEVOLUCIÓN]]</f>
        <v>40</v>
      </c>
      <c r="AD1933" s="38" t="str">
        <f>+_xlfn.XLOOKUP(DETALLE_GD_1[[#This Row],[CODIGO]],PRODUCTOS[CODIGO],PRODUCTOS[DESC CORTA],"",0)</f>
        <v>SIMPLISIMA</v>
      </c>
    </row>
    <row r="1934" spans="1:30" hidden="1" x14ac:dyDescent="0.25">
      <c r="A1934" s="1">
        <v>46174</v>
      </c>
      <c r="B1934" s="1">
        <v>46174</v>
      </c>
      <c r="C1934" s="80" t="s">
        <v>169</v>
      </c>
      <c r="D1934" s="38">
        <v>6</v>
      </c>
      <c r="E1934" s="80" t="s">
        <v>169</v>
      </c>
      <c r="F1934">
        <v>1808146</v>
      </c>
      <c r="G1934" s="80" t="s">
        <v>274</v>
      </c>
      <c r="H1934" s="80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">
        <v>389993</v>
      </c>
      <c r="W1934" s="2">
        <v>6579000000</v>
      </c>
      <c r="X1934" s="6">
        <v>10212</v>
      </c>
      <c r="Y1934" s="38">
        <v>10010</v>
      </c>
      <c r="Z1934" s="81">
        <f>+((DETALLE_GD_1[[#This Row],[VALOR X UN (GD)]]-DETALLE_GD_1[[#This Row],[VALOR PPTO]])/DETALLE_GD_1[[#This Row],[VALOR PPTO]])</f>
        <v>-2.5264394829612222E-2</v>
      </c>
      <c r="AA1934" s="2">
        <f>+DETALLE_GD_1[[#This Row],[VALOR PPTO]]*DETALLE_GD_1[[#This Row],[CANTIDAD RECIBIDA]]</f>
        <v>10212</v>
      </c>
      <c r="AB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4" s="3">
        <f>+DETALLE_GD_1[[#This Row],[CANTIDAD SOLICITADA]]-DETALLE_GD_1[[#This Row],[DEVOLUCIÓN]]</f>
        <v>3</v>
      </c>
      <c r="AD1934" s="38" t="str">
        <f>+_xlfn.XLOOKUP(DETALLE_GD_1[[#This Row],[CODIGO]],PRODUCTOS[CODIGO],PRODUCTOS[DESC CORTA],"",0)</f>
        <v>NUEVA</v>
      </c>
    </row>
    <row r="1935" spans="1:30" hidden="1" x14ac:dyDescent="0.25">
      <c r="A1935" s="1">
        <v>46174</v>
      </c>
      <c r="B1935" s="1">
        <v>46174</v>
      </c>
      <c r="C1935" s="80" t="s">
        <v>169</v>
      </c>
      <c r="D1935" s="38">
        <v>6</v>
      </c>
      <c r="E1935" s="80" t="s">
        <v>169</v>
      </c>
      <c r="F1935">
        <v>1808148</v>
      </c>
      <c r="G1935" s="80" t="s">
        <v>276</v>
      </c>
      <c r="H1935" s="80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"/>
      <c r="W1935" s="2">
        <v>6579000000</v>
      </c>
      <c r="X1935" s="6">
        <v>3267</v>
      </c>
      <c r="Y1935" s="38">
        <v>10010</v>
      </c>
      <c r="Z1935" s="81">
        <f>+((DETALLE_GD_1[[#This Row],[VALOR X UN (GD)]]-DETALLE_GD_1[[#This Row],[VALOR PPTO]])/DETALLE_GD_1[[#This Row],[VALOR PPTO]])</f>
        <v>8.8766758494031144E-3</v>
      </c>
      <c r="AA1935" s="2">
        <f>+DETALLE_GD_1[[#This Row],[VALOR PPTO]]*DETALLE_GD_1[[#This Row],[CANTIDAD RECIBIDA]]</f>
        <v>3267</v>
      </c>
      <c r="AB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5" s="3">
        <f>+DETALLE_GD_1[[#This Row],[CANTIDAD SOLICITADA]]-DETALLE_GD_1[[#This Row],[DEVOLUCIÓN]]</f>
        <v>3</v>
      </c>
      <c r="AD1935" s="38" t="str">
        <f>+_xlfn.XLOOKUP(DETALLE_GD_1[[#This Row],[CODIGO]],PRODUCTOS[CODIGO],PRODUCTOS[DESC CORTA],"",0)</f>
        <v>SELLO INSTALACION WC</v>
      </c>
    </row>
    <row r="1936" spans="1:30" hidden="1" x14ac:dyDescent="0.25">
      <c r="A1936" s="1">
        <v>46174</v>
      </c>
      <c r="B1936" s="1">
        <v>46174</v>
      </c>
      <c r="C1936" s="80" t="s">
        <v>169</v>
      </c>
      <c r="D1936" s="38">
        <v>6</v>
      </c>
      <c r="E1936" s="80" t="s">
        <v>169</v>
      </c>
      <c r="F1936">
        <v>1808147</v>
      </c>
      <c r="G1936" s="80" t="s">
        <v>275</v>
      </c>
      <c r="H1936" s="80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"/>
      <c r="W1936" s="2">
        <v>6579000000</v>
      </c>
      <c r="X1936" s="6">
        <v>6879</v>
      </c>
      <c r="Y1936" s="38">
        <v>10010</v>
      </c>
      <c r="Z1936" s="81">
        <f>+((DETALLE_GD_1[[#This Row],[VALOR X UN (GD)]]-DETALLE_GD_1[[#This Row],[VALOR PPTO]])/DETALLE_GD_1[[#This Row],[VALOR PPTO]])</f>
        <v>-3.3580462276493674E-2</v>
      </c>
      <c r="AA1936" s="2">
        <f>+DETALLE_GD_1[[#This Row],[VALOR PPTO]]*DETALLE_GD_1[[#This Row],[CANTIDAD RECIBIDA]]</f>
        <v>6879</v>
      </c>
      <c r="AB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6" s="3">
        <f>+DETALLE_GD_1[[#This Row],[CANTIDAD SOLICITADA]]-DETALLE_GD_1[[#This Row],[DEVOLUCIÓN]]</f>
        <v>3</v>
      </c>
      <c r="AD1936" s="38" t="str">
        <f>+_xlfn.XLOOKUP(DETALLE_GD_1[[#This Row],[CODIGO]],PRODUCTOS[CODIGO],PRODUCTOS[DESC CORTA],"",0)</f>
        <v>LLAVE ANGULAR 1/2X</v>
      </c>
    </row>
    <row r="1937" spans="1:30" hidden="1" x14ac:dyDescent="0.25">
      <c r="A1937" s="1">
        <v>46174</v>
      </c>
      <c r="B1937" s="1">
        <v>46174</v>
      </c>
      <c r="C1937" s="80" t="s">
        <v>169</v>
      </c>
      <c r="D1937" s="38">
        <v>6</v>
      </c>
      <c r="E1937" s="80" t="s">
        <v>169</v>
      </c>
      <c r="F1937">
        <v>1808145</v>
      </c>
      <c r="G1937" s="80" t="s">
        <v>273</v>
      </c>
      <c r="H1937" s="80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"/>
      <c r="W1937" s="2">
        <v>6579000000</v>
      </c>
      <c r="X1937" s="6">
        <v>51435</v>
      </c>
      <c r="Y1937" s="38">
        <v>10010</v>
      </c>
      <c r="Z1937" s="81">
        <f>+((DETALLE_GD_1[[#This Row],[VALOR X UN (GD)]]-DETALLE_GD_1[[#This Row],[VALOR PPTO]])/DETALLE_GD_1[[#This Row],[VALOR PPTO]])</f>
        <v>-5.5740256634587329E-2</v>
      </c>
      <c r="AA1937" s="2">
        <f>+DETALLE_GD_1[[#This Row],[VALOR PPTO]]*DETALLE_GD_1[[#This Row],[CANTIDAD RECIBIDA]]</f>
        <v>51435</v>
      </c>
      <c r="AB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7" s="3">
        <f>+DETALLE_GD_1[[#This Row],[CANTIDAD SOLICITADA]]-DETALLE_GD_1[[#This Row],[DEVOLUCIÓN]]</f>
        <v>3</v>
      </c>
      <c r="AD1937" s="38" t="str">
        <f>+_xlfn.XLOOKUP(DETALLE_GD_1[[#This Row],[CODIGO]],PRODUCTOS[CODIGO],PRODUCTOS[DESC CORTA],"",0)</f>
        <v>ESTANQUE WC AURA</v>
      </c>
    </row>
    <row r="1938" spans="1:30" hidden="1" x14ac:dyDescent="0.25">
      <c r="A1938" s="1">
        <v>46174</v>
      </c>
      <c r="B1938" s="1">
        <v>46174</v>
      </c>
      <c r="C1938" s="80" t="s">
        <v>169</v>
      </c>
      <c r="D1938" s="38">
        <v>6</v>
      </c>
      <c r="E1938" s="80" t="s">
        <v>169</v>
      </c>
      <c r="F1938">
        <v>1808144</v>
      </c>
      <c r="G1938" s="80" t="s">
        <v>272</v>
      </c>
      <c r="H1938" s="80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"/>
      <c r="W1938" s="2">
        <v>6579000000</v>
      </c>
      <c r="X1938" s="6">
        <v>69684</v>
      </c>
      <c r="Y1938" s="38">
        <v>10010</v>
      </c>
      <c r="Z1938" s="81">
        <f>+((DETALLE_GD_1[[#This Row],[VALOR X UN (GD)]]-DETALLE_GD_1[[#This Row],[VALOR PPTO]])/DETALLE_GD_1[[#This Row],[VALOR PPTO]])</f>
        <v>3.8172335112795584E-3</v>
      </c>
      <c r="AA1938" s="2">
        <f>+DETALLE_GD_1[[#This Row],[VALOR PPTO]]*DETALLE_GD_1[[#This Row],[CANTIDAD RECIBIDA]]</f>
        <v>69684</v>
      </c>
      <c r="AB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8" s="3">
        <f>+DETALLE_GD_1[[#This Row],[CANTIDAD SOLICITADA]]-DETALLE_GD_1[[#This Row],[DEVOLUCIÓN]]</f>
        <v>3</v>
      </c>
      <c r="AD1938" s="38" t="str">
        <f>+_xlfn.XLOOKUP(DETALLE_GD_1[[#This Row],[CODIGO]],PRODUCTOS[CODIGO],PRODUCTOS[DESC CORTA],"",0)</f>
        <v>TAZA WC AURA</v>
      </c>
    </row>
    <row r="1939" spans="1:30" hidden="1" x14ac:dyDescent="0.25">
      <c r="A1939" s="1">
        <v>46174</v>
      </c>
      <c r="B1939" s="1">
        <v>46174</v>
      </c>
      <c r="C1939" s="80" t="s">
        <v>169</v>
      </c>
      <c r="D1939" s="38">
        <v>6</v>
      </c>
      <c r="E1939" s="80" t="s">
        <v>169</v>
      </c>
      <c r="F1939">
        <v>407795</v>
      </c>
      <c r="G1939" s="80" t="s">
        <v>325</v>
      </c>
      <c r="H1939" s="80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"/>
      <c r="W1939" s="2">
        <v>6579000000</v>
      </c>
      <c r="X1939" s="6">
        <v>4832.8008300000001</v>
      </c>
      <c r="Y1939" s="38">
        <v>10010</v>
      </c>
      <c r="Z1939" s="81">
        <f>+((DETALLE_GD_1[[#This Row],[VALOR X UN (GD)]]-DETALLE_GD_1[[#This Row],[VALOR PPTO]])/DETALLE_GD_1[[#This Row],[VALOR PPTO]])</f>
        <v>-0.22198326485958209</v>
      </c>
      <c r="AA1939" s="2">
        <f>+DETALLE_GD_1[[#This Row],[VALOR PPTO]]*DETALLE_GD_1[[#This Row],[CANTIDAD RECIBIDA]]</f>
        <v>4832.8008</v>
      </c>
      <c r="AB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9" s="3">
        <f>+DETALLE_GD_1[[#This Row],[CANTIDAD SOLICITADA]]-DETALLE_GD_1[[#This Row],[DEVOLUCIÓN]]</f>
        <v>3</v>
      </c>
      <c r="AD1939" s="38" t="str">
        <f>+_xlfn.XLOOKUP(DETALLE_GD_1[[#This Row],[CODIGO]],PRODUCTOS[CODIGO],PRODUCTOS[DESC CORTA],"",0)</f>
        <v>SET BALCON</v>
      </c>
    </row>
    <row r="1940" spans="1:30" hidden="1" x14ac:dyDescent="0.25">
      <c r="A1940" s="1">
        <v>46174</v>
      </c>
      <c r="B1940" s="1">
        <v>46174</v>
      </c>
      <c r="C1940" s="80" t="s">
        <v>169</v>
      </c>
      <c r="D1940" s="38">
        <v>6</v>
      </c>
      <c r="E1940" s="80" t="s">
        <v>169</v>
      </c>
      <c r="F1940">
        <v>2505426</v>
      </c>
      <c r="G1940" s="80" t="s">
        <v>711</v>
      </c>
      <c r="H1940" s="8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"/>
      <c r="W1940" s="2">
        <v>6579000000</v>
      </c>
      <c r="X1940" s="6">
        <v>5052</v>
      </c>
      <c r="Y1940" s="38">
        <v>10010</v>
      </c>
      <c r="Z1940" s="81">
        <f>+((DETALLE_GD_1[[#This Row],[VALOR X UN (GD)]]-DETALLE_GD_1[[#This Row],[VALOR PPTO]])/DETALLE_GD_1[[#This Row],[VALOR PPTO]])</f>
        <v>2.4742695961995246E-2</v>
      </c>
      <c r="AA1940" s="2">
        <f>+DETALLE_GD_1[[#This Row],[VALOR PPTO]]*DETALLE_GD_1[[#This Row],[CANTIDAD RECIBIDA]]</f>
        <v>5052</v>
      </c>
      <c r="AB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0" s="3">
        <f>+DETALLE_GD_1[[#This Row],[CANTIDAD SOLICITADA]]-DETALLE_GD_1[[#This Row],[DEVOLUCIÓN]]</f>
        <v>3</v>
      </c>
      <c r="AD1940" s="38" t="str">
        <f>+_xlfn.XLOOKUP(DETALLE_GD_1[[#This Row],[CODIGO]],PRODUCTOS[CODIGO],PRODUCTOS[DESC CORTA],"",0)</f>
        <v/>
      </c>
    </row>
    <row r="1941" spans="1:30" hidden="1" x14ac:dyDescent="0.25">
      <c r="A1941" s="1">
        <v>46174</v>
      </c>
      <c r="B1941" s="1">
        <v>46174</v>
      </c>
      <c r="C1941" s="80" t="s">
        <v>169</v>
      </c>
      <c r="D1941" s="38">
        <v>6</v>
      </c>
      <c r="E1941" s="80" t="s">
        <v>169</v>
      </c>
      <c r="F1941">
        <v>1802176</v>
      </c>
      <c r="G1941" s="80" t="s">
        <v>196</v>
      </c>
      <c r="H1941" s="80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"/>
      <c r="W1941" s="2">
        <v>6579000000</v>
      </c>
      <c r="X1941" s="6">
        <v>6597</v>
      </c>
      <c r="Y1941" s="38">
        <v>10010</v>
      </c>
      <c r="Z1941" s="81">
        <f>+((DETALLE_GD_1[[#This Row],[VALOR X UN (GD)]]-DETALLE_GD_1[[#This Row],[VALOR PPTO]])/DETALLE_GD_1[[#This Row],[VALOR PPTO]])</f>
        <v>0</v>
      </c>
      <c r="AA1941" s="2">
        <f>+DETALLE_GD_1[[#This Row],[VALOR PPTO]]*DETALLE_GD_1[[#This Row],[CANTIDAD RECIBIDA]]</f>
        <v>6597</v>
      </c>
      <c r="AB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1" s="3">
        <f>+DETALLE_GD_1[[#This Row],[CANTIDAD SOLICITADA]]-DETALLE_GD_1[[#This Row],[DEVOLUCIÓN]]</f>
        <v>3</v>
      </c>
      <c r="AD1941" s="38">
        <f>+_xlfn.XLOOKUP(DETALLE_GD_1[[#This Row],[CODIGO]],PRODUCTOS[CODIGO],PRODUCTOS[DESC CORTA],"",0)</f>
        <v>0</v>
      </c>
    </row>
    <row r="1942" spans="1:30" hidden="1" x14ac:dyDescent="0.25">
      <c r="A1942" s="1">
        <v>46174</v>
      </c>
      <c r="B1942" s="1">
        <v>46174</v>
      </c>
      <c r="C1942" s="80" t="s">
        <v>169</v>
      </c>
      <c r="D1942" s="38">
        <v>6</v>
      </c>
      <c r="E1942" s="80" t="s">
        <v>169</v>
      </c>
      <c r="F1942">
        <v>1802165</v>
      </c>
      <c r="G1942" s="80" t="s">
        <v>261</v>
      </c>
      <c r="H1942" s="80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"/>
      <c r="W1942" s="2">
        <v>6579000000</v>
      </c>
      <c r="X1942" s="6">
        <v>27366</v>
      </c>
      <c r="Y1942" s="38">
        <v>10010</v>
      </c>
      <c r="Z1942" s="81">
        <f>+((DETALLE_GD_1[[#This Row],[VALOR X UN (GD)]]-DETALLE_GD_1[[#This Row],[VALOR PPTO]])/DETALLE_GD_1[[#This Row],[VALOR PPTO]])</f>
        <v>0</v>
      </c>
      <c r="AA1942" s="2">
        <f>+DETALLE_GD_1[[#This Row],[VALOR PPTO]]*DETALLE_GD_1[[#This Row],[CANTIDAD RECIBIDA]]</f>
        <v>27366</v>
      </c>
      <c r="AB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2" s="3">
        <f>+DETALLE_GD_1[[#This Row],[CANTIDAD SOLICITADA]]-DETALLE_GD_1[[#This Row],[DEVOLUCIÓN]]</f>
        <v>3</v>
      </c>
      <c r="AD1942" s="38" t="str">
        <f>+_xlfn.XLOOKUP(DETALLE_GD_1[[#This Row],[CODIGO]],PRODUCTOS[CODIGO],PRODUCTOS[DESC CORTA],"",0)</f>
        <v>NEW TS2024019)</v>
      </c>
    </row>
    <row r="1943" spans="1:30" hidden="1" x14ac:dyDescent="0.25">
      <c r="A1943" s="1">
        <v>46174</v>
      </c>
      <c r="B1943" s="1">
        <v>46174</v>
      </c>
      <c r="C1943" s="80" t="s">
        <v>169</v>
      </c>
      <c r="D1943" s="38">
        <v>6</v>
      </c>
      <c r="E1943" s="80" t="s">
        <v>169</v>
      </c>
      <c r="F1943">
        <v>1801154</v>
      </c>
      <c r="G1943" s="80" t="s">
        <v>99</v>
      </c>
      <c r="H1943" s="80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"/>
      <c r="W1943" s="2">
        <v>6579000000</v>
      </c>
      <c r="X1943" s="6">
        <v>98215.5</v>
      </c>
      <c r="Y1943" s="38">
        <v>10010</v>
      </c>
      <c r="Z1943" s="81">
        <f>+((DETALLE_GD_1[[#This Row],[VALOR X UN (GD)]]-DETALLE_GD_1[[#This Row],[VALOR PPTO]])/DETALLE_GD_1[[#This Row],[VALOR PPTO]])</f>
        <v>-0.96243973609053557</v>
      </c>
      <c r="AA1943" s="2">
        <f>+DETALLE_GD_1[[#This Row],[VALOR PPTO]]*DETALLE_GD_1[[#This Row],[CANTIDAD RECIBIDA]]</f>
        <v>98215.5</v>
      </c>
      <c r="AB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3" s="3">
        <f>+DETALLE_GD_1[[#This Row],[CANTIDAD SOLICITADA]]-DETALLE_GD_1[[#This Row],[DEVOLUCIÓN]]</f>
        <v>3</v>
      </c>
      <c r="AD1943" s="38" t="str">
        <f>+_xlfn.XLOOKUP(DETALLE_GD_1[[#This Row],[CODIGO]],PRODUCTOS[CODIGO],PRODUCTOS[DESC CORTA],"",0)</f>
        <v>WC</v>
      </c>
    </row>
    <row r="1944" spans="1:30" hidden="1" x14ac:dyDescent="0.25">
      <c r="A1944" s="1">
        <v>46174</v>
      </c>
      <c r="B1944" s="1">
        <v>46174</v>
      </c>
      <c r="C1944" s="80" t="s">
        <v>169</v>
      </c>
      <c r="D1944" s="38">
        <v>6</v>
      </c>
      <c r="E1944" s="80" t="s">
        <v>169</v>
      </c>
      <c r="F1944">
        <v>1802175</v>
      </c>
      <c r="G1944" s="80" t="s">
        <v>269</v>
      </c>
      <c r="H1944" s="80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"/>
      <c r="W1944" s="2">
        <v>6579000000</v>
      </c>
      <c r="X1944" s="6">
        <v>3237</v>
      </c>
      <c r="Y1944" s="38">
        <v>10010</v>
      </c>
      <c r="Z1944" s="81">
        <f>+((DETALLE_GD_1[[#This Row],[VALOR X UN (GD)]]-DETALLE_GD_1[[#This Row],[VALOR PPTO]])/DETALLE_GD_1[[#This Row],[VALOR PPTO]])</f>
        <v>0</v>
      </c>
      <c r="AA1944" s="2">
        <f>+DETALLE_GD_1[[#This Row],[VALOR PPTO]]*DETALLE_GD_1[[#This Row],[CANTIDAD RECIBIDA]]</f>
        <v>3237</v>
      </c>
      <c r="AB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4" s="3">
        <f>+DETALLE_GD_1[[#This Row],[CANTIDAD SOLICITADA]]-DETALLE_GD_1[[#This Row],[DEVOLUCIÓN]]</f>
        <v>3</v>
      </c>
      <c r="AD1944" s="38" t="str">
        <f>+_xlfn.XLOOKUP(DETALLE_GD_1[[#This Row],[CODIGO]],PRODUCTOS[CODIGO],PRODUCTOS[DESC CORTA],"",0)</f>
        <v>UÑETAS INSTLACION LAVAMANOS</v>
      </c>
    </row>
    <row r="1945" spans="1:30" hidden="1" x14ac:dyDescent="0.25">
      <c r="A1945" s="1">
        <v>46174</v>
      </c>
      <c r="B1945" s="1">
        <v>46174</v>
      </c>
      <c r="C1945" s="80" t="s">
        <v>169</v>
      </c>
      <c r="D1945" s="38">
        <v>6</v>
      </c>
      <c r="E1945" s="80" t="s">
        <v>169</v>
      </c>
      <c r="F1945">
        <v>1802174</v>
      </c>
      <c r="G1945" s="80" t="s">
        <v>268</v>
      </c>
      <c r="H1945" s="80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"/>
      <c r="W1945" s="2">
        <v>6579000000</v>
      </c>
      <c r="X1945" s="6">
        <v>23127</v>
      </c>
      <c r="Y1945" s="38">
        <v>10010</v>
      </c>
      <c r="Z1945" s="81">
        <f>+((DETALLE_GD_1[[#This Row],[VALOR X UN (GD)]]-DETALLE_GD_1[[#This Row],[VALOR PPTO]])/DETALLE_GD_1[[#This Row],[VALOR PPTO]])</f>
        <v>-9.5126475548063763E-4</v>
      </c>
      <c r="AA1945" s="2">
        <f>+DETALLE_GD_1[[#This Row],[VALOR PPTO]]*DETALLE_GD_1[[#This Row],[CANTIDAD RECIBIDA]]</f>
        <v>23127</v>
      </c>
      <c r="AB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5" s="3">
        <f>+DETALLE_GD_1[[#This Row],[CANTIDAD SOLICITADA]]-DETALLE_GD_1[[#This Row],[DEVOLUCIÓN]]</f>
        <v>3</v>
      </c>
      <c r="AD1945" s="38" t="str">
        <f>+_xlfn.XLOOKUP(DETALLE_GD_1[[#This Row],[CODIGO]],PRODUCTOS[CODIGO],PRODUCTOS[DESC CORTA],"",0)</f>
        <v>PEDESTAL DS THEOS</v>
      </c>
    </row>
    <row r="1946" spans="1:30" hidden="1" x14ac:dyDescent="0.25">
      <c r="A1946" s="1">
        <v>46174</v>
      </c>
      <c r="B1946" s="1">
        <v>46174</v>
      </c>
      <c r="C1946" s="80" t="s">
        <v>169</v>
      </c>
      <c r="D1946" s="38">
        <v>6</v>
      </c>
      <c r="E1946" s="80" t="s">
        <v>169</v>
      </c>
      <c r="F1946">
        <v>1802173</v>
      </c>
      <c r="G1946" s="80" t="s">
        <v>267</v>
      </c>
      <c r="H1946" s="80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"/>
      <c r="W1946" s="2">
        <v>6579000000</v>
      </c>
      <c r="X1946" s="6">
        <v>35988</v>
      </c>
      <c r="Y1946" s="38">
        <v>10010</v>
      </c>
      <c r="Z1946" s="81">
        <f>+((DETALLE_GD_1[[#This Row],[VALOR X UN (GD)]]-DETALLE_GD_1[[#This Row],[VALOR PPTO]])/DETALLE_GD_1[[#This Row],[VALOR PPTO]])</f>
        <v>-9.4475658552852914E-4</v>
      </c>
      <c r="AA1946" s="2">
        <f>+DETALLE_GD_1[[#This Row],[VALOR PPTO]]*DETALLE_GD_1[[#This Row],[CANTIDAD RECIBIDA]]</f>
        <v>35988</v>
      </c>
      <c r="AB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6" s="3">
        <f>+DETALLE_GD_1[[#This Row],[CANTIDAD SOLICITADA]]-DETALLE_GD_1[[#This Row],[DEVOLUCIÓN]]</f>
        <v>3</v>
      </c>
      <c r="AD1946" s="38" t="str">
        <f>+_xlfn.XLOOKUP(DETALLE_GD_1[[#This Row],[CODIGO]],PRODUCTOS[CODIGO],PRODUCTOS[DESC CORTA],"",0)</f>
        <v>LAVAMANOS DS THEOS</v>
      </c>
    </row>
    <row r="1947" spans="1:30" hidden="1" x14ac:dyDescent="0.25">
      <c r="A1947" s="1">
        <v>46174</v>
      </c>
      <c r="B1947" s="1">
        <v>46174</v>
      </c>
      <c r="C1947" s="80" t="s">
        <v>169</v>
      </c>
      <c r="D1947" s="38">
        <v>6</v>
      </c>
      <c r="E1947" s="80" t="s">
        <v>169</v>
      </c>
      <c r="F1947">
        <v>5316484</v>
      </c>
      <c r="G1947" s="80" t="s">
        <v>96</v>
      </c>
      <c r="H1947" s="80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"/>
      <c r="W1947" s="2">
        <v>6579000000</v>
      </c>
      <c r="X1947" s="6">
        <v>26236.363638000003</v>
      </c>
      <c r="Y1947" s="38">
        <v>10010</v>
      </c>
      <c r="Z1947" s="81">
        <f>+((DETALLE_GD_1[[#This Row],[VALOR X UN (GD)]]-DETALLE_GD_1[[#This Row],[VALOR PPTO]])/DETALLE_GD_1[[#This Row],[VALOR PPTO]])</f>
        <v>-2.0405411515142864E-2</v>
      </c>
      <c r="AA1947" s="2">
        <f>+DETALLE_GD_1[[#This Row],[VALOR PPTO]]*DETALLE_GD_1[[#This Row],[CANTIDAD RECIBIDA]]</f>
        <v>26236.363799999999</v>
      </c>
      <c r="AB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7" s="3">
        <f>+DETALLE_GD_1[[#This Row],[CANTIDAD SOLICITADA]]-DETALLE_GD_1[[#This Row],[DEVOLUCIÓN]]</f>
        <v>6</v>
      </c>
      <c r="AD1947" s="38" t="str">
        <f>+_xlfn.XLOOKUP(DETALLE_GD_1[[#This Row],[CODIGO]],PRODUCTOS[CODIGO],PRODUCTOS[DESC CORTA],"",0)</f>
        <v>LLAVE DE BOLA AC</v>
      </c>
    </row>
    <row r="1948" spans="1:30" hidden="1" x14ac:dyDescent="0.25">
      <c r="A1948" s="1">
        <v>46174</v>
      </c>
      <c r="B1948" s="1">
        <v>46174</v>
      </c>
      <c r="C1948" s="80" t="s">
        <v>169</v>
      </c>
      <c r="D1948" s="38">
        <v>6</v>
      </c>
      <c r="E1948" s="80" t="s">
        <v>169</v>
      </c>
      <c r="F1948">
        <v>5316483</v>
      </c>
      <c r="G1948" s="80" t="s">
        <v>97</v>
      </c>
      <c r="H1948" s="80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"/>
      <c r="W1948" s="2">
        <v>6579000000</v>
      </c>
      <c r="X1948" s="6">
        <v>19425.642857999999</v>
      </c>
      <c r="Y1948" s="38">
        <v>10010</v>
      </c>
      <c r="Z1948" s="81">
        <f>+((DETALLE_GD_1[[#This Row],[VALOR X UN (GD)]]-DETALLE_GD_1[[#This Row],[VALOR PPTO]])/DETALLE_GD_1[[#This Row],[VALOR PPTO]])</f>
        <v>-7.8280159442447456E-2</v>
      </c>
      <c r="AA1948" s="2">
        <f>+DETALLE_GD_1[[#This Row],[VALOR PPTO]]*DETALLE_GD_1[[#This Row],[CANTIDAD RECIBIDA]]</f>
        <v>19425.642599999999</v>
      </c>
      <c r="AB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8" s="3">
        <f>+DETALLE_GD_1[[#This Row],[CANTIDAD SOLICITADA]]-DETALLE_GD_1[[#This Row],[DEVOLUCIÓN]]</f>
        <v>6</v>
      </c>
      <c r="AD1948" s="38" t="str">
        <f>+_xlfn.XLOOKUP(DETALLE_GD_1[[#This Row],[CODIGO]],PRODUCTOS[CODIGO],PRODUCTOS[DESC CORTA],"",0)</f>
        <v>LLAVE DE BOLA AF</v>
      </c>
    </row>
    <row r="1949" spans="1:30" hidden="1" x14ac:dyDescent="0.25">
      <c r="A1949" s="1">
        <v>46174</v>
      </c>
      <c r="B1949" s="1">
        <v>46174</v>
      </c>
      <c r="C1949" s="80" t="s">
        <v>169</v>
      </c>
      <c r="D1949" s="38">
        <v>6</v>
      </c>
      <c r="E1949" s="80" t="s">
        <v>169</v>
      </c>
      <c r="F1949">
        <v>1802170</v>
      </c>
      <c r="G1949" s="80" t="s">
        <v>264</v>
      </c>
      <c r="H1949" s="80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"/>
      <c r="W1949" s="2">
        <v>6579000000</v>
      </c>
      <c r="X1949" s="6">
        <v>6129</v>
      </c>
      <c r="Y1949" s="38">
        <v>10010</v>
      </c>
      <c r="Z1949" s="81">
        <f>+((DETALLE_GD_1[[#This Row],[VALOR X UN (GD)]]-DETALLE_GD_1[[#This Row],[VALOR PPTO]])/DETALLE_GD_1[[#This Row],[VALOR PPTO]])</f>
        <v>0</v>
      </c>
      <c r="AA1949" s="2">
        <f>+DETALLE_GD_1[[#This Row],[VALOR PPTO]]*DETALLE_GD_1[[#This Row],[CANTIDAD RECIBIDA]]</f>
        <v>6129</v>
      </c>
      <c r="AB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9" s="3">
        <f>+DETALLE_GD_1[[#This Row],[CANTIDAD SOLICITADA]]-DETALLE_GD_1[[#This Row],[DEVOLUCIÓN]]</f>
        <v>3</v>
      </c>
      <c r="AD1949" s="38">
        <f>+_xlfn.XLOOKUP(DETALLE_GD_1[[#This Row],[CODIGO]],PRODUCTOS[CODIGO],PRODUCTOS[DESC CORTA],"",0)</f>
        <v>0</v>
      </c>
    </row>
    <row r="1950" spans="1:30" hidden="1" x14ac:dyDescent="0.25">
      <c r="A1950" s="1">
        <v>46174</v>
      </c>
      <c r="B1950" s="1">
        <v>46174</v>
      </c>
      <c r="C1950" s="80" t="s">
        <v>169</v>
      </c>
      <c r="D1950" s="38">
        <v>6</v>
      </c>
      <c r="E1950" s="80" t="s">
        <v>169</v>
      </c>
      <c r="F1950">
        <v>1802169</v>
      </c>
      <c r="G1950" s="80" t="s">
        <v>263</v>
      </c>
      <c r="H1950" s="8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"/>
      <c r="W1950" s="2">
        <v>6579000000</v>
      </c>
      <c r="X1950" s="6">
        <v>32223</v>
      </c>
      <c r="Y1950" s="38">
        <v>10010</v>
      </c>
      <c r="Z1950" s="81">
        <f>+((DETALLE_GD_1[[#This Row],[VALOR X UN (GD)]]-DETALLE_GD_1[[#This Row],[VALOR PPTO]])/DETALLE_GD_1[[#This Row],[VALOR PPTO]])</f>
        <v>-1.0241132110604227E-3</v>
      </c>
      <c r="AA1950" s="2">
        <f>+DETALLE_GD_1[[#This Row],[VALOR PPTO]]*DETALLE_GD_1[[#This Row],[CANTIDAD RECIBIDA]]</f>
        <v>32223</v>
      </c>
      <c r="AB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0" s="3">
        <f>+DETALLE_GD_1[[#This Row],[CANTIDAD SOLICITADA]]-DETALLE_GD_1[[#This Row],[DEVOLUCIÓN]]</f>
        <v>3</v>
      </c>
      <c r="AD1950" s="38" t="str">
        <f>+_xlfn.XLOOKUP(DETALLE_GD_1[[#This Row],[CODIGO]],PRODUCTOS[CODIGO],PRODUCTOS[DESC CORTA],"",0)</f>
        <v>LAVARROPA PLATICO DS</v>
      </c>
    </row>
    <row r="1951" spans="1:30" hidden="1" x14ac:dyDescent="0.25">
      <c r="A1951" s="1">
        <v>46174</v>
      </c>
      <c r="B1951" s="1">
        <v>46174</v>
      </c>
      <c r="C1951" s="80" t="s">
        <v>169</v>
      </c>
      <c r="D1951" s="38">
        <v>6</v>
      </c>
      <c r="E1951" s="80" t="s">
        <v>169</v>
      </c>
      <c r="F1951">
        <v>1802167</v>
      </c>
      <c r="G1951" s="80" t="s">
        <v>262</v>
      </c>
      <c r="H1951" s="80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"/>
      <c r="W1951" s="2">
        <v>6579000000</v>
      </c>
      <c r="X1951" s="6">
        <v>44916</v>
      </c>
      <c r="Y1951" s="38">
        <v>10010</v>
      </c>
      <c r="Z1951" s="81">
        <f>+((DETALLE_GD_1[[#This Row],[VALOR X UN (GD)]]-DETALLE_GD_1[[#This Row],[VALOR PPTO]])/DETALLE_GD_1[[#This Row],[VALOR PPTO]])</f>
        <v>0</v>
      </c>
      <c r="AA1951" s="2">
        <f>+DETALLE_GD_1[[#This Row],[VALOR PPTO]]*DETALLE_GD_1[[#This Row],[CANTIDAD RECIBIDA]]</f>
        <v>44916</v>
      </c>
      <c r="AB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1" s="3">
        <f>+DETALLE_GD_1[[#This Row],[CANTIDAD SOLICITADA]]-DETALLE_GD_1[[#This Row],[DEVOLUCIÓN]]</f>
        <v>3</v>
      </c>
      <c r="AD1951" s="38" t="str">
        <f>+_xlfn.XLOOKUP(DETALLE_GD_1[[#This Row],[CODIGO]],PRODUCTOS[CODIGO],PRODUCTOS[DESC CORTA],"",0)</f>
        <v>NEW DUCHA SIMPLE, SOPORTE Y FLEXIBLE 1.5M 8LPM, ESTIU (TS2024020)</v>
      </c>
    </row>
    <row r="1952" spans="1:30" hidden="1" x14ac:dyDescent="0.25">
      <c r="A1952" s="1">
        <v>46174</v>
      </c>
      <c r="B1952" s="1">
        <v>46174</v>
      </c>
      <c r="C1952" s="80" t="s">
        <v>169</v>
      </c>
      <c r="D1952" s="38">
        <v>6</v>
      </c>
      <c r="E1952" s="80" t="s">
        <v>169</v>
      </c>
      <c r="F1952">
        <v>1801229</v>
      </c>
      <c r="G1952" s="80" t="s">
        <v>259</v>
      </c>
      <c r="H1952" s="80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"/>
      <c r="W1952" s="2">
        <v>6579000000</v>
      </c>
      <c r="X1952" s="6">
        <v>14026.555557</v>
      </c>
      <c r="Y1952" s="38">
        <v>10010</v>
      </c>
      <c r="Z1952" s="81">
        <f>+((DETALLE_GD_1[[#This Row],[VALOR X UN (GD)]]-DETALLE_GD_1[[#This Row],[VALOR PPTO]])/DETALLE_GD_1[[#This Row],[VALOR PPTO]])</f>
        <v>0.13007075044190278</v>
      </c>
      <c r="AA1952" s="2">
        <f>+DETALLE_GD_1[[#This Row],[VALOR PPTO]]*DETALLE_GD_1[[#This Row],[CANTIDAD RECIBIDA]]</f>
        <v>14026.5555</v>
      </c>
      <c r="AB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2" s="3">
        <f>+DETALLE_GD_1[[#This Row],[CANTIDAD SOLICITADA]]-DETALLE_GD_1[[#This Row],[DEVOLUCIÓN]]</f>
        <v>3</v>
      </c>
      <c r="AD1952" s="38" t="str">
        <f>+_xlfn.XLOOKUP(DETALLE_GD_1[[#This Row],[CODIGO]],PRODUCTOS[CODIGO],PRODUCTOS[DESC CORTA],"",0)</f>
        <v>KIT DESAGUE TINA</v>
      </c>
    </row>
    <row r="1953" spans="1:30" hidden="1" x14ac:dyDescent="0.25">
      <c r="A1953" s="1">
        <v>46174</v>
      </c>
      <c r="B1953" s="1">
        <v>46174</v>
      </c>
      <c r="C1953" s="80" t="s">
        <v>169</v>
      </c>
      <c r="D1953" s="38">
        <v>6</v>
      </c>
      <c r="E1953" s="80" t="s">
        <v>169</v>
      </c>
      <c r="F1953">
        <v>704046</v>
      </c>
      <c r="G1953" s="80" t="s">
        <v>255</v>
      </c>
      <c r="H1953" s="80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">
        <v>2201701</v>
      </c>
      <c r="W1953" s="2">
        <v>6579000000</v>
      </c>
      <c r="X1953" s="6">
        <v>145216.99515200002</v>
      </c>
      <c r="Y1953" s="38">
        <v>10010</v>
      </c>
      <c r="Z1953" s="81">
        <f>+((DETALLE_GD_1[[#This Row],[VALOR X UN (GD)]]-DETALLE_GD_1[[#This Row],[VALOR PPTO]])/DETALLE_GD_1[[#This Row],[VALOR PPTO]])</f>
        <v>-4.6275244786224915E-3</v>
      </c>
      <c r="AA1953" s="2">
        <f>+DETALLE_GD_1[[#This Row],[VALOR PPTO]]*DETALLE_GD_1[[#This Row],[CANTIDAD RECIBIDA]]</f>
        <v>145216.9952</v>
      </c>
      <c r="AB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3" s="3">
        <f>+DETALLE_GD_1[[#This Row],[CANTIDAD SOLICITADA]]-DETALLE_GD_1[[#This Row],[DEVOLUCIÓN]]</f>
        <v>16</v>
      </c>
      <c r="AD1953" s="38">
        <f>+_xlfn.XLOOKUP(DETALLE_GD_1[[#This Row],[CODIGO]],PRODUCTOS[CODIGO],PRODUCTOS[DESC CORTA],"",0)</f>
        <v>0</v>
      </c>
    </row>
    <row r="1954" spans="1:30" hidden="1" x14ac:dyDescent="0.25">
      <c r="A1954" s="1">
        <v>46174</v>
      </c>
      <c r="B1954" s="1">
        <v>46174</v>
      </c>
      <c r="C1954" s="80" t="s">
        <v>169</v>
      </c>
      <c r="D1954" s="38">
        <v>6</v>
      </c>
      <c r="E1954" s="80" t="s">
        <v>169</v>
      </c>
      <c r="F1954">
        <v>407115</v>
      </c>
      <c r="G1954" s="80" t="s">
        <v>282</v>
      </c>
      <c r="H1954" s="80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"/>
      <c r="W1954" s="2">
        <v>6579000000</v>
      </c>
      <c r="X1954" s="6">
        <v>113400</v>
      </c>
      <c r="Y1954" s="38">
        <v>10010</v>
      </c>
      <c r="Z1954" s="81">
        <f>+((DETALLE_GD_1[[#This Row],[VALOR X UN (GD)]]-DETALLE_GD_1[[#This Row],[VALOR PPTO]])/DETALLE_GD_1[[#This Row],[VALOR PPTO]])</f>
        <v>-3.3536155202821848E-2</v>
      </c>
      <c r="AA1954" s="2">
        <f>+DETALLE_GD_1[[#This Row],[VALOR PPTO]]*DETALLE_GD_1[[#This Row],[CANTIDAD RECIBIDA]]</f>
        <v>113400</v>
      </c>
      <c r="AB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4" s="3">
        <f>+DETALLE_GD_1[[#This Row],[CANTIDAD SOLICITADA]]-DETALLE_GD_1[[#This Row],[DEVOLUCIÓN]]</f>
        <v>200</v>
      </c>
      <c r="AD1954" s="38">
        <f>+_xlfn.XLOOKUP(DETALLE_GD_1[[#This Row],[CODIGO]],PRODUCTOS[CODIGO],PRODUCTOS[DESC CORTA],"",0)</f>
        <v>0</v>
      </c>
    </row>
    <row r="1955" spans="1:30" hidden="1" x14ac:dyDescent="0.25">
      <c r="A1955" s="1">
        <v>46174</v>
      </c>
      <c r="B1955" s="1">
        <v>46174</v>
      </c>
      <c r="C1955" s="80" t="s">
        <v>169</v>
      </c>
      <c r="D1955" s="38">
        <v>6</v>
      </c>
      <c r="E1955" s="80" t="s">
        <v>169</v>
      </c>
      <c r="F1955">
        <v>304049</v>
      </c>
      <c r="G1955" s="80" t="s">
        <v>318</v>
      </c>
      <c r="H1955" s="80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"/>
      <c r="W1955" s="2">
        <v>6579000000</v>
      </c>
      <c r="X1955" s="6">
        <v>1947659.9999999993</v>
      </c>
      <c r="Y1955" s="38">
        <v>10010</v>
      </c>
      <c r="Z1955" s="81">
        <f>+((DETALLE_GD_1[[#This Row],[VALOR X UN (GD)]]-DETALLE_GD_1[[#This Row],[VALOR PPTO]])/DETALLE_GD_1[[#This Row],[VALOR PPTO]])</f>
        <v>-5.1855560005389863E-5</v>
      </c>
      <c r="AA1955" s="2">
        <f>+DETALLE_GD_1[[#This Row],[VALOR PPTO]]*DETALLE_GD_1[[#This Row],[CANTIDAD RECIBIDA]]</f>
        <v>1947660</v>
      </c>
      <c r="AB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5" s="3">
        <f>+DETALLE_GD_1[[#This Row],[CANTIDAD SOLICITADA]]-DETALLE_GD_1[[#This Row],[DEVOLUCIÓN]]</f>
        <v>130</v>
      </c>
      <c r="AD1955" s="38" t="str">
        <f>+_xlfn.XLOOKUP(DETALLE_GD_1[[#This Row],[CODIGO]],PRODUCTOS[CODIGO],PRODUCTOS[DESC CORTA],"",0)</f>
        <v>TERCIADO FENOLICO</v>
      </c>
    </row>
    <row r="1956" spans="1:30" hidden="1" x14ac:dyDescent="0.25">
      <c r="A1956" s="1">
        <v>46171</v>
      </c>
      <c r="B1956" s="1">
        <v>46174</v>
      </c>
      <c r="C1956" s="80" t="s">
        <v>169</v>
      </c>
      <c r="D1956" s="38">
        <v>6</v>
      </c>
      <c r="E1956" s="80" t="s">
        <v>169</v>
      </c>
      <c r="F1956">
        <v>1101298</v>
      </c>
      <c r="G1956" s="80" t="s">
        <v>799</v>
      </c>
      <c r="H1956" s="80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">
        <v>219210</v>
      </c>
      <c r="W1956" s="2">
        <v>6579000000</v>
      </c>
      <c r="X1956" s="6" t="s">
        <v>355</v>
      </c>
      <c r="Y1956" s="38">
        <v>10010</v>
      </c>
      <c r="Z1956" s="81" t="e">
        <f>+((DETALLE_GD_1[[#This Row],[VALOR X UN (GD)]]-DETALLE_GD_1[[#This Row],[VALOR PPTO]])/DETALLE_GD_1[[#This Row],[VALOR PPTO]])</f>
        <v>#DIV/0!</v>
      </c>
      <c r="AA1956" s="2">
        <f>+DETALLE_GD_1[[#This Row],[VALOR PPTO]]*DETALLE_GD_1[[#This Row],[CANTIDAD RECIBIDA]]</f>
        <v>0</v>
      </c>
      <c r="AB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6" s="3">
        <f>+DETALLE_GD_1[[#This Row],[CANTIDAD SOLICITADA]]-DETALLE_GD_1[[#This Row],[DEVOLUCIÓN]]</f>
        <v>3</v>
      </c>
      <c r="AD1956" s="38" t="str">
        <f>+_xlfn.XLOOKUP(DETALLE_GD_1[[#This Row],[CODIGO]],PRODUCTOS[CODIGO],PRODUCTOS[DESC CORTA],"",0)</f>
        <v/>
      </c>
    </row>
    <row r="1957" spans="1:30" hidden="1" x14ac:dyDescent="0.25">
      <c r="A1957" s="1">
        <v>46171</v>
      </c>
      <c r="B1957" s="1">
        <v>46174</v>
      </c>
      <c r="C1957" s="80" t="s">
        <v>169</v>
      </c>
      <c r="D1957" s="38">
        <v>6</v>
      </c>
      <c r="E1957" s="80" t="s">
        <v>169</v>
      </c>
      <c r="F1957">
        <v>1402016</v>
      </c>
      <c r="G1957" s="80" t="s">
        <v>798</v>
      </c>
      <c r="H1957" s="80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"/>
      <c r="W1957" s="2"/>
      <c r="X1957" s="6" t="s">
        <v>355</v>
      </c>
      <c r="Z1957" s="81" t="e">
        <f>+((DETALLE_GD_1[[#This Row],[VALOR X UN (GD)]]-DETALLE_GD_1[[#This Row],[VALOR PPTO]])/DETALLE_GD_1[[#This Row],[VALOR PPTO]])</f>
        <v>#DIV/0!</v>
      </c>
      <c r="AA1957" s="2">
        <f>+DETALLE_GD_1[[#This Row],[VALOR PPTO]]*DETALLE_GD_1[[#This Row],[CANTIDAD RECIBIDA]]</f>
        <v>0</v>
      </c>
      <c r="AB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7" s="3">
        <f>+DETALLE_GD_1[[#This Row],[CANTIDAD SOLICITADA]]-DETALLE_GD_1[[#This Row],[DEVOLUCIÓN]]</f>
        <v>0</v>
      </c>
      <c r="AD1957" s="38" t="str">
        <f>+_xlfn.XLOOKUP(DETALLE_GD_1[[#This Row],[CODIGO]],PRODUCTOS[CODIGO],PRODUCTOS[DESC CORTA],"",0)</f>
        <v/>
      </c>
    </row>
    <row r="1958" spans="1:30" hidden="1" x14ac:dyDescent="0.25">
      <c r="A1958" s="1">
        <v>46175</v>
      </c>
      <c r="B1958" s="1">
        <v>46171</v>
      </c>
      <c r="C1958" s="80" t="s">
        <v>169</v>
      </c>
      <c r="D1958" s="38">
        <v>5</v>
      </c>
      <c r="E1958" s="80" t="s">
        <v>169</v>
      </c>
      <c r="F1958">
        <v>304049</v>
      </c>
      <c r="G1958" s="80" t="s">
        <v>318</v>
      </c>
      <c r="H1958" s="80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">
        <v>7343320</v>
      </c>
      <c r="V1958">
        <v>6237</v>
      </c>
      <c r="W1958" s="2">
        <v>6579000000</v>
      </c>
      <c r="X1958" s="6">
        <v>599279.99999999977</v>
      </c>
      <c r="Y1958" s="38">
        <v>10010</v>
      </c>
      <c r="Z1958" s="81">
        <f>+((DETALLE_GD_1[[#This Row],[VALOR X UN (GD)]]-DETALLE_GD_1[[#This Row],[VALOR PPTO]])/DETALLE_GD_1[[#This Row],[VALOR PPTO]])</f>
        <v>-5.1728741156029646E-5</v>
      </c>
      <c r="AA1958" s="2">
        <f>+DETALLE_GD_1[[#This Row],[VALOR PPTO]]*DETALLE_GD_1[[#This Row],[CANTIDAD RECIBIDA]]</f>
        <v>599280</v>
      </c>
      <c r="AB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8" s="3">
        <f>+DETALLE_GD_1[[#This Row],[CANTIDAD SOLICITADA]]-DETALLE_GD_1[[#This Row],[DEVOLUCIÓN]]</f>
        <v>40</v>
      </c>
      <c r="AD1958" s="38" t="str">
        <f>+_xlfn.XLOOKUP(DETALLE_GD_1[[#This Row],[CODIGO]],PRODUCTOS[CODIGO],PRODUCTOS[DESC CORTA],"",0)</f>
        <v>TERCIADO FENOLICO</v>
      </c>
    </row>
    <row r="1959" spans="1:30" hidden="1" x14ac:dyDescent="0.25">
      <c r="A1959" s="1">
        <v>46175</v>
      </c>
      <c r="B1959" s="1">
        <v>46171</v>
      </c>
      <c r="C1959" s="80" t="s">
        <v>169</v>
      </c>
      <c r="D1959" s="38">
        <v>5</v>
      </c>
      <c r="E1959" s="80" t="s">
        <v>169</v>
      </c>
      <c r="F1959">
        <v>407090</v>
      </c>
      <c r="G1959" s="80" t="s">
        <v>1709</v>
      </c>
      <c r="H1959" s="80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"/>
      <c r="V1959">
        <v>6237</v>
      </c>
      <c r="W1959" s="2">
        <v>6579000000</v>
      </c>
      <c r="X1959" s="6" t="s">
        <v>355</v>
      </c>
      <c r="Y1959" s="38">
        <v>10010</v>
      </c>
      <c r="Z1959" s="81" t="e">
        <f>+((DETALLE_GD_1[[#This Row],[VALOR X UN (GD)]]-DETALLE_GD_1[[#This Row],[VALOR PPTO]])/DETALLE_GD_1[[#This Row],[VALOR PPTO]])</f>
        <v>#DIV/0!</v>
      </c>
      <c r="AA1959" s="2">
        <f>+DETALLE_GD_1[[#This Row],[VALOR PPTO]]*DETALLE_GD_1[[#This Row],[CANTIDAD RECIBIDA]]</f>
        <v>0</v>
      </c>
      <c r="AB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9" s="3">
        <f>+DETALLE_GD_1[[#This Row],[CANTIDAD SOLICITADA]]-DETALLE_GD_1[[#This Row],[DEVOLUCIÓN]]</f>
        <v>704</v>
      </c>
      <c r="AD1959" s="38" t="str">
        <f>+_xlfn.XLOOKUP(DETALLE_GD_1[[#This Row],[CODIGO]],PRODUCTOS[CODIGO],PRODUCTOS[DESC CORTA],"",0)</f>
        <v/>
      </c>
    </row>
    <row r="1960" spans="1:30" hidden="1" x14ac:dyDescent="0.25">
      <c r="A1960" s="1">
        <v>46175</v>
      </c>
      <c r="B1960" s="1">
        <v>46171</v>
      </c>
      <c r="C1960" s="80" t="s">
        <v>169</v>
      </c>
      <c r="D1960" s="38">
        <v>5</v>
      </c>
      <c r="E1960" s="80" t="s">
        <v>169</v>
      </c>
      <c r="F1960">
        <v>407120</v>
      </c>
      <c r="G1960" s="80" t="s">
        <v>1710</v>
      </c>
      <c r="H1960" s="80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"/>
      <c r="V1960">
        <v>6237</v>
      </c>
      <c r="W1960" s="2">
        <v>6579000000</v>
      </c>
      <c r="X1960" s="6">
        <v>811328</v>
      </c>
      <c r="Y1960" s="38">
        <v>10010</v>
      </c>
      <c r="Z1960" s="81">
        <f>+((DETALLE_GD_1[[#This Row],[VALOR X UN (GD)]]-DETALLE_GD_1[[#This Row],[VALOR PPTO]])/DETALLE_GD_1[[#This Row],[VALOR PPTO]])</f>
        <v>-0.8935079277431569</v>
      </c>
      <c r="AA1960" s="2">
        <f>+DETALLE_GD_1[[#This Row],[VALOR PPTO]]*DETALLE_GD_1[[#This Row],[CANTIDAD RECIBIDA]]</f>
        <v>811328</v>
      </c>
      <c r="AB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0" s="3">
        <f>+DETALLE_GD_1[[#This Row],[CANTIDAD SOLICITADA]]-DETALLE_GD_1[[#This Row],[DEVOLUCIÓN]]</f>
        <v>64</v>
      </c>
      <c r="AD1960" s="38" t="str">
        <f>+_xlfn.XLOOKUP(DETALLE_GD_1[[#This Row],[CODIGO]],PRODUCTOS[CODIGO],PRODUCTOS[DESC CORTA],"",0)</f>
        <v/>
      </c>
    </row>
    <row r="1961" spans="1:30" hidden="1" x14ac:dyDescent="0.25">
      <c r="A1961" s="1">
        <v>46175</v>
      </c>
      <c r="B1961" s="1">
        <v>46171</v>
      </c>
      <c r="C1961" s="80" t="s">
        <v>169</v>
      </c>
      <c r="D1961" s="38">
        <v>5</v>
      </c>
      <c r="E1961" s="80" t="s">
        <v>169</v>
      </c>
      <c r="F1961">
        <v>407717</v>
      </c>
      <c r="G1961" s="80" t="s">
        <v>364</v>
      </c>
      <c r="H1961" s="80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"/>
      <c r="V1961">
        <v>6237</v>
      </c>
      <c r="W1961" s="2">
        <v>6579000000</v>
      </c>
      <c r="X1961" s="6">
        <v>23168</v>
      </c>
      <c r="Y1961" s="38">
        <v>10010</v>
      </c>
      <c r="Z1961" s="81">
        <f>+((DETALLE_GD_1[[#This Row],[VALOR X UN (GD)]]-DETALLE_GD_1[[#This Row],[VALOR PPTO]])/DETALLE_GD_1[[#This Row],[VALOR PPTO]])</f>
        <v>-1.5495580110497221E-2</v>
      </c>
      <c r="AA1961" s="2">
        <f>+DETALLE_GD_1[[#This Row],[VALOR PPTO]]*DETALLE_GD_1[[#This Row],[CANTIDAD RECIBIDA]]</f>
        <v>23168</v>
      </c>
      <c r="AB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1" s="3">
        <f>+DETALLE_GD_1[[#This Row],[CANTIDAD SOLICITADA]]-DETALLE_GD_1[[#This Row],[DEVOLUCIÓN]]</f>
        <v>128</v>
      </c>
      <c r="AD1961" s="38">
        <f>+_xlfn.XLOOKUP(DETALLE_GD_1[[#This Row],[CODIGO]],PRODUCTOS[CODIGO],PRODUCTOS[DESC CORTA],"",0)</f>
        <v>0</v>
      </c>
    </row>
    <row r="1962" spans="1:30" hidden="1" x14ac:dyDescent="0.25">
      <c r="A1962" s="1">
        <v>46175</v>
      </c>
      <c r="B1962" s="1">
        <v>46171</v>
      </c>
      <c r="C1962" s="80" t="s">
        <v>169</v>
      </c>
      <c r="D1962" s="38">
        <v>5</v>
      </c>
      <c r="E1962" s="80" t="s">
        <v>169</v>
      </c>
      <c r="F1962">
        <v>412249</v>
      </c>
      <c r="G1962" s="80" t="s">
        <v>33</v>
      </c>
      <c r="H1962" s="80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"/>
      <c r="V1962">
        <v>6237</v>
      </c>
      <c r="W1962" s="2">
        <v>6579000000</v>
      </c>
      <c r="X1962" s="6">
        <v>1155651.2150400002</v>
      </c>
      <c r="Y1962" s="38">
        <v>10010</v>
      </c>
      <c r="Z1962" s="81">
        <f>+((DETALLE_GD_1[[#This Row],[VALOR X UN (GD)]]-DETALLE_GD_1[[#This Row],[VALOR PPTO]])/DETALLE_GD_1[[#This Row],[VALOR PPTO]])</f>
        <v>9.23988109452894E-5</v>
      </c>
      <c r="AA1962" s="2">
        <f>+DETALLE_GD_1[[#This Row],[VALOR PPTO]]*DETALLE_GD_1[[#This Row],[CANTIDAD RECIBIDA]]</f>
        <v>1155651.2352</v>
      </c>
      <c r="AB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2" s="3">
        <f>+DETALLE_GD_1[[#This Row],[CANTIDAD SOLICITADA]]-DETALLE_GD_1[[#This Row],[DEVOLUCIÓN]]</f>
        <v>672</v>
      </c>
      <c r="AD1962" s="38">
        <f>+_xlfn.XLOOKUP(DETALLE_GD_1[[#This Row],[CODIGO]],PRODUCTOS[CODIGO],PRODUCTOS[DESC CORTA],"",0)</f>
        <v>0</v>
      </c>
    </row>
    <row r="1963" spans="1:30" hidden="1" x14ac:dyDescent="0.25">
      <c r="A1963" s="1">
        <v>46175</v>
      </c>
      <c r="B1963" s="1">
        <v>46171</v>
      </c>
      <c r="C1963" s="80" t="s">
        <v>169</v>
      </c>
      <c r="D1963" s="38">
        <v>5</v>
      </c>
      <c r="E1963" s="80" t="s">
        <v>169</v>
      </c>
      <c r="F1963">
        <v>407245</v>
      </c>
      <c r="G1963" s="80" t="s">
        <v>1711</v>
      </c>
      <c r="H1963" s="80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"/>
      <c r="V1963">
        <v>6237</v>
      </c>
      <c r="W1963" s="2">
        <v>6579000000</v>
      </c>
      <c r="X1963" s="6" t="s">
        <v>355</v>
      </c>
      <c r="Y1963" s="38">
        <v>10010</v>
      </c>
      <c r="Z1963" s="81" t="e">
        <f>+((DETALLE_GD_1[[#This Row],[VALOR X UN (GD)]]-DETALLE_GD_1[[#This Row],[VALOR PPTO]])/DETALLE_GD_1[[#This Row],[VALOR PPTO]])</f>
        <v>#DIV/0!</v>
      </c>
      <c r="AA1963" s="2">
        <f>+DETALLE_GD_1[[#This Row],[VALOR PPTO]]*DETALLE_GD_1[[#This Row],[CANTIDAD RECIBIDA]]</f>
        <v>0</v>
      </c>
      <c r="AB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3" s="3">
        <f>+DETALLE_GD_1[[#This Row],[CANTIDAD SOLICITADA]]-DETALLE_GD_1[[#This Row],[DEVOLUCIÓN]]</f>
        <v>64</v>
      </c>
      <c r="AD1963" s="38" t="str">
        <f>+_xlfn.XLOOKUP(DETALLE_GD_1[[#This Row],[CODIGO]],PRODUCTOS[CODIGO],PRODUCTOS[DESC CORTA],"",0)</f>
        <v/>
      </c>
    </row>
    <row r="1964" spans="1:30" hidden="1" x14ac:dyDescent="0.25">
      <c r="A1964" s="1">
        <v>46175</v>
      </c>
      <c r="B1964" s="1">
        <v>46171</v>
      </c>
      <c r="C1964" s="80" t="s">
        <v>169</v>
      </c>
      <c r="D1964" s="38">
        <v>5</v>
      </c>
      <c r="E1964" s="80" t="s">
        <v>169</v>
      </c>
      <c r="F1964">
        <v>410083</v>
      </c>
      <c r="G1964" s="80" t="s">
        <v>1712</v>
      </c>
      <c r="H1964" s="80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"/>
      <c r="V1964">
        <v>6237</v>
      </c>
      <c r="W1964" s="2">
        <v>6579000000</v>
      </c>
      <c r="X1964" s="6">
        <v>165376</v>
      </c>
      <c r="Y1964" s="38">
        <v>10010</v>
      </c>
      <c r="Z1964" s="81">
        <f>+((DETALLE_GD_1[[#This Row],[VALOR X UN (GD)]]-DETALLE_GD_1[[#This Row],[VALOR PPTO]])/DETALLE_GD_1[[#This Row],[VALOR PPTO]])</f>
        <v>-4.6167530959752255E-2</v>
      </c>
      <c r="AA1964" s="2">
        <f>+DETALLE_GD_1[[#This Row],[VALOR PPTO]]*DETALLE_GD_1[[#This Row],[CANTIDAD RECIBIDA]]</f>
        <v>165376</v>
      </c>
      <c r="AB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4" s="3">
        <f>+DETALLE_GD_1[[#This Row],[CANTIDAD SOLICITADA]]-DETALLE_GD_1[[#This Row],[DEVOLUCIÓN]]</f>
        <v>32</v>
      </c>
      <c r="AD1964" s="38" t="str">
        <f>+_xlfn.XLOOKUP(DETALLE_GD_1[[#This Row],[CODIGO]],PRODUCTOS[CODIGO],PRODUCTOS[DESC CORTA],"",0)</f>
        <v>Varilla de anclaje</v>
      </c>
    </row>
    <row r="1965" spans="1:30" hidden="1" x14ac:dyDescent="0.25">
      <c r="A1965" s="1">
        <v>46175</v>
      </c>
      <c r="B1965" s="1">
        <v>46171</v>
      </c>
      <c r="C1965" s="80" t="s">
        <v>169</v>
      </c>
      <c r="D1965" s="38">
        <v>5</v>
      </c>
      <c r="E1965" s="80" t="s">
        <v>169</v>
      </c>
      <c r="F1965">
        <v>412299</v>
      </c>
      <c r="G1965" s="80" t="s">
        <v>1713</v>
      </c>
      <c r="H1965" s="80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"/>
      <c r="V1965">
        <v>6237</v>
      </c>
      <c r="W1965" s="2">
        <v>6579000000</v>
      </c>
      <c r="X1965" s="6">
        <v>1622656</v>
      </c>
      <c r="Y1965" s="38">
        <v>10010</v>
      </c>
      <c r="Z1965" s="81">
        <f>+((DETALLE_GD_1[[#This Row],[VALOR X UN (GD)]]-DETALLE_GD_1[[#This Row],[VALOR PPTO]])/DETALLE_GD_1[[#This Row],[VALOR PPTO]])</f>
        <v>0.185296205726907</v>
      </c>
      <c r="AA1965" s="2">
        <f>+DETALLE_GD_1[[#This Row],[VALOR PPTO]]*DETALLE_GD_1[[#This Row],[CANTIDAD RECIBIDA]]</f>
        <v>1622656</v>
      </c>
      <c r="AB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5" s="3">
        <f>+DETALLE_GD_1[[#This Row],[CANTIDAD SOLICITADA]]-DETALLE_GD_1[[#This Row],[DEVOLUCIÓN]]</f>
        <v>128</v>
      </c>
      <c r="AD1965" s="38" t="str">
        <f>+_xlfn.XLOOKUP(DETALLE_GD_1[[#This Row],[CODIGO]],PRODUCTOS[CODIGO],PRODUCTOS[DESC CORTA],"",0)</f>
        <v/>
      </c>
    </row>
    <row r="1966" spans="1:30" hidden="1" x14ac:dyDescent="0.25">
      <c r="A1966" s="1">
        <v>46175</v>
      </c>
      <c r="B1966" s="1">
        <v>46171</v>
      </c>
      <c r="C1966" s="80" t="s">
        <v>169</v>
      </c>
      <c r="D1966" s="38">
        <v>5</v>
      </c>
      <c r="E1966" s="80" t="s">
        <v>169</v>
      </c>
      <c r="F1966">
        <v>412300</v>
      </c>
      <c r="G1966" s="80" t="s">
        <v>1714</v>
      </c>
      <c r="H1966" s="80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"/>
      <c r="V1966">
        <v>6237</v>
      </c>
      <c r="W1966" s="2">
        <v>6579000000</v>
      </c>
      <c r="X1966" s="6">
        <v>1622656</v>
      </c>
      <c r="Y1966" s="38">
        <v>10010</v>
      </c>
      <c r="Z1966" s="81">
        <f>+((DETALLE_GD_1[[#This Row],[VALOR X UN (GD)]]-DETALLE_GD_1[[#This Row],[VALOR PPTO]])/DETALLE_GD_1[[#This Row],[VALOR PPTO]])</f>
        <v>0.54421393074071156</v>
      </c>
      <c r="AA1966" s="2">
        <f>+DETALLE_GD_1[[#This Row],[VALOR PPTO]]*DETALLE_GD_1[[#This Row],[CANTIDAD RECIBIDA]]</f>
        <v>1622656</v>
      </c>
      <c r="AB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6" s="3">
        <f>+DETALLE_GD_1[[#This Row],[CANTIDAD SOLICITADA]]-DETALLE_GD_1[[#This Row],[DEVOLUCIÓN]]</f>
        <v>128</v>
      </c>
      <c r="AD1966" s="38" t="str">
        <f>+_xlfn.XLOOKUP(DETALLE_GD_1[[#This Row],[CODIGO]],PRODUCTOS[CODIGO],PRODUCTOS[DESC CORTA],"",0)</f>
        <v/>
      </c>
    </row>
    <row r="1967" spans="1:30" hidden="1" x14ac:dyDescent="0.25">
      <c r="A1967" s="1">
        <v>46175</v>
      </c>
      <c r="B1967" s="1">
        <v>46168</v>
      </c>
      <c r="C1967" s="80" t="s">
        <v>169</v>
      </c>
      <c r="D1967" s="38">
        <v>5</v>
      </c>
      <c r="E1967" s="80" t="s">
        <v>169</v>
      </c>
      <c r="F1967">
        <v>1902003</v>
      </c>
      <c r="G1967" s="80" t="s">
        <v>155</v>
      </c>
      <c r="H1967" s="80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"/>
      <c r="V1967">
        <v>6237</v>
      </c>
      <c r="W1967" s="2">
        <v>6579000000</v>
      </c>
      <c r="X1967" s="6">
        <v>150703.97545999996</v>
      </c>
      <c r="Y1967" s="38">
        <v>10010</v>
      </c>
      <c r="Z1967" s="81">
        <f>+((DETALLE_GD_1[[#This Row],[VALOR X UN (GD)]]-DETALLE_GD_1[[#This Row],[VALOR PPTO]])/DETALLE_GD_1[[#This Row],[VALOR PPTO]])</f>
        <v>3.186677713090557E-4</v>
      </c>
      <c r="AA1967" s="2">
        <f>+DETALLE_GD_1[[#This Row],[VALOR PPTO]]*DETALLE_GD_1[[#This Row],[CANTIDAD RECIBIDA]]</f>
        <v>150703.9755</v>
      </c>
      <c r="AB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7" s="3">
        <f>+DETALLE_GD_1[[#This Row],[CANTIDAD SOLICITADA]]-DETALLE_GD_1[[#This Row],[DEVOLUCIÓN]]</f>
        <v>1</v>
      </c>
      <c r="AD1967" s="38">
        <f>+_xlfn.XLOOKUP(DETALLE_GD_1[[#This Row],[CODIGO]],PRODUCTOS[CODIGO],PRODUCTOS[DESC CORTA],"",0)</f>
        <v>0</v>
      </c>
    </row>
    <row r="1968" spans="1:30" hidden="1" x14ac:dyDescent="0.25">
      <c r="A1968" s="1">
        <v>46175</v>
      </c>
      <c r="B1968" s="1">
        <v>46171</v>
      </c>
      <c r="C1968" s="80" t="s">
        <v>169</v>
      </c>
      <c r="D1968" s="38">
        <v>5</v>
      </c>
      <c r="E1968" s="80" t="s">
        <v>169</v>
      </c>
      <c r="F1968">
        <v>602255</v>
      </c>
      <c r="G1968" s="80" t="s">
        <v>203</v>
      </c>
      <c r="H1968" s="80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"/>
      <c r="V1968">
        <v>6237</v>
      </c>
      <c r="W1968" s="2">
        <v>6579000000</v>
      </c>
      <c r="X1968" s="6">
        <v>95779</v>
      </c>
      <c r="Y1968" s="38">
        <v>10010</v>
      </c>
      <c r="Z1968" s="81">
        <f>+((DETALLE_GD_1[[#This Row],[VALOR X UN (GD)]]-DETALLE_GD_1[[#This Row],[VALOR PPTO]])/DETALLE_GD_1[[#This Row],[VALOR PPTO]])</f>
        <v>1.0440702032804685E-5</v>
      </c>
      <c r="AA1968" s="2">
        <f>+DETALLE_GD_1[[#This Row],[VALOR PPTO]]*DETALLE_GD_1[[#This Row],[CANTIDAD RECIBIDA]]</f>
        <v>95779</v>
      </c>
      <c r="AB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8" s="3">
        <f>+DETALLE_GD_1[[#This Row],[CANTIDAD SOLICITADA]]-DETALLE_GD_1[[#This Row],[DEVOLUCIÓN]]</f>
        <v>2</v>
      </c>
      <c r="AD1968" s="38">
        <f>+_xlfn.XLOOKUP(DETALLE_GD_1[[#This Row],[CODIGO]],PRODUCTOS[CODIGO],PRODUCTOS[DESC CORTA],"",0)</f>
        <v>0</v>
      </c>
    </row>
    <row r="1969" spans="1:30" hidden="1" x14ac:dyDescent="0.25">
      <c r="A1969" s="1">
        <v>46175</v>
      </c>
      <c r="B1969" s="1">
        <v>46171</v>
      </c>
      <c r="C1969" s="80" t="s">
        <v>169</v>
      </c>
      <c r="D1969" s="38">
        <v>5</v>
      </c>
      <c r="E1969" s="80" t="s">
        <v>169</v>
      </c>
      <c r="F1969">
        <v>602254</v>
      </c>
      <c r="G1969" s="80" t="s">
        <v>214</v>
      </c>
      <c r="H1969" s="80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"/>
      <c r="V1969">
        <v>6237</v>
      </c>
      <c r="W1969" s="2">
        <v>6579000000</v>
      </c>
      <c r="X1969" s="6">
        <v>92120</v>
      </c>
      <c r="Y1969" s="38">
        <v>10010</v>
      </c>
      <c r="Z1969" s="81">
        <f>+((DETALLE_GD_1[[#This Row],[VALOR X UN (GD)]]-DETALLE_GD_1[[#This Row],[VALOR PPTO]])/DETALLE_GD_1[[#This Row],[VALOR PPTO]])</f>
        <v>0</v>
      </c>
      <c r="AA1969" s="2">
        <f>+DETALLE_GD_1[[#This Row],[VALOR PPTO]]*DETALLE_GD_1[[#This Row],[CANTIDAD RECIBIDA]]</f>
        <v>92120</v>
      </c>
      <c r="AB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9" s="3">
        <f>+DETALLE_GD_1[[#This Row],[CANTIDAD SOLICITADA]]-DETALLE_GD_1[[#This Row],[DEVOLUCIÓN]]</f>
        <v>2</v>
      </c>
      <c r="AD1969" s="38">
        <f>+_xlfn.XLOOKUP(DETALLE_GD_1[[#This Row],[CODIGO]],PRODUCTOS[CODIGO],PRODUCTOS[DESC CORTA],"",0)</f>
        <v>0</v>
      </c>
    </row>
    <row r="1970" spans="1:30" hidden="1" x14ac:dyDescent="0.25">
      <c r="A1970" s="1">
        <v>46175</v>
      </c>
      <c r="B1970" s="1">
        <v>46171</v>
      </c>
      <c r="C1970" s="80" t="s">
        <v>169</v>
      </c>
      <c r="D1970" s="38">
        <v>5</v>
      </c>
      <c r="E1970" s="80" t="s">
        <v>169</v>
      </c>
      <c r="F1970">
        <v>304002</v>
      </c>
      <c r="G1970" s="80" t="s">
        <v>37</v>
      </c>
      <c r="H1970" s="8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"/>
      <c r="V1970">
        <v>6237</v>
      </c>
      <c r="W1970" s="2">
        <v>6579000000</v>
      </c>
      <c r="X1970" s="6">
        <v>509916.17167200008</v>
      </c>
      <c r="Y1970" s="38">
        <v>10010</v>
      </c>
      <c r="Z1970" s="81">
        <f>+((DETALLE_GD_1[[#This Row],[VALOR X UN (GD)]]-DETALLE_GD_1[[#This Row],[VALOR PPTO]])/DETALLE_GD_1[[#This Row],[VALOR PPTO]])</f>
        <v>1.8936105413128724E-2</v>
      </c>
      <c r="AA1970" s="2">
        <f>+DETALLE_GD_1[[#This Row],[VALOR PPTO]]*DETALLE_GD_1[[#This Row],[CANTIDAD RECIBIDA]]</f>
        <v>509916.1728</v>
      </c>
      <c r="AB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70" s="3">
        <f>+DETALLE_GD_1[[#This Row],[CANTIDAD SOLICITADA]]-DETALLE_GD_1[[#This Row],[DEVOLUCIÓN]]</f>
        <v>24</v>
      </c>
      <c r="AD1970" s="38" t="str">
        <f>+_xlfn.XLOOKUP(DETALLE_GD_1[[#This Row],[CODIGO]],PRODUCTOS[CODIGO],PRODUCTOS[DESC CORTA],"",0)</f>
        <v>SMARTPANEL</v>
      </c>
    </row>
    <row r="1971" spans="1:30" hidden="1" x14ac:dyDescent="0.25">
      <c r="A1971" s="1">
        <v>46175</v>
      </c>
      <c r="B1971" s="1">
        <v>46171</v>
      </c>
      <c r="C1971" s="80" t="s">
        <v>169</v>
      </c>
      <c r="D1971" s="38">
        <v>5</v>
      </c>
      <c r="E1971" s="80" t="s">
        <v>169</v>
      </c>
      <c r="F1971">
        <v>2508169</v>
      </c>
      <c r="G1971" s="80" t="s">
        <v>307</v>
      </c>
      <c r="H1971" s="80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">
        <v>9842227</v>
      </c>
      <c r="V1971">
        <v>6237</v>
      </c>
      <c r="W1971" s="2">
        <v>6579000000</v>
      </c>
      <c r="X1971" s="6">
        <v>223232</v>
      </c>
      <c r="Y1971" s="38">
        <v>10010</v>
      </c>
      <c r="Z1971" s="81">
        <f>+((DETALLE_GD_1[[#This Row],[VALOR X UN (GD)]]-DETALLE_GD_1[[#This Row],[VALOR PPTO]])/DETALLE_GD_1[[#This Row],[VALOR PPTO]])</f>
        <v>0</v>
      </c>
      <c r="AA1971" s="2">
        <f>+DETALLE_GD_1[[#This Row],[VALOR PPTO]]*DETALLE_GD_1[[#This Row],[CANTIDAD RECIBIDA]]</f>
        <v>223232</v>
      </c>
      <c r="AB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1" s="3">
        <f>+DETALLE_GD_1[[#This Row],[CANTIDAD SOLICITADA]]-DETALLE_GD_1[[#This Row],[DEVOLUCIÓN]]</f>
        <v>16</v>
      </c>
      <c r="AD1971" s="38">
        <f>+_xlfn.XLOOKUP(DETALLE_GD_1[[#This Row],[CODIGO]],PRODUCTOS[CODIGO],PRODUCTOS[DESC CORTA],"",0)</f>
        <v>0</v>
      </c>
    </row>
    <row r="1972" spans="1:30" hidden="1" x14ac:dyDescent="0.25">
      <c r="A1972" s="1">
        <v>46175</v>
      </c>
      <c r="B1972" s="1">
        <v>46171</v>
      </c>
      <c r="C1972" s="80" t="s">
        <v>169</v>
      </c>
      <c r="D1972" s="38">
        <v>5</v>
      </c>
      <c r="E1972" s="80" t="s">
        <v>169</v>
      </c>
      <c r="F1972">
        <v>1802164</v>
      </c>
      <c r="G1972" s="80" t="s">
        <v>306</v>
      </c>
      <c r="H1972" s="80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"/>
      <c r="V1972">
        <v>6237</v>
      </c>
      <c r="W1972" s="2">
        <v>6579000000</v>
      </c>
      <c r="X1972" s="6">
        <v>2208656</v>
      </c>
      <c r="Y1972" s="38">
        <v>10010</v>
      </c>
      <c r="Z1972" s="81">
        <f>+((DETALLE_GD_1[[#This Row],[VALOR X UN (GD)]]-DETALLE_GD_1[[#This Row],[VALOR PPTO]])/DETALLE_GD_1[[#This Row],[VALOR PPTO]])</f>
        <v>0</v>
      </c>
      <c r="AA1972" s="2">
        <f>+DETALLE_GD_1[[#This Row],[VALOR PPTO]]*DETALLE_GD_1[[#This Row],[CANTIDAD RECIBIDA]]</f>
        <v>2208656</v>
      </c>
      <c r="AB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2" s="3">
        <f>+DETALLE_GD_1[[#This Row],[CANTIDAD SOLICITADA]]-DETALLE_GD_1[[#This Row],[DEVOLUCIÓN]]</f>
        <v>16</v>
      </c>
      <c r="AD1972" s="38">
        <f>+_xlfn.XLOOKUP(DETALLE_GD_1[[#This Row],[CODIGO]],PRODUCTOS[CODIGO],PRODUCTOS[DESC CORTA],"",0)</f>
        <v>0</v>
      </c>
    </row>
    <row r="1973" spans="1:30" hidden="1" x14ac:dyDescent="0.25">
      <c r="A1973" s="1">
        <v>46175</v>
      </c>
      <c r="B1973" s="1">
        <v>46171</v>
      </c>
      <c r="C1973" s="80" t="s">
        <v>169</v>
      </c>
      <c r="D1973" s="38">
        <v>5</v>
      </c>
      <c r="E1973" s="80" t="s">
        <v>169</v>
      </c>
      <c r="F1973">
        <v>404793</v>
      </c>
      <c r="G1973" s="80" t="s">
        <v>1651</v>
      </c>
      <c r="H1973" s="80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"/>
      <c r="V1973">
        <v>6237</v>
      </c>
      <c r="W1973" s="2">
        <v>6579000000</v>
      </c>
      <c r="X1973" s="6">
        <v>219412.312064</v>
      </c>
      <c r="Y1973" s="38">
        <v>10010</v>
      </c>
      <c r="Z1973" s="81">
        <f>+((DETALLE_GD_1[[#This Row],[VALOR X UN (GD)]]-DETALLE_GD_1[[#This Row],[VALOR PPTO]])/DETALLE_GD_1[[#This Row],[VALOR PPTO]])</f>
        <v>-0.75206496160525393</v>
      </c>
      <c r="AA1973" s="2">
        <f>+DETALLE_GD_1[[#This Row],[VALOR PPTO]]*DETALLE_GD_1[[#This Row],[CANTIDAD RECIBIDA]]</f>
        <v>219412.31200000001</v>
      </c>
      <c r="AB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3" s="3">
        <f>+DETALLE_GD_1[[#This Row],[CANTIDAD SOLICITADA]]-DETALLE_GD_1[[#This Row],[DEVOLUCIÓN]]</f>
        <v>16</v>
      </c>
      <c r="AD1973" s="38" t="str">
        <f>+_xlfn.XLOOKUP(DETALLE_GD_1[[#This Row],[CODIGO]],PRODUCTOS[CODIGO],PRODUCTOS[DESC CORTA],"",0)</f>
        <v>NARIZ GRADA ALUMINIO</v>
      </c>
    </row>
    <row r="1974" spans="1:30" hidden="1" x14ac:dyDescent="0.25">
      <c r="A1974" s="1">
        <v>46175</v>
      </c>
      <c r="B1974" s="1">
        <v>46171</v>
      </c>
      <c r="C1974" s="80" t="s">
        <v>169</v>
      </c>
      <c r="D1974" s="38">
        <v>5</v>
      </c>
      <c r="E1974" s="80" t="s">
        <v>169</v>
      </c>
      <c r="F1974">
        <v>1103107</v>
      </c>
      <c r="G1974" s="80" t="s">
        <v>559</v>
      </c>
      <c r="H1974" s="80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"/>
      <c r="V1974">
        <v>6237</v>
      </c>
      <c r="W1974" s="2">
        <v>6579000000</v>
      </c>
      <c r="X1974" s="6">
        <v>427728</v>
      </c>
      <c r="Y1974" s="38">
        <v>10010</v>
      </c>
      <c r="Z1974" s="81">
        <f>+((DETALLE_GD_1[[#This Row],[VALOR X UN (GD)]]-DETALLE_GD_1[[#This Row],[VALOR PPTO]])/DETALLE_GD_1[[#This Row],[VALOR PPTO]])</f>
        <v>-0.76433621366849958</v>
      </c>
      <c r="AA1974" s="2">
        <f>+DETALLE_GD_1[[#This Row],[VALOR PPTO]]*DETALLE_GD_1[[#This Row],[CANTIDAD RECIBIDA]]</f>
        <v>427728</v>
      </c>
      <c r="AB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4" s="3">
        <f>+DETALLE_GD_1[[#This Row],[CANTIDAD SOLICITADA]]-DETALLE_GD_1[[#This Row],[DEVOLUCIÓN]]</f>
        <v>84</v>
      </c>
      <c r="AD1974" s="38" t="str">
        <f>+_xlfn.XLOOKUP(DETALLE_GD_1[[#This Row],[CODIGO]],PRODUCTOS[CODIGO],PRODUCTOS[DESC CORTA],"",0)</f>
        <v/>
      </c>
    </row>
    <row r="1975" spans="1:30" hidden="1" x14ac:dyDescent="0.25">
      <c r="A1975" s="1">
        <v>46175</v>
      </c>
      <c r="B1975" s="1">
        <v>46171</v>
      </c>
      <c r="C1975" s="80" t="s">
        <v>169</v>
      </c>
      <c r="D1975" s="38">
        <v>5</v>
      </c>
      <c r="E1975" s="80" t="s">
        <v>169</v>
      </c>
      <c r="F1975">
        <v>1103105</v>
      </c>
      <c r="G1975" s="80" t="s">
        <v>558</v>
      </c>
      <c r="H1975" s="80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"/>
      <c r="V1975">
        <v>6237</v>
      </c>
      <c r="W1975" s="2">
        <v>6579000000</v>
      </c>
      <c r="X1975" s="6">
        <v>473556</v>
      </c>
      <c r="Y1975" s="38">
        <v>10010</v>
      </c>
      <c r="Z1975" s="81">
        <f>+((DETALLE_GD_1[[#This Row],[VALOR X UN (GD)]]-DETALLE_GD_1[[#This Row],[VALOR PPTO]])/DETALLE_GD_1[[#This Row],[VALOR PPTO]])</f>
        <v>-0.76433621366849958</v>
      </c>
      <c r="AA1975" s="2">
        <f>+DETALLE_GD_1[[#This Row],[VALOR PPTO]]*DETALLE_GD_1[[#This Row],[CANTIDAD RECIBIDA]]</f>
        <v>473556</v>
      </c>
      <c r="AB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5" s="3">
        <f>+DETALLE_GD_1[[#This Row],[CANTIDAD SOLICITADA]]-DETALLE_GD_1[[#This Row],[DEVOLUCIÓN]]</f>
        <v>93</v>
      </c>
      <c r="AD1975" s="38" t="str">
        <f>+_xlfn.XLOOKUP(DETALLE_GD_1[[#This Row],[CODIGO]],PRODUCTOS[CODIGO],PRODUCTOS[DESC CORTA],"",0)</f>
        <v/>
      </c>
    </row>
    <row r="1976" spans="1:30" hidden="1" x14ac:dyDescent="0.25">
      <c r="A1976" s="1">
        <v>46175</v>
      </c>
      <c r="B1976" s="1">
        <v>46171</v>
      </c>
      <c r="C1976" s="80" t="s">
        <v>169</v>
      </c>
      <c r="D1976" s="38">
        <v>5</v>
      </c>
      <c r="E1976" s="80" t="s">
        <v>169</v>
      </c>
      <c r="F1976" t="s">
        <v>787</v>
      </c>
      <c r="G1976" s="80" t="s">
        <v>95</v>
      </c>
      <c r="H1976" s="80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"/>
      <c r="V1976">
        <v>6237</v>
      </c>
      <c r="W1976" s="2">
        <v>6579000000</v>
      </c>
      <c r="X1976" s="6">
        <v>193362.10361600004</v>
      </c>
      <c r="Y1976" s="38">
        <v>10010</v>
      </c>
      <c r="Z1976" s="81">
        <f>+((DETALLE_GD_1[[#This Row],[VALOR X UN (GD)]]-DETALLE_GD_1[[#This Row],[VALOR PPTO]])/DETALLE_GD_1[[#This Row],[VALOR PPTO]])</f>
        <v>-5.6267488233405282E-7</v>
      </c>
      <c r="AA1976" s="2">
        <f>+DETALLE_GD_1[[#This Row],[VALOR PPTO]]*DETALLE_GD_1[[#This Row],[CANTIDAD RECIBIDA]]</f>
        <v>193362.10560000001</v>
      </c>
      <c r="AB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6" s="3">
        <f>+DETALLE_GD_1[[#This Row],[CANTIDAD SOLICITADA]]-DETALLE_GD_1[[#This Row],[DEVOLUCIÓN]]</f>
        <v>64</v>
      </c>
      <c r="AD1976" s="38" t="str">
        <f>+_xlfn.XLOOKUP(DETALLE_GD_1[[#This Row],[CODIGO]],PRODUCTOS[CODIGO],PRODUCTOS[DESC CORTA],"",0)</f>
        <v>TOPE DE PUERTA</v>
      </c>
    </row>
    <row r="1977" spans="1:30" hidden="1" x14ac:dyDescent="0.25">
      <c r="A1977" s="1">
        <v>46175</v>
      </c>
      <c r="B1977" s="1">
        <v>46171</v>
      </c>
      <c r="C1977" s="80" t="s">
        <v>169</v>
      </c>
      <c r="D1977" s="38">
        <v>5</v>
      </c>
      <c r="E1977" s="80" t="s">
        <v>169</v>
      </c>
      <c r="F1977">
        <v>704024</v>
      </c>
      <c r="G1977" s="80" t="s">
        <v>332</v>
      </c>
      <c r="H1977" s="80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"/>
      <c r="V1977">
        <v>6237</v>
      </c>
      <c r="W1977" s="2">
        <v>6579000000</v>
      </c>
      <c r="X1977" s="6">
        <v>23232</v>
      </c>
      <c r="Y1977" s="38">
        <v>10010</v>
      </c>
      <c r="Z1977" s="81">
        <f>+((DETALLE_GD_1[[#This Row],[VALOR X UN (GD)]]-DETALLE_GD_1[[#This Row],[VALOR PPTO]])/DETALLE_GD_1[[#This Row],[VALOR PPTO]])</f>
        <v>-0.12413911845730027</v>
      </c>
      <c r="AA1977" s="2">
        <f>+DETALLE_GD_1[[#This Row],[VALOR PPTO]]*DETALLE_GD_1[[#This Row],[CANTIDAD RECIBIDA]]</f>
        <v>23232</v>
      </c>
      <c r="AB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7" s="3">
        <f>+DETALLE_GD_1[[#This Row],[CANTIDAD SOLICITADA]]-DETALLE_GD_1[[#This Row],[DEVOLUCIÓN]]</f>
        <v>64</v>
      </c>
      <c r="AD1977" s="38" t="str">
        <f>+_xlfn.XLOOKUP(DETALLE_GD_1[[#This Row],[CODIGO]],PRODUCTOS[CODIGO],PRODUCTOS[DESC CORTA],"",0)</f>
        <v>ESQUINERO CORNIZA EXTERIOR</v>
      </c>
    </row>
    <row r="1978" spans="1:30" hidden="1" x14ac:dyDescent="0.25">
      <c r="A1978" s="1">
        <v>46175</v>
      </c>
      <c r="B1978" s="1">
        <v>46171</v>
      </c>
      <c r="C1978" s="80" t="s">
        <v>169</v>
      </c>
      <c r="D1978" s="38">
        <v>5</v>
      </c>
      <c r="E1978" s="80" t="s">
        <v>169</v>
      </c>
      <c r="F1978">
        <v>704022</v>
      </c>
      <c r="G1978" s="80" t="s">
        <v>330</v>
      </c>
      <c r="H1978" s="80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"/>
      <c r="V1978">
        <v>6237</v>
      </c>
      <c r="W1978" s="2">
        <v>6579000000</v>
      </c>
      <c r="X1978" s="6">
        <v>93024.000000000015</v>
      </c>
      <c r="Y1978" s="38">
        <v>10010</v>
      </c>
      <c r="Z1978" s="81">
        <f>+((DETALLE_GD_1[[#This Row],[VALOR X UN (GD)]]-DETALLE_GD_1[[#This Row],[VALOR PPTO]])/DETALLE_GD_1[[#This Row],[VALOR PPTO]])</f>
        <v>-0.15560490196078425</v>
      </c>
      <c r="AA1978" s="2">
        <f>+DETALLE_GD_1[[#This Row],[VALOR PPTO]]*DETALLE_GD_1[[#This Row],[CANTIDAD RECIBIDA]]</f>
        <v>93024</v>
      </c>
      <c r="AB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8" s="3">
        <f>+DETALLE_GD_1[[#This Row],[CANTIDAD SOLICITADA]]-DETALLE_GD_1[[#This Row],[DEVOLUCIÓN]]</f>
        <v>304</v>
      </c>
      <c r="AD1978" s="38" t="str">
        <f>+_xlfn.XLOOKUP(DETALLE_GD_1[[#This Row],[CODIGO]],PRODUCTOS[CODIGO],PRODUCTOS[DESC CORTA],"",0)</f>
        <v>ESQUINERO CORNIZA INTERIOR</v>
      </c>
    </row>
    <row r="1979" spans="1:30" hidden="1" x14ac:dyDescent="0.25">
      <c r="A1979" s="1">
        <v>46175</v>
      </c>
      <c r="B1979" s="1">
        <v>46171</v>
      </c>
      <c r="C1979" s="80" t="s">
        <v>169</v>
      </c>
      <c r="D1979" s="38">
        <v>5</v>
      </c>
      <c r="E1979" s="80" t="s">
        <v>169</v>
      </c>
      <c r="F1979">
        <v>307032</v>
      </c>
      <c r="G1979" s="80" t="s">
        <v>186</v>
      </c>
      <c r="H1979" s="80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"/>
      <c r="V1979">
        <v>6237</v>
      </c>
      <c r="W1979" s="2">
        <v>6579000000</v>
      </c>
      <c r="X1979" s="6">
        <v>380540.00655999989</v>
      </c>
      <c r="Y1979" s="38">
        <v>10010</v>
      </c>
      <c r="Z1979" s="81">
        <f>+((DETALLE_GD_1[[#This Row],[VALOR X UN (GD)]]-DETALLE_GD_1[[#This Row],[VALOR PPTO]])/DETALLE_GD_1[[#This Row],[VALOR PPTO]])</f>
        <v>-8.285068586745159E-2</v>
      </c>
      <c r="AA1979" s="2">
        <f>+DETALLE_GD_1[[#This Row],[VALOR PPTO]]*DETALLE_GD_1[[#This Row],[CANTIDAD RECIBIDA]]</f>
        <v>380540</v>
      </c>
      <c r="AB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9" s="3">
        <f>+DETALLE_GD_1[[#This Row],[CANTIDAD SOLICITADA]]-DETALLE_GD_1[[#This Row],[DEVOLUCIÓN]]</f>
        <v>160</v>
      </c>
      <c r="AD1979" s="38">
        <f>+_xlfn.XLOOKUP(DETALLE_GD_1[[#This Row],[CODIGO]],PRODUCTOS[CODIGO],PRODUCTOS[DESC CORTA],"",0)</f>
        <v>0</v>
      </c>
    </row>
    <row r="1980" spans="1:30" hidden="1" x14ac:dyDescent="0.25">
      <c r="A1980" s="1">
        <v>46175</v>
      </c>
      <c r="B1980" s="1">
        <v>46171</v>
      </c>
      <c r="C1980" s="80" t="s">
        <v>169</v>
      </c>
      <c r="D1980" s="38">
        <v>5</v>
      </c>
      <c r="E1980" s="80" t="s">
        <v>169</v>
      </c>
      <c r="F1980">
        <v>307096</v>
      </c>
      <c r="G1980" s="80" t="s">
        <v>249</v>
      </c>
      <c r="H1980" s="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"/>
      <c r="V1980">
        <v>6237</v>
      </c>
      <c r="W1980" s="2">
        <v>6579000000</v>
      </c>
      <c r="X1980" s="6">
        <v>2682048.1651199986</v>
      </c>
      <c r="Y1980" s="38">
        <v>10010</v>
      </c>
      <c r="Z1980" s="81">
        <f>+((DETALLE_GD_1[[#This Row],[VALOR X UN (GD)]]-DETALLE_GD_1[[#This Row],[VALOR PPTO]])/DETALLE_GD_1[[#This Row],[VALOR PPTO]])</f>
        <v>-0.21186612203850805</v>
      </c>
      <c r="AA1980" s="2">
        <f>+DETALLE_GD_1[[#This Row],[VALOR PPTO]]*DETALLE_GD_1[[#This Row],[CANTIDAD RECIBIDA]]</f>
        <v>2682048.128</v>
      </c>
      <c r="AB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0" s="3">
        <f>+DETALLE_GD_1[[#This Row],[CANTIDAD SOLICITADA]]-DETALLE_GD_1[[#This Row],[DEVOLUCIÓN]]</f>
        <v>1280</v>
      </c>
      <c r="AD1980" s="38" t="str">
        <f>+_xlfn.XLOOKUP(DETALLE_GD_1[[#This Row],[CODIGO]],PRODUCTOS[CODIGO],PRODUCTOS[DESC CORTA],"",0)</f>
        <v>CUBREJUNTA</v>
      </c>
    </row>
    <row r="1981" spans="1:30" hidden="1" x14ac:dyDescent="0.25">
      <c r="A1981" s="1">
        <v>46175</v>
      </c>
      <c r="B1981" s="1">
        <v>46171</v>
      </c>
      <c r="C1981" s="80" t="s">
        <v>169</v>
      </c>
      <c r="D1981" s="38">
        <v>5</v>
      </c>
      <c r="E1981" s="80" t="s">
        <v>169</v>
      </c>
      <c r="F1981">
        <v>307031</v>
      </c>
      <c r="G1981" s="80" t="s">
        <v>65</v>
      </c>
      <c r="H1981" s="80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"/>
      <c r="V1981">
        <v>6237</v>
      </c>
      <c r="W1981" s="2">
        <v>6579000000</v>
      </c>
      <c r="X1981" s="6">
        <v>453599.76564000006</v>
      </c>
      <c r="Y1981" s="38">
        <v>10010</v>
      </c>
      <c r="Z1981" s="81">
        <f>+((DETALLE_GD_1[[#This Row],[VALOR X UN (GD)]]-DETALLE_GD_1[[#This Row],[VALOR PPTO]])/DETALLE_GD_1[[#This Row],[VALOR PPTO]])</f>
        <v>5.1851878741837811E-7</v>
      </c>
      <c r="AA1981" s="2">
        <f>+DETALLE_GD_1[[#This Row],[VALOR PPTO]]*DETALLE_GD_1[[#This Row],[CANTIDAD RECIBIDA]]</f>
        <v>453599.7648</v>
      </c>
      <c r="AB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1" s="3">
        <f>+DETALLE_GD_1[[#This Row],[CANTIDAD SOLICITADA]]-DETALLE_GD_1[[#This Row],[DEVOLUCIÓN]]</f>
        <v>168</v>
      </c>
      <c r="AD1981" s="38" t="str">
        <f>+_xlfn.XLOOKUP(DETALLE_GD_1[[#This Row],[CODIGO]],PRODUCTOS[CODIGO],PRODUCTOS[DESC CORTA],"",0)</f>
        <v>CORNIZA BLANCA</v>
      </c>
    </row>
    <row r="1982" spans="1:30" hidden="1" x14ac:dyDescent="0.25">
      <c r="A1982" s="1">
        <v>46175</v>
      </c>
      <c r="B1982" s="1">
        <v>46171</v>
      </c>
      <c r="C1982" s="80" t="s">
        <v>169</v>
      </c>
      <c r="D1982" s="38">
        <v>5</v>
      </c>
      <c r="E1982" s="80" t="s">
        <v>169</v>
      </c>
      <c r="F1982">
        <v>1901038</v>
      </c>
      <c r="G1982" s="80" t="s">
        <v>39</v>
      </c>
      <c r="H1982" s="80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"/>
      <c r="V1982">
        <v>6237</v>
      </c>
      <c r="W1982" s="2">
        <v>6579000000</v>
      </c>
      <c r="X1982" s="6">
        <v>566651.41312500008</v>
      </c>
      <c r="Y1982" s="38">
        <v>10010</v>
      </c>
      <c r="Z1982" s="81">
        <f>+((DETALLE_GD_1[[#This Row],[VALOR X UN (GD)]]-DETALLE_GD_1[[#This Row],[VALOR PPTO]])/DETALLE_GD_1[[#This Row],[VALOR PPTO]])</f>
        <v>0.18945435478321071</v>
      </c>
      <c r="AA1982" s="2">
        <f>+DETALLE_GD_1[[#This Row],[VALOR PPTO]]*DETALLE_GD_1[[#This Row],[CANTIDAD RECIBIDA]]</f>
        <v>566651.41650000005</v>
      </c>
      <c r="AB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2" s="3">
        <f>+DETALLE_GD_1[[#This Row],[CANTIDAD SOLICITADA]]-DETALLE_GD_1[[#This Row],[DEVOLUCIÓN]]</f>
        <v>135</v>
      </c>
      <c r="AD1982" s="38" t="str">
        <f>+_xlfn.XLOOKUP(DETALLE_GD_1[[#This Row],[CODIGO]],PRODUCTOS[CODIGO],PRODUCTOS[DESC CORTA],"",0)</f>
        <v>AISLAN ROCA 90MM</v>
      </c>
    </row>
    <row r="1983" spans="1:30" hidden="1" x14ac:dyDescent="0.25">
      <c r="A1983" s="1">
        <v>46175</v>
      </c>
      <c r="B1983" s="1">
        <v>46171</v>
      </c>
      <c r="C1983" s="80" t="s">
        <v>169</v>
      </c>
      <c r="D1983" s="38">
        <v>5</v>
      </c>
      <c r="E1983" s="80" t="s">
        <v>169</v>
      </c>
      <c r="F1983">
        <v>1901008</v>
      </c>
      <c r="G1983" s="80" t="s">
        <v>278</v>
      </c>
      <c r="H1983" s="80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"/>
      <c r="V1983">
        <v>6237</v>
      </c>
      <c r="W1983" s="2">
        <v>6579000000</v>
      </c>
      <c r="X1983" s="6">
        <v>456363.88826400001</v>
      </c>
      <c r="Y1983" s="38">
        <v>10010</v>
      </c>
      <c r="Z1983" s="81">
        <f>+((DETALLE_GD_1[[#This Row],[VALOR X UN (GD)]]-DETALLE_GD_1[[#This Row],[VALOR PPTO]])/DETALLE_GD_1[[#This Row],[VALOR PPTO]])</f>
        <v>-2.6371265978472624E-2</v>
      </c>
      <c r="AA1983" s="2">
        <f>+DETALLE_GD_1[[#This Row],[VALOR PPTO]]*DETALLE_GD_1[[#This Row],[CANTIDAD RECIBIDA]]</f>
        <v>456363.89279999997</v>
      </c>
      <c r="AB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3" s="3">
        <f>+DETALLE_GD_1[[#This Row],[CANTIDAD SOLICITADA]]-DETALLE_GD_1[[#This Row],[DEVOLUCIÓN]]</f>
        <v>216</v>
      </c>
      <c r="AD1983" s="38" t="str">
        <f>+_xlfn.XLOOKUP(DETALLE_GD_1[[#This Row],[CODIGO]],PRODUCTOS[CODIGO],PRODUCTOS[DESC CORTA],"",0)</f>
        <v>AISLAN GLASS 90MM</v>
      </c>
    </row>
    <row r="1984" spans="1:30" hidden="1" x14ac:dyDescent="0.25">
      <c r="A1984" s="1">
        <v>46175</v>
      </c>
      <c r="B1984" s="1">
        <v>46171</v>
      </c>
      <c r="C1984" s="80" t="s">
        <v>169</v>
      </c>
      <c r="D1984" s="38">
        <v>5</v>
      </c>
      <c r="E1984" s="80" t="s">
        <v>169</v>
      </c>
      <c r="F1984">
        <v>1902013</v>
      </c>
      <c r="G1984" s="80" t="s">
        <v>338</v>
      </c>
      <c r="H1984" s="80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"/>
      <c r="V1984">
        <v>6237</v>
      </c>
      <c r="W1984" s="2">
        <v>6579000000</v>
      </c>
      <c r="X1984" s="6">
        <v>119116</v>
      </c>
      <c r="Y1984" s="38">
        <v>10010</v>
      </c>
      <c r="Z1984" s="81">
        <f>+((DETALLE_GD_1[[#This Row],[VALOR X UN (GD)]]-DETALLE_GD_1[[#This Row],[VALOR PPTO]])/DETALLE_GD_1[[#This Row],[VALOR PPTO]])</f>
        <v>0.3174552537022734</v>
      </c>
      <c r="AA1984" s="2">
        <f>+DETALLE_GD_1[[#This Row],[VALOR PPTO]]*DETALLE_GD_1[[#This Row],[CANTIDAD RECIBIDA]]</f>
        <v>119116</v>
      </c>
      <c r="AB1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4" s="3">
        <f>+DETALLE_GD_1[[#This Row],[CANTIDAD SOLICITADA]]-DETALLE_GD_1[[#This Row],[DEVOLUCIÓN]]</f>
        <v>4</v>
      </c>
      <c r="AD1984" s="38">
        <f>+_xlfn.XLOOKUP(DETALLE_GD_1[[#This Row],[CODIGO]],PRODUCTOS[CODIGO],PRODUCTOS[DESC CORTA],"",0)</f>
        <v>0</v>
      </c>
    </row>
    <row r="1985" spans="1:30" hidden="1" x14ac:dyDescent="0.25">
      <c r="A1985" s="1">
        <v>46175</v>
      </c>
      <c r="B1985" s="1">
        <v>46171</v>
      </c>
      <c r="C1985" s="80" t="s">
        <v>169</v>
      </c>
      <c r="D1985" s="38">
        <v>5</v>
      </c>
      <c r="E1985" s="80" t="s">
        <v>169</v>
      </c>
      <c r="F1985">
        <v>701096</v>
      </c>
      <c r="G1985" s="80" t="s">
        <v>204</v>
      </c>
      <c r="H1985" s="80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"/>
      <c r="V1985">
        <v>6237</v>
      </c>
      <c r="W1985" s="2">
        <v>6579000000</v>
      </c>
      <c r="X1985" s="6">
        <v>1986465.8249400004</v>
      </c>
      <c r="Y1985" s="38">
        <v>10010</v>
      </c>
      <c r="Z1985" s="81">
        <f>+((DETALLE_GD_1[[#This Row],[VALOR X UN (GD)]]-DETALLE_GD_1[[#This Row],[VALOR PPTO]])/DETALLE_GD_1[[#This Row],[VALOR PPTO]])</f>
        <v>6.6964023345059834E-3</v>
      </c>
      <c r="AA1985" s="2">
        <f>+DETALLE_GD_1[[#This Row],[VALOR PPTO]]*DETALLE_GD_1[[#This Row],[CANTIDAD RECIBIDA]]</f>
        <v>1986465.8268000002</v>
      </c>
      <c r="AB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5" s="3">
        <f>+DETALLE_GD_1[[#This Row],[CANTIDAD SOLICITADA]]-DETALLE_GD_1[[#This Row],[DEVOLUCIÓN]]</f>
        <v>124</v>
      </c>
      <c r="AD1985" s="38" t="str">
        <f>+_xlfn.XLOOKUP(DETALLE_GD_1[[#This Row],[CODIGO]],PRODUCTOS[CODIGO],PRODUCTOS[DESC CORTA],"",0)</f>
        <v>VOCANITA EMPAPELADA MURO</v>
      </c>
    </row>
    <row r="1986" spans="1:30" hidden="1" x14ac:dyDescent="0.25">
      <c r="A1986" s="1">
        <v>46175</v>
      </c>
      <c r="B1986" s="1">
        <v>46171</v>
      </c>
      <c r="C1986" s="80" t="s">
        <v>169</v>
      </c>
      <c r="D1986" s="38">
        <v>5</v>
      </c>
      <c r="E1986" s="80" t="s">
        <v>169</v>
      </c>
      <c r="F1986">
        <v>304007</v>
      </c>
      <c r="G1986" s="80" t="s">
        <v>80</v>
      </c>
      <c r="H1986" s="80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"/>
      <c r="V1986">
        <v>6237</v>
      </c>
      <c r="W1986" s="2">
        <v>6579000000</v>
      </c>
      <c r="X1986" s="6">
        <v>320441.88461599988</v>
      </c>
      <c r="Y1986" s="38">
        <v>10010</v>
      </c>
      <c r="Z1986" s="81">
        <f>+((DETALLE_GD_1[[#This Row],[VALOR X UN (GD)]]-DETALLE_GD_1[[#This Row],[VALOR PPTO]])/DETALLE_GD_1[[#This Row],[VALOR PPTO]])</f>
        <v>-2.1338917106104506E-2</v>
      </c>
      <c r="AA1986" s="2">
        <f>+DETALLE_GD_1[[#This Row],[VALOR PPTO]]*DETALLE_GD_1[[#This Row],[CANTIDAD RECIBIDA]]</f>
        <v>320441.88399999996</v>
      </c>
      <c r="AB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6" s="3">
        <f>+DETALLE_GD_1[[#This Row],[CANTIDAD SOLICITADA]]-DETALLE_GD_1[[#This Row],[DEVOLUCIÓN]]</f>
        <v>28</v>
      </c>
      <c r="AD1986" s="38" t="str">
        <f>+_xlfn.XLOOKUP(DETALLE_GD_1[[#This Row],[CODIGO]],PRODUCTOS[CODIGO],PRODUCTOS[DESC CORTA],"",0)</f>
        <v>OSB 11MM</v>
      </c>
    </row>
    <row r="1987" spans="1:30" hidden="1" x14ac:dyDescent="0.25">
      <c r="A1987" s="1">
        <v>46175</v>
      </c>
      <c r="B1987" s="1">
        <v>46171</v>
      </c>
      <c r="C1987" s="80" t="s">
        <v>169</v>
      </c>
      <c r="D1987" s="38">
        <v>5</v>
      </c>
      <c r="E1987" s="80" t="s">
        <v>169</v>
      </c>
      <c r="F1987">
        <v>304101</v>
      </c>
      <c r="G1987" s="80" t="s">
        <v>17</v>
      </c>
      <c r="H1987" s="80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"/>
      <c r="V1987">
        <v>6237</v>
      </c>
      <c r="W1987" s="2">
        <v>6579000000</v>
      </c>
      <c r="X1987" s="6">
        <v>347673.16620000015</v>
      </c>
      <c r="Y1987" s="38">
        <v>10010</v>
      </c>
      <c r="Z1987" s="81">
        <f>+((DETALLE_GD_1[[#This Row],[VALOR X UN (GD)]]-DETALLE_GD_1[[#This Row],[VALOR PPTO]])/DETALLE_GD_1[[#This Row],[VALOR PPTO]])</f>
        <v>-4.1854446472556059E-3</v>
      </c>
      <c r="AA1987" s="2">
        <f>+DETALLE_GD_1[[#This Row],[VALOR PPTO]]*DETALLE_GD_1[[#This Row],[CANTIDAD RECIBIDA]]</f>
        <v>347673.16800000001</v>
      </c>
      <c r="AB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7" s="3">
        <f>+DETALLE_GD_1[[#This Row],[CANTIDAD SOLICITADA]]-DETALLE_GD_1[[#This Row],[DEVOLUCIÓN]]</f>
        <v>36</v>
      </c>
      <c r="AD1987" s="38" t="str">
        <f>+_xlfn.XLOOKUP(DETALLE_GD_1[[#This Row],[CODIGO]],PRODUCTOS[CODIGO],PRODUCTOS[DESC CORTA],"",0)</f>
        <v>OSB 9.5</v>
      </c>
    </row>
    <row r="1988" spans="1:30" hidden="1" x14ac:dyDescent="0.25">
      <c r="A1988" s="1">
        <v>46175</v>
      </c>
      <c r="B1988" s="1">
        <v>46175</v>
      </c>
      <c r="C1988" s="80" t="s">
        <v>169</v>
      </c>
      <c r="D1988" s="38">
        <v>6</v>
      </c>
      <c r="E1988" s="80" t="s">
        <v>169</v>
      </c>
      <c r="F1988">
        <v>407185</v>
      </c>
      <c r="G1988" s="80" t="s">
        <v>43</v>
      </c>
      <c r="H1988" s="80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">
        <v>1228206</v>
      </c>
      <c r="W1988" s="2">
        <v>6579000000</v>
      </c>
      <c r="X1988" s="6">
        <v>34391.599999999999</v>
      </c>
      <c r="Y1988" s="38">
        <v>10010</v>
      </c>
      <c r="Z1988" s="81">
        <f>+((DETALLE_GD_1[[#This Row],[VALOR X UN (GD)]]-DETALLE_GD_1[[#This Row],[VALOR PPTO]])/DETALLE_GD_1[[#This Row],[VALOR PPTO]])</f>
        <v>-8.9077242923396804E-2</v>
      </c>
      <c r="AA1988" s="2">
        <f>+DETALLE_GD_1[[#This Row],[VALOR PPTO]]*DETALLE_GD_1[[#This Row],[CANTIDAD RECIBIDA]]</f>
        <v>34391.5</v>
      </c>
      <c r="AB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8" s="3">
        <f>+DETALLE_GD_1[[#This Row],[CANTIDAD SOLICITADA]]-DETALLE_GD_1[[#This Row],[DEVOLUCIÓN]]</f>
        <v>5000</v>
      </c>
      <c r="AD1988" s="38">
        <f>+_xlfn.XLOOKUP(DETALLE_GD_1[[#This Row],[CODIGO]],PRODUCTOS[CODIGO],PRODUCTOS[DESC CORTA],"",0)</f>
        <v>0</v>
      </c>
    </row>
    <row r="1989" spans="1:30" hidden="1" x14ac:dyDescent="0.25">
      <c r="A1989" s="1">
        <v>46175</v>
      </c>
      <c r="B1989" s="1">
        <v>46175</v>
      </c>
      <c r="C1989" s="80" t="s">
        <v>169</v>
      </c>
      <c r="D1989" s="38">
        <v>6</v>
      </c>
      <c r="E1989" s="80" t="s">
        <v>169</v>
      </c>
      <c r="F1989">
        <v>407423</v>
      </c>
      <c r="G1989" s="80" t="s">
        <v>106</v>
      </c>
      <c r="H1989" s="80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"/>
      <c r="W1989" s="2">
        <v>6579000000</v>
      </c>
      <c r="X1989" s="6">
        <v>533202.50991891895</v>
      </c>
      <c r="Y1989" s="38">
        <v>10010</v>
      </c>
      <c r="Z1989" s="81">
        <f>+((DETALLE_GD_1[[#This Row],[VALOR X UN (GD)]]-DETALLE_GD_1[[#This Row],[VALOR PPTO]])/DETALLE_GD_1[[#This Row],[VALOR PPTO]])</f>
        <v>-0.96749640146098337</v>
      </c>
      <c r="AA1989" s="2">
        <f>+DETALLE_GD_1[[#This Row],[VALOR PPTO]]*DETALLE_GD_1[[#This Row],[CANTIDAD RECIBIDA]]</f>
        <v>533202.5</v>
      </c>
      <c r="AB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9" s="3">
        <f>+DETALLE_GD_1[[#This Row],[CANTIDAD SOLICITADA]]-DETALLE_GD_1[[#This Row],[DEVOLUCIÓN]]</f>
        <v>5000</v>
      </c>
      <c r="AD1989" s="38" t="str">
        <f>+_xlfn.XLOOKUP(DETALLE_GD_1[[#This Row],[CODIGO]],PRODUCTOS[CODIGO],PRODUCTOS[DESC CORTA],"",0)</f>
        <v>TORNILLO CRS 6X1 5/8</v>
      </c>
    </row>
    <row r="1990" spans="1:30" hidden="1" x14ac:dyDescent="0.25">
      <c r="A1990" s="1">
        <v>46175</v>
      </c>
      <c r="B1990" s="1">
        <v>46175</v>
      </c>
      <c r="C1990" s="80" t="s">
        <v>169</v>
      </c>
      <c r="D1990" s="38">
        <v>6</v>
      </c>
      <c r="E1990" s="80" t="s">
        <v>169</v>
      </c>
      <c r="F1990">
        <v>617057</v>
      </c>
      <c r="G1990" s="80" t="s">
        <v>1715</v>
      </c>
      <c r="H1990" s="8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"/>
      <c r="W1990" s="2">
        <v>6579000000</v>
      </c>
      <c r="X1990" s="6">
        <v>10210.598529999999</v>
      </c>
      <c r="Y1990" s="38">
        <v>10010</v>
      </c>
      <c r="Z1990" s="81">
        <f>+((DETALLE_GD_1[[#This Row],[VALOR X UN (GD)]]-DETALLE_GD_1[[#This Row],[VALOR PPTO]])/DETALLE_GD_1[[#This Row],[VALOR PPTO]])</f>
        <v>-0.16831515801938537</v>
      </c>
      <c r="AA1990" s="2">
        <f>+DETALLE_GD_1[[#This Row],[VALOR PPTO]]*DETALLE_GD_1[[#This Row],[CANTIDAD RECIBIDA]]</f>
        <v>10210.5985</v>
      </c>
      <c r="AB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0" s="3">
        <f>+DETALLE_GD_1[[#This Row],[CANTIDAD SOLICITADA]]-DETALLE_GD_1[[#This Row],[DEVOLUCIÓN]]</f>
        <v>5</v>
      </c>
      <c r="AD1990" s="38" t="str">
        <f>+_xlfn.XLOOKUP(DETALLE_GD_1[[#This Row],[CODIGO]],PRODUCTOS[CODIGO],PRODUCTOS[DESC CORTA],"",0)</f>
        <v>BROCHA 5/8 X4</v>
      </c>
    </row>
    <row r="1991" spans="1:30" hidden="1" x14ac:dyDescent="0.25">
      <c r="A1991" s="1">
        <v>46175</v>
      </c>
      <c r="B1991" s="1">
        <v>46175</v>
      </c>
      <c r="C1991" s="80" t="s">
        <v>169</v>
      </c>
      <c r="D1991" s="38">
        <v>6</v>
      </c>
      <c r="E1991" s="80" t="s">
        <v>169</v>
      </c>
      <c r="F1991">
        <v>617055</v>
      </c>
      <c r="G1991" s="80" t="s">
        <v>182</v>
      </c>
      <c r="H1991" s="80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"/>
      <c r="W1991" s="2">
        <v>6579000000</v>
      </c>
      <c r="X1991" s="6">
        <v>4601.7689049999999</v>
      </c>
      <c r="Y1991" s="38">
        <v>10010</v>
      </c>
      <c r="Z1991" s="81">
        <f>+((DETALLE_GD_1[[#This Row],[VALOR X UN (GD)]]-DETALLE_GD_1[[#This Row],[VALOR PPTO]])/DETALLE_GD_1[[#This Row],[VALOR PPTO]])</f>
        <v>-0.24507292738944528</v>
      </c>
      <c r="AA1991" s="2">
        <f>+DETALLE_GD_1[[#This Row],[VALOR PPTO]]*DETALLE_GD_1[[#This Row],[CANTIDAD RECIBIDA]]</f>
        <v>4601.7690000000002</v>
      </c>
      <c r="AB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1" s="3">
        <f>+DETALLE_GD_1[[#This Row],[CANTIDAD SOLICITADA]]-DETALLE_GD_1[[#This Row],[DEVOLUCIÓN]]</f>
        <v>5</v>
      </c>
      <c r="AD1991" s="38">
        <f>+_xlfn.XLOOKUP(DETALLE_GD_1[[#This Row],[CODIGO]],PRODUCTOS[CODIGO],PRODUCTOS[DESC CORTA],"",0)</f>
        <v>0</v>
      </c>
    </row>
    <row r="1992" spans="1:30" hidden="1" x14ac:dyDescent="0.25">
      <c r="A1992" s="1">
        <v>46175</v>
      </c>
      <c r="B1992" s="1">
        <v>46175</v>
      </c>
      <c r="C1992" s="80" t="s">
        <v>169</v>
      </c>
      <c r="D1992" s="38">
        <v>6</v>
      </c>
      <c r="E1992" s="80" t="s">
        <v>169</v>
      </c>
      <c r="F1992">
        <v>617016</v>
      </c>
      <c r="G1992" s="80" t="s">
        <v>133</v>
      </c>
      <c r="H1992" s="80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"/>
      <c r="W1992" s="2">
        <v>6579000000</v>
      </c>
      <c r="X1992" s="6">
        <v>28575.132740000001</v>
      </c>
      <c r="Y1992" s="38">
        <v>10010</v>
      </c>
      <c r="Z1992" s="81">
        <f>+((DETALLE_GD_1[[#This Row],[VALOR X UN (GD)]]-DETALLE_GD_1[[#This Row],[VALOR PPTO]])/DETALLE_GD_1[[#This Row],[VALOR PPTO]])</f>
        <v>2.3750370645694318E-3</v>
      </c>
      <c r="AA1992" s="2">
        <f>+DETALLE_GD_1[[#This Row],[VALOR PPTO]]*DETALLE_GD_1[[#This Row],[CANTIDAD RECIBIDA]]</f>
        <v>28575.133000000002</v>
      </c>
      <c r="AB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2" s="3">
        <f>+DETALLE_GD_1[[#This Row],[CANTIDAD SOLICITADA]]-DETALLE_GD_1[[#This Row],[DEVOLUCIÓN]]</f>
        <v>10</v>
      </c>
      <c r="AD1992" s="38" t="str">
        <f>+_xlfn.XLOOKUP(DETALLE_GD_1[[#This Row],[CODIGO]],PRODUCTOS[CODIGO],PRODUCTOS[DESC CORTA],"",0)</f>
        <v>RODILLO CHIPORRO</v>
      </c>
    </row>
    <row r="1993" spans="1:30" hidden="1" x14ac:dyDescent="0.25">
      <c r="A1993" s="1">
        <v>46175</v>
      </c>
      <c r="B1993" s="1">
        <v>46175</v>
      </c>
      <c r="C1993" s="80" t="s">
        <v>169</v>
      </c>
      <c r="D1993" s="38">
        <v>6</v>
      </c>
      <c r="E1993" s="80" t="s">
        <v>169</v>
      </c>
      <c r="F1993">
        <v>707023</v>
      </c>
      <c r="G1993" s="80" t="s">
        <v>797</v>
      </c>
      <c r="H1993" s="80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"/>
      <c r="W1993" s="2">
        <v>6579000000</v>
      </c>
      <c r="X1993" s="6" t="s">
        <v>355</v>
      </c>
      <c r="Y1993" s="38">
        <v>10010</v>
      </c>
      <c r="Z1993" s="81" t="e">
        <f>+((DETALLE_GD_1[[#This Row],[VALOR X UN (GD)]]-DETALLE_GD_1[[#This Row],[VALOR PPTO]])/DETALLE_GD_1[[#This Row],[VALOR PPTO]])</f>
        <v>#DIV/0!</v>
      </c>
      <c r="AA1993" s="2">
        <f>+DETALLE_GD_1[[#This Row],[VALOR PPTO]]*DETALLE_GD_1[[#This Row],[CANTIDAD RECIBIDA]]</f>
        <v>0</v>
      </c>
      <c r="AB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3" s="3">
        <f>+DETALLE_GD_1[[#This Row],[CANTIDAD SOLICITADA]]-DETALLE_GD_1[[#This Row],[DEVOLUCIÓN]]</f>
        <v>5</v>
      </c>
      <c r="AD1993" s="38" t="str">
        <f>+_xlfn.XLOOKUP(DETALLE_GD_1[[#This Row],[CODIGO]],PRODUCTOS[CODIGO],PRODUCTOS[DESC CORTA],"",0)</f>
        <v/>
      </c>
    </row>
    <row r="1994" spans="1:30" hidden="1" x14ac:dyDescent="0.25">
      <c r="A1994" s="1">
        <v>46175</v>
      </c>
      <c r="B1994" s="1">
        <v>46175</v>
      </c>
      <c r="C1994" s="80" t="s">
        <v>169</v>
      </c>
      <c r="D1994" s="38">
        <v>6</v>
      </c>
      <c r="E1994" s="80" t="s">
        <v>169</v>
      </c>
      <c r="F1994">
        <v>1902003</v>
      </c>
      <c r="G1994" s="80" t="s">
        <v>155</v>
      </c>
      <c r="H1994" s="80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"/>
      <c r="W1994" s="2">
        <v>6579000000</v>
      </c>
      <c r="X1994" s="6">
        <v>1054927.8282199998</v>
      </c>
      <c r="Y1994" s="38">
        <v>10010</v>
      </c>
      <c r="Z1994" s="81">
        <f>+((DETALLE_GD_1[[#This Row],[VALOR X UN (GD)]]-DETALLE_GD_1[[#This Row],[VALOR PPTO]])/DETALLE_GD_1[[#This Row],[VALOR PPTO]])</f>
        <v>3.2056354080723748E-4</v>
      </c>
      <c r="AA1994" s="2">
        <f>+DETALLE_GD_1[[#This Row],[VALOR PPTO]]*DETALLE_GD_1[[#This Row],[CANTIDAD RECIBIDA]]</f>
        <v>1054927.8285000001</v>
      </c>
      <c r="AB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4" s="3">
        <f>+DETALLE_GD_1[[#This Row],[CANTIDAD SOLICITADA]]-DETALLE_GD_1[[#This Row],[DEVOLUCIÓN]]</f>
        <v>7</v>
      </c>
      <c r="AD1994" s="38">
        <f>+_xlfn.XLOOKUP(DETALLE_GD_1[[#This Row],[CODIGO]],PRODUCTOS[CODIGO],PRODUCTOS[DESC CORTA],"",0)</f>
        <v>0</v>
      </c>
    </row>
    <row r="1995" spans="1:30" hidden="1" x14ac:dyDescent="0.25">
      <c r="A1995" s="1">
        <v>46175</v>
      </c>
      <c r="B1995" s="1">
        <v>46175</v>
      </c>
      <c r="C1995" s="80" t="s">
        <v>169</v>
      </c>
      <c r="D1995" s="38">
        <v>6</v>
      </c>
      <c r="E1995" s="80" t="s">
        <v>169</v>
      </c>
      <c r="F1995">
        <v>407011</v>
      </c>
      <c r="G1995" s="80" t="s">
        <v>30</v>
      </c>
      <c r="H1995" s="80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">
        <v>3964953</v>
      </c>
      <c r="W1995" s="2">
        <v>6579000000</v>
      </c>
      <c r="X1995" s="6">
        <v>946350.47999999986</v>
      </c>
      <c r="Y1995" s="38">
        <v>10010</v>
      </c>
      <c r="Z1995" s="81">
        <f>+((DETALLE_GD_1[[#This Row],[VALOR X UN (GD)]]-DETALLE_GD_1[[#This Row],[VALOR PPTO]])/DETALLE_GD_1[[#This Row],[VALOR PPTO]])</f>
        <v>-5.9588287805447206E-2</v>
      </c>
      <c r="AA1995" s="2">
        <f>+DETALLE_GD_1[[#This Row],[VALOR PPTO]]*DETALLE_GD_1[[#This Row],[CANTIDAD RECIBIDA]]</f>
        <v>946350.4</v>
      </c>
      <c r="AB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5" s="3">
        <f>+DETALLE_GD_1[[#This Row],[CANTIDAD SOLICITADA]]-DETALLE_GD_1[[#This Row],[DEVOLUCIÓN]]</f>
        <v>2000</v>
      </c>
      <c r="AD1995" s="38" t="str">
        <f>+_xlfn.XLOOKUP(DETALLE_GD_1[[#This Row],[CODIGO]],PRODUCTOS[CODIGO],PRODUCTOS[DESC CORTA],"",0)</f>
        <v>TORNILLO SIMPSON 6"</v>
      </c>
    </row>
    <row r="1996" spans="1:30" hidden="1" x14ac:dyDescent="0.25">
      <c r="A1996" s="1">
        <v>46175</v>
      </c>
      <c r="B1996" s="1">
        <v>46175</v>
      </c>
      <c r="C1996" s="80" t="s">
        <v>169</v>
      </c>
      <c r="D1996" s="38">
        <v>6</v>
      </c>
      <c r="E1996" s="80" t="s">
        <v>169</v>
      </c>
      <c r="F1996">
        <v>407423</v>
      </c>
      <c r="G1996" s="80" t="s">
        <v>106</v>
      </c>
      <c r="H1996" s="80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"/>
      <c r="W1996" s="2">
        <v>6579000000</v>
      </c>
      <c r="X1996" s="6">
        <v>1066405.0198378379</v>
      </c>
      <c r="Y1996" s="38">
        <v>10010</v>
      </c>
      <c r="Z1996" s="81">
        <f>+((DETALLE_GD_1[[#This Row],[VALOR X UN (GD)]]-DETALLE_GD_1[[#This Row],[VALOR PPTO]])/DETALLE_GD_1[[#This Row],[VALOR PPTO]])</f>
        <v>-0.96749640146098337</v>
      </c>
      <c r="AA1996" s="2">
        <f>+DETALLE_GD_1[[#This Row],[VALOR PPTO]]*DETALLE_GD_1[[#This Row],[CANTIDAD RECIBIDA]]</f>
        <v>1066405</v>
      </c>
      <c r="AB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6" s="3">
        <f>+DETALLE_GD_1[[#This Row],[CANTIDAD SOLICITADA]]-DETALLE_GD_1[[#This Row],[DEVOLUCIÓN]]</f>
        <v>10000</v>
      </c>
      <c r="AD1996" s="38" t="str">
        <f>+_xlfn.XLOOKUP(DETALLE_GD_1[[#This Row],[CODIGO]],PRODUCTOS[CODIGO],PRODUCTOS[DESC CORTA],"",0)</f>
        <v>TORNILLO CRS 6X1 5/8</v>
      </c>
    </row>
    <row r="1997" spans="1:30" hidden="1" x14ac:dyDescent="0.25">
      <c r="A1997" s="1">
        <v>46175</v>
      </c>
      <c r="B1997" s="1">
        <v>46175</v>
      </c>
      <c r="C1997" s="80" t="s">
        <v>169</v>
      </c>
      <c r="D1997" s="38">
        <v>6</v>
      </c>
      <c r="E1997" s="80" t="s">
        <v>169</v>
      </c>
      <c r="F1997">
        <v>407185</v>
      </c>
      <c r="G1997" s="80" t="s">
        <v>43</v>
      </c>
      <c r="H1997" s="80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"/>
      <c r="W1997" s="2">
        <v>6579000000</v>
      </c>
      <c r="X1997" s="6">
        <v>34391.599999999999</v>
      </c>
      <c r="Y1997" s="38">
        <v>10010</v>
      </c>
      <c r="Z1997" s="81">
        <f>+((DETALLE_GD_1[[#This Row],[VALOR X UN (GD)]]-DETALLE_GD_1[[#This Row],[VALOR PPTO]])/DETALLE_GD_1[[#This Row],[VALOR PPTO]])</f>
        <v>-8.9077242923396804E-2</v>
      </c>
      <c r="AA1997" s="2">
        <f>+DETALLE_GD_1[[#This Row],[VALOR PPTO]]*DETALLE_GD_1[[#This Row],[CANTIDAD RECIBIDA]]</f>
        <v>34391.5</v>
      </c>
      <c r="AB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7" s="3">
        <f>+DETALLE_GD_1[[#This Row],[CANTIDAD SOLICITADA]]-DETALLE_GD_1[[#This Row],[DEVOLUCIÓN]]</f>
        <v>5000</v>
      </c>
      <c r="AD1997" s="38">
        <f>+_xlfn.XLOOKUP(DETALLE_GD_1[[#This Row],[CODIGO]],PRODUCTOS[CODIGO],PRODUCTOS[DESC CORTA],"",0)</f>
        <v>0</v>
      </c>
    </row>
    <row r="1998" spans="1:30" hidden="1" x14ac:dyDescent="0.25">
      <c r="A1998" s="1">
        <v>46175</v>
      </c>
      <c r="B1998" s="1">
        <v>46175</v>
      </c>
      <c r="C1998" s="80" t="s">
        <v>169</v>
      </c>
      <c r="D1998" s="38">
        <v>6</v>
      </c>
      <c r="E1998" s="80" t="s">
        <v>169</v>
      </c>
      <c r="F1998">
        <v>701096</v>
      </c>
      <c r="G1998" s="80" t="s">
        <v>204</v>
      </c>
      <c r="H1998" s="80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"/>
      <c r="W1998" s="2">
        <v>6579000000</v>
      </c>
      <c r="X1998" s="6">
        <v>2242783.9959000004</v>
      </c>
      <c r="Y1998" s="38">
        <v>10010</v>
      </c>
      <c r="Z1998" s="81">
        <f>+((DETALLE_GD_1[[#This Row],[VALOR X UN (GD)]]-DETALLE_GD_1[[#This Row],[VALOR PPTO]])/DETALLE_GD_1[[#This Row],[VALOR PPTO]])</f>
        <v>5.2996632803690748E-3</v>
      </c>
      <c r="AA1998" s="2">
        <f>+DETALLE_GD_1[[#This Row],[VALOR PPTO]]*DETALLE_GD_1[[#This Row],[CANTIDAD RECIBIDA]]</f>
        <v>2242783.9980000001</v>
      </c>
      <c r="AB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8" s="3">
        <f>+DETALLE_GD_1[[#This Row],[CANTIDAD SOLICITADA]]-DETALLE_GD_1[[#This Row],[DEVOLUCIÓN]]</f>
        <v>140</v>
      </c>
      <c r="AD1998" s="38" t="str">
        <f>+_xlfn.XLOOKUP(DETALLE_GD_1[[#This Row],[CODIGO]],PRODUCTOS[CODIGO],PRODUCTOS[DESC CORTA],"",0)</f>
        <v>VOCANITA EMPAPELADA MURO</v>
      </c>
    </row>
    <row r="1999" spans="1:30" hidden="1" x14ac:dyDescent="0.25">
      <c r="A1999" s="1">
        <v>46175</v>
      </c>
      <c r="B1999" s="1">
        <v>46175</v>
      </c>
      <c r="C1999" s="80" t="s">
        <v>169</v>
      </c>
      <c r="D1999" s="38">
        <v>6</v>
      </c>
      <c r="E1999" s="80" t="s">
        <v>169</v>
      </c>
      <c r="F1999">
        <v>407170</v>
      </c>
      <c r="G1999" s="80" t="s">
        <v>107</v>
      </c>
      <c r="H1999" s="80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"/>
      <c r="W1999" s="2">
        <v>6579000000</v>
      </c>
      <c r="X1999" s="6">
        <v>4880.2160000000003</v>
      </c>
      <c r="Y1999" s="38">
        <v>10010</v>
      </c>
      <c r="Z1999" s="81">
        <f>+((DETALLE_GD_1[[#This Row],[VALOR X UN (GD)]]-DETALLE_GD_1[[#This Row],[VALOR PPTO]])/DETALLE_GD_1[[#This Row],[VALOR PPTO]])</f>
        <v>-4.0981926970292619E-5</v>
      </c>
      <c r="AA1999" s="2">
        <f>+DETALLE_GD_1[[#This Row],[VALOR PPTO]]*DETALLE_GD_1[[#This Row],[CANTIDAD RECIBIDA]]</f>
        <v>4880.2000000000007</v>
      </c>
      <c r="AB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9" s="3">
        <f>+DETALLE_GD_1[[#This Row],[CANTIDAD SOLICITADA]]-DETALLE_GD_1[[#This Row],[DEVOLUCIÓN]]</f>
        <v>1000</v>
      </c>
      <c r="AD1999" s="38" t="str">
        <f>+_xlfn.XLOOKUP(DETALLE_GD_1[[#This Row],[CODIGO]],PRODUCTOS[CODIGO],PRODUCTOS[DESC CORTA],"",0)</f>
        <v>TORNILLO CRS 6X2 1/4</v>
      </c>
    </row>
    <row r="2000" spans="1:30" hidden="1" x14ac:dyDescent="0.25">
      <c r="A2000" s="1">
        <v>46175</v>
      </c>
      <c r="B2000" s="1">
        <v>46175</v>
      </c>
      <c r="C2000" s="80" t="s">
        <v>169</v>
      </c>
      <c r="D2000" s="38">
        <v>6</v>
      </c>
      <c r="E2000" s="80" t="s">
        <v>169</v>
      </c>
      <c r="F2000">
        <v>4212234</v>
      </c>
      <c r="G2000" s="80" t="s">
        <v>54</v>
      </c>
      <c r="H2000" s="8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"/>
      <c r="W2000" s="2">
        <v>6579000000</v>
      </c>
      <c r="X2000" s="6">
        <v>749454</v>
      </c>
      <c r="Y2000" s="38">
        <v>10010</v>
      </c>
      <c r="Z2000" s="81">
        <f>+((DETALLE_GD_1[[#This Row],[VALOR X UN (GD)]]-DETALLE_GD_1[[#This Row],[VALOR PPTO]])/DETALLE_GD_1[[#This Row],[VALOR PPTO]])</f>
        <v>0</v>
      </c>
      <c r="AA2000" s="2">
        <f>+DETALLE_GD_1[[#This Row],[VALOR PPTO]]*DETALLE_GD_1[[#This Row],[CANTIDAD RECIBIDA]]</f>
        <v>749454</v>
      </c>
      <c r="AB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0" s="3">
        <f>+DETALLE_GD_1[[#This Row],[CANTIDAD SOLICITADA]]-DETALLE_GD_1[[#This Row],[DEVOLUCIÓN]]</f>
        <v>6</v>
      </c>
      <c r="AD2000" s="38" t="str">
        <f>+_xlfn.XLOOKUP(DETALLE_GD_1[[#This Row],[CODIGO]],PRODUCTOS[CODIGO],PRODUCTOS[DESC CORTA],"",0)</f>
        <v>BARANDA BALCON</v>
      </c>
    </row>
    <row r="2001" spans="1:30" hidden="1" x14ac:dyDescent="0.25">
      <c r="A2001" s="1">
        <v>46175</v>
      </c>
      <c r="B2001" s="1">
        <v>46175</v>
      </c>
      <c r="C2001" s="80" t="s">
        <v>169</v>
      </c>
      <c r="D2001" s="38">
        <v>6</v>
      </c>
      <c r="E2001" s="80" t="s">
        <v>169</v>
      </c>
      <c r="F2001">
        <v>404745</v>
      </c>
      <c r="G2001" s="80" t="s">
        <v>444</v>
      </c>
      <c r="H2001" s="80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">
        <v>1057370</v>
      </c>
      <c r="W2001" s="2">
        <v>6579000000</v>
      </c>
      <c r="X2001" s="6" t="s">
        <v>355</v>
      </c>
      <c r="Y2001" s="38">
        <v>10010</v>
      </c>
      <c r="Z2001" s="81" t="e">
        <f>+((DETALLE_GD_1[[#This Row],[VALOR X UN (GD)]]-DETALLE_GD_1[[#This Row],[VALOR PPTO]])/DETALLE_GD_1[[#This Row],[VALOR PPTO]])</f>
        <v>#DIV/0!</v>
      </c>
      <c r="AA2001" s="2">
        <f>+DETALLE_GD_1[[#This Row],[VALOR PPTO]]*DETALLE_GD_1[[#This Row],[CANTIDAD RECIBIDA]]</f>
        <v>0</v>
      </c>
      <c r="AB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1" s="3">
        <f>+DETALLE_GD_1[[#This Row],[CANTIDAD SOLICITADA]]-DETALLE_GD_1[[#This Row],[DEVOLUCIÓN]]</f>
        <v>4</v>
      </c>
      <c r="AD2001" s="38" t="str">
        <f>+_xlfn.XLOOKUP(DETALLE_GD_1[[#This Row],[CODIGO]],PRODUCTOS[CODIGO],PRODUCTOS[DESC CORTA],"",0)</f>
        <v/>
      </c>
    </row>
    <row r="2002" spans="1:30" hidden="1" x14ac:dyDescent="0.25">
      <c r="A2002" s="1">
        <v>46175</v>
      </c>
      <c r="B2002" s="1">
        <v>46175</v>
      </c>
      <c r="C2002" s="80" t="s">
        <v>169</v>
      </c>
      <c r="D2002" s="38">
        <v>6</v>
      </c>
      <c r="E2002" s="80" t="s">
        <v>169</v>
      </c>
      <c r="F2002">
        <v>2304056</v>
      </c>
      <c r="G2002" s="80" t="s">
        <v>417</v>
      </c>
      <c r="H2002" s="80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"/>
      <c r="W2002" s="2">
        <v>6579000000</v>
      </c>
      <c r="X2002" s="6">
        <v>142992</v>
      </c>
      <c r="Y2002" s="38">
        <v>10010</v>
      </c>
      <c r="Z2002" s="81">
        <f>+((DETALLE_GD_1[[#This Row],[VALOR X UN (GD)]]-DETALLE_GD_1[[#This Row],[VALOR PPTO]])/DETALLE_GD_1[[#This Row],[VALOR PPTO]])</f>
        <v>6.1807653575025177E-2</v>
      </c>
      <c r="AA2002" s="2">
        <f>+DETALLE_GD_1[[#This Row],[VALOR PPTO]]*DETALLE_GD_1[[#This Row],[CANTIDAD RECIBIDA]]</f>
        <v>142992</v>
      </c>
      <c r="AB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2" s="3">
        <f>+DETALLE_GD_1[[#This Row],[CANTIDAD SOLICITADA]]-DETALLE_GD_1[[#This Row],[DEVOLUCIÓN]]</f>
        <v>48</v>
      </c>
      <c r="AD2002" s="38" t="str">
        <f>+_xlfn.XLOOKUP(DETALLE_GD_1[[#This Row],[CODIGO]],PRODUCTOS[CODIGO],PRODUCTOS[DESC CORTA],"",0)</f>
        <v/>
      </c>
    </row>
    <row r="2003" spans="1:30" hidden="1" x14ac:dyDescent="0.25">
      <c r="A2003" s="1">
        <v>46175</v>
      </c>
      <c r="B2003" s="1">
        <v>46175</v>
      </c>
      <c r="C2003" s="80" t="s">
        <v>169</v>
      </c>
      <c r="D2003" s="38">
        <v>6</v>
      </c>
      <c r="E2003" s="80" t="s">
        <v>169</v>
      </c>
      <c r="F2003">
        <v>407423</v>
      </c>
      <c r="G2003" s="80" t="s">
        <v>106</v>
      </c>
      <c r="H2003" s="80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"/>
      <c r="W2003" s="2">
        <v>6579000000</v>
      </c>
      <c r="X2003" s="6">
        <v>1066405.0198378379</v>
      </c>
      <c r="Y2003" s="38">
        <v>10010</v>
      </c>
      <c r="Z2003" s="81">
        <f>+((DETALLE_GD_1[[#This Row],[VALOR X UN (GD)]]-DETALLE_GD_1[[#This Row],[VALOR PPTO]])/DETALLE_GD_1[[#This Row],[VALOR PPTO]])</f>
        <v>-0.96749640146098337</v>
      </c>
      <c r="AA2003" s="2">
        <f>+DETALLE_GD_1[[#This Row],[VALOR PPTO]]*DETALLE_GD_1[[#This Row],[CANTIDAD RECIBIDA]]</f>
        <v>1066405</v>
      </c>
      <c r="AB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3" s="3">
        <f>+DETALLE_GD_1[[#This Row],[CANTIDAD SOLICITADA]]-DETALLE_GD_1[[#This Row],[DEVOLUCIÓN]]</f>
        <v>10000</v>
      </c>
      <c r="AD2003" s="38" t="str">
        <f>+_xlfn.XLOOKUP(DETALLE_GD_1[[#This Row],[CODIGO]],PRODUCTOS[CODIGO],PRODUCTOS[DESC CORTA],"",0)</f>
        <v>TORNILLO CRS 6X1 5/8</v>
      </c>
    </row>
    <row r="2004" spans="1:30" hidden="1" x14ac:dyDescent="0.25">
      <c r="A2004" s="1">
        <v>46175</v>
      </c>
      <c r="B2004" s="1">
        <v>46175</v>
      </c>
      <c r="C2004" s="80" t="s">
        <v>169</v>
      </c>
      <c r="D2004" s="38">
        <v>6</v>
      </c>
      <c r="E2004" s="80" t="s">
        <v>169</v>
      </c>
      <c r="F2004">
        <v>407185</v>
      </c>
      <c r="G2004" s="80" t="s">
        <v>43</v>
      </c>
      <c r="H2004" s="80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"/>
      <c r="W2004" s="2">
        <v>6579000000</v>
      </c>
      <c r="X2004" s="6">
        <v>34391.599999999999</v>
      </c>
      <c r="Y2004" s="38">
        <v>10010</v>
      </c>
      <c r="Z2004" s="81">
        <f>+((DETALLE_GD_1[[#This Row],[VALOR X UN (GD)]]-DETALLE_GD_1[[#This Row],[VALOR PPTO]])/DETALLE_GD_1[[#This Row],[VALOR PPTO]])</f>
        <v>-8.9077242923396804E-2</v>
      </c>
      <c r="AA2004" s="2">
        <f>+DETALLE_GD_1[[#This Row],[VALOR PPTO]]*DETALLE_GD_1[[#This Row],[CANTIDAD RECIBIDA]]</f>
        <v>34391.5</v>
      </c>
      <c r="AB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4" s="3">
        <f>+DETALLE_GD_1[[#This Row],[CANTIDAD SOLICITADA]]-DETALLE_GD_1[[#This Row],[DEVOLUCIÓN]]</f>
        <v>5000</v>
      </c>
      <c r="AD2004" s="38">
        <f>+_xlfn.XLOOKUP(DETALLE_GD_1[[#This Row],[CODIGO]],PRODUCTOS[CODIGO],PRODUCTOS[DESC CORTA],"",0)</f>
        <v>0</v>
      </c>
    </row>
    <row r="2005" spans="1:30" hidden="1" x14ac:dyDescent="0.25">
      <c r="A2005" s="1">
        <v>46175</v>
      </c>
      <c r="B2005" s="1">
        <v>46175</v>
      </c>
      <c r="C2005" s="80" t="s">
        <v>169</v>
      </c>
      <c r="D2005" s="38">
        <v>6</v>
      </c>
      <c r="E2005" s="80" t="s">
        <v>169</v>
      </c>
      <c r="F2005">
        <v>2505058</v>
      </c>
      <c r="G2005" s="80" t="s">
        <v>142</v>
      </c>
      <c r="H2005" s="80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"/>
      <c r="W2005" s="2">
        <v>6579000000</v>
      </c>
      <c r="X2005" s="6">
        <v>268052.16102</v>
      </c>
      <c r="Y2005" s="38">
        <v>10010</v>
      </c>
      <c r="Z2005" s="81">
        <f>+((DETALLE_GD_1[[#This Row],[VALOR X UN (GD)]]-DETALLE_GD_1[[#This Row],[VALOR PPTO]])/DETALLE_GD_1[[#This Row],[VALOR PPTO]])</f>
        <v>-7.8369675821472515E-2</v>
      </c>
      <c r="AA2005" s="2">
        <f>+DETALLE_GD_1[[#This Row],[VALOR PPTO]]*DETALLE_GD_1[[#This Row],[CANTIDAD RECIBIDA]]</f>
        <v>268052.16150000005</v>
      </c>
      <c r="AB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5" s="3">
        <f>+DETALLE_GD_1[[#This Row],[CANTIDAD SOLICITADA]]-DETALLE_GD_1[[#This Row],[DEVOLUCIÓN]]</f>
        <v>15</v>
      </c>
      <c r="AD2005" s="38" t="str">
        <f>+_xlfn.XLOOKUP(DETALLE_GD_1[[#This Row],[CODIGO]],PRODUCTOS[CODIGO],PRODUCTOS[DESC CORTA],"",0)</f>
        <v>VENTILACIÓN PASIVA</v>
      </c>
    </row>
    <row r="2006" spans="1:30" hidden="1" x14ac:dyDescent="0.25">
      <c r="A2006" s="1">
        <v>46175</v>
      </c>
      <c r="B2006" s="1">
        <v>46175</v>
      </c>
      <c r="C2006" s="80" t="s">
        <v>169</v>
      </c>
      <c r="D2006" s="38">
        <v>6</v>
      </c>
      <c r="E2006" s="80" t="s">
        <v>169</v>
      </c>
      <c r="F2006">
        <v>1805340</v>
      </c>
      <c r="G2006" s="80" t="s">
        <v>298</v>
      </c>
      <c r="H2006" s="80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"/>
      <c r="W2006" s="2">
        <v>6579000000</v>
      </c>
      <c r="X2006" s="6">
        <v>77600</v>
      </c>
      <c r="Y2006" s="38">
        <v>10010</v>
      </c>
      <c r="Z2006" s="81">
        <f>+((DETALLE_GD_1[[#This Row],[VALOR X UN (GD)]]-DETALLE_GD_1[[#This Row],[VALOR PPTO]])/DETALLE_GD_1[[#This Row],[VALOR PPTO]])</f>
        <v>0</v>
      </c>
      <c r="AA2006" s="2">
        <f>+DETALLE_GD_1[[#This Row],[VALOR PPTO]]*DETALLE_GD_1[[#This Row],[CANTIDAD RECIBIDA]]</f>
        <v>77600</v>
      </c>
      <c r="AB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6" s="3">
        <f>+DETALLE_GD_1[[#This Row],[CANTIDAD SOLICITADA]]-DETALLE_GD_1[[#This Row],[DEVOLUCIÓN]]</f>
        <v>4</v>
      </c>
      <c r="AD2006" s="38" t="str">
        <f>+_xlfn.XLOOKUP(DETALLE_GD_1[[#This Row],[CODIGO]],PRODUCTOS[CODIGO],PRODUCTOS[DESC CORTA],"",0)</f>
        <v>EXTRT</v>
      </c>
    </row>
    <row r="2007" spans="1:30" hidden="1" x14ac:dyDescent="0.25">
      <c r="A2007" s="1">
        <v>46175</v>
      </c>
      <c r="B2007" s="1">
        <v>46175</v>
      </c>
      <c r="C2007" s="80" t="s">
        <v>169</v>
      </c>
      <c r="D2007" s="38">
        <v>6</v>
      </c>
      <c r="E2007" s="80" t="s">
        <v>169</v>
      </c>
      <c r="F2007">
        <v>1610023</v>
      </c>
      <c r="G2007" s="80" t="s">
        <v>351</v>
      </c>
      <c r="H2007" s="80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"/>
      <c r="W2007" s="2">
        <v>6579000000</v>
      </c>
      <c r="X2007" s="6">
        <v>6327.1756260000002</v>
      </c>
      <c r="Y2007" s="38">
        <v>10010</v>
      </c>
      <c r="Z2007" s="81">
        <f>+((DETALLE_GD_1[[#This Row],[VALOR X UN (GD)]]-DETALLE_GD_1[[#This Row],[VALOR PPTO]])/DETALLE_GD_1[[#This Row],[VALOR PPTO]])</f>
        <v>8.0102804165934655E-2</v>
      </c>
      <c r="AA2007" s="2">
        <f>+DETALLE_GD_1[[#This Row],[VALOR PPTO]]*DETALLE_GD_1[[#This Row],[CANTIDAD RECIBIDA]]</f>
        <v>6327.1755000000003</v>
      </c>
      <c r="AB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7" s="3">
        <f>+DETALLE_GD_1[[#This Row],[CANTIDAD SOLICITADA]]-DETALLE_GD_1[[#This Row],[DEVOLUCIÓN]]</f>
        <v>3</v>
      </c>
      <c r="AD2007" s="38" t="str">
        <f>+_xlfn.XLOOKUP(DETALLE_GD_1[[#This Row],[CODIGO]],PRODUCTOS[CODIGO],PRODUCTOS[DESC CORTA],"",0)</f>
        <v>TRAPOS DE ASEO</v>
      </c>
    </row>
    <row r="2008" spans="1:30" hidden="1" x14ac:dyDescent="0.25">
      <c r="A2008" s="1">
        <v>46175</v>
      </c>
      <c r="B2008" s="1">
        <v>46175</v>
      </c>
      <c r="C2008" s="80" t="s">
        <v>169</v>
      </c>
      <c r="D2008" s="38">
        <v>6</v>
      </c>
      <c r="E2008" s="80" t="s">
        <v>169</v>
      </c>
      <c r="F2008">
        <v>1802659</v>
      </c>
      <c r="G2008" s="80" t="s">
        <v>161</v>
      </c>
      <c r="H2008" s="80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"/>
      <c r="W2008" s="2">
        <v>6579000000</v>
      </c>
      <c r="X2008" s="6">
        <v>20506.242106000002</v>
      </c>
      <c r="Y2008" s="38">
        <v>10010</v>
      </c>
      <c r="Z2008" s="81">
        <f>+((DETALLE_GD_1[[#This Row],[VALOR X UN (GD)]]-DETALLE_GD_1[[#This Row],[VALOR PPTO]])/DETALLE_GD_1[[#This Row],[VALOR PPTO]])</f>
        <v>-0.16479090776767566</v>
      </c>
      <c r="AA2008" s="2">
        <f>+DETALLE_GD_1[[#This Row],[VALOR PPTO]]*DETALLE_GD_1[[#This Row],[CANTIDAD RECIBIDA]]</f>
        <v>20506.242400000003</v>
      </c>
      <c r="AB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8" s="3">
        <f>+DETALLE_GD_1[[#This Row],[CANTIDAD SOLICITADA]]-DETALLE_GD_1[[#This Row],[DEVOLUCIÓN]]</f>
        <v>7</v>
      </c>
      <c r="AD2008" s="38">
        <f>+_xlfn.XLOOKUP(DETALLE_GD_1[[#This Row],[CODIGO]],PRODUCTOS[CODIGO],PRODUCTOS[DESC CORTA],"",0)</f>
        <v>0</v>
      </c>
    </row>
    <row r="2009" spans="1:30" hidden="1" x14ac:dyDescent="0.25">
      <c r="A2009" s="1">
        <v>46175</v>
      </c>
      <c r="B2009" s="1">
        <v>46175</v>
      </c>
      <c r="C2009" s="80" t="s">
        <v>169</v>
      </c>
      <c r="D2009" s="38">
        <v>6</v>
      </c>
      <c r="E2009" s="80" t="s">
        <v>169</v>
      </c>
      <c r="F2009">
        <v>705028</v>
      </c>
      <c r="G2009" s="80" t="s">
        <v>72</v>
      </c>
      <c r="H2009" s="80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"/>
      <c r="W2009" s="2">
        <v>6579000000</v>
      </c>
      <c r="X2009" s="6">
        <v>458541.72414000001</v>
      </c>
      <c r="Y2009" s="38">
        <v>10010</v>
      </c>
      <c r="Z2009" s="81">
        <f>+((DETALLE_GD_1[[#This Row],[VALOR X UN (GD)]]-DETALLE_GD_1[[#This Row],[VALOR PPTO]])/DETALLE_GD_1[[#This Row],[VALOR PPTO]])</f>
        <v>-6.3281569552436868E-3</v>
      </c>
      <c r="AA2009" s="2">
        <f>+DETALLE_GD_1[[#This Row],[VALOR PPTO]]*DETALLE_GD_1[[#This Row],[CANTIDAD RECIBIDA]]</f>
        <v>458541.72400000005</v>
      </c>
      <c r="AB2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9" s="3">
        <f>+DETALLE_GD_1[[#This Row],[CANTIDAD SOLICITADA]]-DETALLE_GD_1[[#This Row],[DEVOLUCIÓN]]</f>
        <v>20</v>
      </c>
      <c r="AD2009" s="38" t="str">
        <f>+_xlfn.XLOOKUP(DETALLE_GD_1[[#This Row],[CODIGO]],PRODUCTOS[CODIGO],PRODUCTOS[DESC CORTA],"",0)</f>
        <v>SIMPLISIMA</v>
      </c>
    </row>
    <row r="2010" spans="1:30" hidden="1" x14ac:dyDescent="0.25">
      <c r="A2010" s="1">
        <v>46176</v>
      </c>
      <c r="B2010" s="1">
        <v>46176</v>
      </c>
      <c r="C2010" s="80" t="s">
        <v>169</v>
      </c>
      <c r="D2010" s="38">
        <v>6</v>
      </c>
      <c r="E2010" s="80" t="s">
        <v>169</v>
      </c>
      <c r="F2010">
        <v>307096</v>
      </c>
      <c r="G2010" s="80" t="s">
        <v>249</v>
      </c>
      <c r="H2010" s="8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">
        <v>217042</v>
      </c>
      <c r="W2010" s="2">
        <v>6579000000</v>
      </c>
      <c r="X2010" s="6">
        <v>209535.01289999983</v>
      </c>
      <c r="Y2010" s="38">
        <v>10010</v>
      </c>
      <c r="Z2010" s="81">
        <f>+((DETALLE_GD_1[[#This Row],[VALOR X UN (GD)]]-DETALLE_GD_1[[#This Row],[VALOR PPTO]])/DETALLE_GD_1[[#This Row],[VALOR PPTO]])</f>
        <v>-0.21186440394853348</v>
      </c>
      <c r="AA2010" s="2">
        <f>+DETALLE_GD_1[[#This Row],[VALOR PPTO]]*DETALLE_GD_1[[#This Row],[CANTIDAD RECIBIDA]]</f>
        <v>209535.01</v>
      </c>
      <c r="AB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0" s="3">
        <f>+DETALLE_GD_1[[#This Row],[CANTIDAD SOLICITADA]]-DETALLE_GD_1[[#This Row],[DEVOLUCIÓN]]</f>
        <v>100</v>
      </c>
      <c r="AD2010" s="38" t="str">
        <f>+_xlfn.XLOOKUP(DETALLE_GD_1[[#This Row],[CODIGO]],PRODUCTOS[CODIGO],PRODUCTOS[DESC CORTA],"",0)</f>
        <v>CUBREJUNTA</v>
      </c>
    </row>
    <row r="2011" spans="1:30" hidden="1" x14ac:dyDescent="0.25">
      <c r="A2011" s="1">
        <v>46176</v>
      </c>
      <c r="B2011" s="1">
        <v>46176</v>
      </c>
      <c r="C2011" s="80" t="s">
        <v>169</v>
      </c>
      <c r="D2011" s="38">
        <v>6</v>
      </c>
      <c r="E2011" s="80" t="s">
        <v>169</v>
      </c>
      <c r="F2011">
        <v>408017</v>
      </c>
      <c r="G2011" s="80" t="s">
        <v>445</v>
      </c>
      <c r="H2011" s="80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"/>
      <c r="W2011" s="2">
        <v>6579000000</v>
      </c>
      <c r="X2011" s="6" t="s">
        <v>355</v>
      </c>
      <c r="Y2011" s="38">
        <v>10010</v>
      </c>
      <c r="Z2011" s="81" t="e">
        <f>+((DETALLE_GD_1[[#This Row],[VALOR X UN (GD)]]-DETALLE_GD_1[[#This Row],[VALOR PPTO]])/DETALLE_GD_1[[#This Row],[VALOR PPTO]])</f>
        <v>#DIV/0!</v>
      </c>
      <c r="AA2011" s="2">
        <f>+DETALLE_GD_1[[#This Row],[VALOR PPTO]]*DETALLE_GD_1[[#This Row],[CANTIDAD RECIBIDA]]</f>
        <v>0</v>
      </c>
      <c r="AB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1" s="3">
        <f>+DETALLE_GD_1[[#This Row],[CANTIDAD SOLICITADA]]-DETALLE_GD_1[[#This Row],[DEVOLUCIÓN]]</f>
        <v>3</v>
      </c>
      <c r="AD2011" s="38" t="str">
        <f>+_xlfn.XLOOKUP(DETALLE_GD_1[[#This Row],[CODIGO]],PRODUCTOS[CODIGO],PRODUCTOS[DESC CORTA],"",0)</f>
        <v/>
      </c>
    </row>
    <row r="2012" spans="1:30" hidden="1" x14ac:dyDescent="0.25">
      <c r="A2012" s="1">
        <v>46176</v>
      </c>
      <c r="B2012" s="1">
        <v>46176</v>
      </c>
      <c r="C2012" s="80" t="s">
        <v>169</v>
      </c>
      <c r="D2012" s="38">
        <v>6</v>
      </c>
      <c r="E2012" s="80" t="s">
        <v>169</v>
      </c>
      <c r="F2012">
        <v>302046</v>
      </c>
      <c r="G2012" s="80" t="s">
        <v>115</v>
      </c>
      <c r="H2012" s="80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">
        <v>2983343</v>
      </c>
      <c r="W2012" s="2">
        <v>6579000000</v>
      </c>
      <c r="X2012" s="6">
        <v>2925100.3584960005</v>
      </c>
      <c r="Y2012" s="38">
        <v>10010</v>
      </c>
      <c r="Z2012" s="81">
        <f>+((DETALLE_GD_1[[#This Row],[VALOR X UN (GD)]]-DETALLE_GD_1[[#This Row],[VALOR PPTO]])/DETALLE_GD_1[[#This Row],[VALOR PPTO]])</f>
        <v>1.9911331534863821E-2</v>
      </c>
      <c r="AA2012" s="2">
        <f>+DETALLE_GD_1[[#This Row],[VALOR PPTO]]*DETALLE_GD_1[[#This Row],[CANTIDAD RECIBIDA]]</f>
        <v>2925100.3679999998</v>
      </c>
      <c r="AB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2" s="3">
        <f>+DETALLE_GD_1[[#This Row],[CANTIDAD SOLICITADA]]-DETALLE_GD_1[[#This Row],[DEVOLUCIÓN]]</f>
        <v>288</v>
      </c>
      <c r="AD2012" s="38" t="str">
        <f>+_xlfn.XLOOKUP(DETALLE_GD_1[[#This Row],[CODIGO]],PRODUCTOS[CODIGO],PRODUCTOS[DESC CORTA],"",0)</f>
        <v>PINO 2X6X400</v>
      </c>
    </row>
    <row r="2013" spans="1:30" hidden="1" x14ac:dyDescent="0.25">
      <c r="A2013" s="1">
        <v>46176</v>
      </c>
      <c r="B2013" s="1">
        <v>46176</v>
      </c>
      <c r="C2013" s="80" t="s">
        <v>169</v>
      </c>
      <c r="D2013" s="38">
        <v>6</v>
      </c>
      <c r="E2013" s="80" t="s">
        <v>169</v>
      </c>
      <c r="F2013" t="s">
        <v>345</v>
      </c>
      <c r="G2013" s="80" t="s">
        <v>167</v>
      </c>
      <c r="H2013" s="80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">
        <v>536092</v>
      </c>
      <c r="W2013" s="2">
        <v>6579000000</v>
      </c>
      <c r="X2013" s="6">
        <v>475295.51668</v>
      </c>
      <c r="Y2013" s="38">
        <v>10010</v>
      </c>
      <c r="Z2013" s="81">
        <f>+((DETALLE_GD_1[[#This Row],[VALOR X UN (GD)]]-DETALLE_GD_1[[#This Row],[VALOR PPTO]])/DETALLE_GD_1[[#This Row],[VALOR PPTO]])</f>
        <v>9.3378713886288892E-2</v>
      </c>
      <c r="AA2013" s="2">
        <f>+DETALLE_GD_1[[#This Row],[VALOR PPTO]]*DETALLE_GD_1[[#This Row],[CANTIDAD RECIBIDA]]</f>
        <v>475295.516</v>
      </c>
      <c r="AB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3" s="3">
        <f>+DETALLE_GD_1[[#This Row],[CANTIDAD SOLICITADA]]-DETALLE_GD_1[[#This Row],[DEVOLUCIÓN]]</f>
        <v>40</v>
      </c>
      <c r="AD2013" s="38" t="str">
        <f>+_xlfn.XLOOKUP(DETALLE_GD_1[[#This Row],[CODIGO]],PRODUCTOS[CODIGO],PRODUCTOS[DESC CORTA],"",0)</f>
        <v>PISO TARKET</v>
      </c>
    </row>
    <row r="2014" spans="1:30" hidden="1" x14ac:dyDescent="0.25">
      <c r="A2014" s="1">
        <v>46176</v>
      </c>
      <c r="B2014" s="1">
        <v>46176</v>
      </c>
      <c r="C2014" s="80" t="s">
        <v>169</v>
      </c>
      <c r="D2014" s="38">
        <v>6</v>
      </c>
      <c r="E2014" s="80" t="s">
        <v>169</v>
      </c>
      <c r="F2014" t="s">
        <v>562</v>
      </c>
      <c r="G2014" s="80" t="s">
        <v>708</v>
      </c>
      <c r="H2014" s="80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"/>
      <c r="W2014" s="2">
        <v>6579000000</v>
      </c>
      <c r="X2014" s="6" t="s">
        <v>355</v>
      </c>
      <c r="Y2014" s="38">
        <v>10010</v>
      </c>
      <c r="Z2014" s="81" t="e">
        <f>+((DETALLE_GD_1[[#This Row],[VALOR X UN (GD)]]-DETALLE_GD_1[[#This Row],[VALOR PPTO]])/DETALLE_GD_1[[#This Row],[VALOR PPTO]])</f>
        <v>#DIV/0!</v>
      </c>
      <c r="AA2014" s="2">
        <f>+DETALLE_GD_1[[#This Row],[VALOR PPTO]]*DETALLE_GD_1[[#This Row],[CANTIDAD RECIBIDA]]</f>
        <v>0</v>
      </c>
      <c r="AB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4" s="3">
        <f>+DETALLE_GD_1[[#This Row],[CANTIDAD SOLICITADA]]-DETALLE_GD_1[[#This Row],[DEVOLUCIÓN]]</f>
        <v>50</v>
      </c>
      <c r="AD2014" s="38" t="str">
        <f>+_xlfn.XLOOKUP(DETALLE_GD_1[[#This Row],[CODIGO]],PRODUCTOS[CODIGO],PRODUCTOS[DESC CORTA],"",0)</f>
        <v/>
      </c>
    </row>
    <row r="2015" spans="1:30" hidden="1" x14ac:dyDescent="0.25">
      <c r="A2015" s="1">
        <v>46176</v>
      </c>
      <c r="B2015" s="1">
        <v>46176</v>
      </c>
      <c r="C2015" s="80" t="s">
        <v>169</v>
      </c>
      <c r="D2015" s="38">
        <v>6</v>
      </c>
      <c r="E2015" s="80" t="s">
        <v>169</v>
      </c>
      <c r="F2015">
        <v>304002</v>
      </c>
      <c r="G2015" s="80" t="s">
        <v>37</v>
      </c>
      <c r="H2015" s="80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">
        <v>6042643</v>
      </c>
      <c r="W2015" s="2">
        <v>6579000000</v>
      </c>
      <c r="X2015" s="6">
        <v>1529748.5150160005</v>
      </c>
      <c r="Y2015" s="38">
        <v>10010</v>
      </c>
      <c r="Z2015" s="81">
        <f>+((DETALLE_GD_1[[#This Row],[VALOR X UN (GD)]]-DETALLE_GD_1[[#This Row],[VALOR PPTO]])/DETALLE_GD_1[[#This Row],[VALOR PPTO]])</f>
        <v>1.8936105413128724E-2</v>
      </c>
      <c r="AA2015" s="2">
        <f>+DETALLE_GD_1[[#This Row],[VALOR PPTO]]*DETALLE_GD_1[[#This Row],[CANTIDAD RECIBIDA]]</f>
        <v>1529748.5183999999</v>
      </c>
      <c r="AB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5" s="3">
        <f>+DETALLE_GD_1[[#This Row],[CANTIDAD SOLICITADA]]-DETALLE_GD_1[[#This Row],[DEVOLUCIÓN]]</f>
        <v>72</v>
      </c>
      <c r="AD2015" s="38" t="str">
        <f>+_xlfn.XLOOKUP(DETALLE_GD_1[[#This Row],[CODIGO]],PRODUCTOS[CODIGO],PRODUCTOS[DESC CORTA],"",0)</f>
        <v>SMARTPANEL</v>
      </c>
    </row>
    <row r="2016" spans="1:30" hidden="1" x14ac:dyDescent="0.25">
      <c r="A2016" s="1">
        <v>46176</v>
      </c>
      <c r="B2016" s="1">
        <v>46176</v>
      </c>
      <c r="C2016" s="80" t="s">
        <v>169</v>
      </c>
      <c r="D2016" s="38">
        <v>6</v>
      </c>
      <c r="E2016" s="80" t="s">
        <v>169</v>
      </c>
      <c r="F2016">
        <v>304101</v>
      </c>
      <c r="G2016" s="80" t="s">
        <v>17</v>
      </c>
      <c r="H2016" s="80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"/>
      <c r="W2016" s="2">
        <v>6579000000</v>
      </c>
      <c r="X2016" s="6">
        <v>1622474.7756000008</v>
      </c>
      <c r="Y2016" s="38">
        <v>10010</v>
      </c>
      <c r="Z2016" s="81">
        <f>+((DETALLE_GD_1[[#This Row],[VALOR X UN (GD)]]-DETALLE_GD_1[[#This Row],[VALOR PPTO]])/DETALLE_GD_1[[#This Row],[VALOR PPTO]])</f>
        <v>-4.8973201176111441E-3</v>
      </c>
      <c r="AA2016" s="2">
        <f>+DETALLE_GD_1[[#This Row],[VALOR PPTO]]*DETALLE_GD_1[[#This Row],[CANTIDAD RECIBIDA]]</f>
        <v>1622474.784</v>
      </c>
      <c r="AB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6" s="3">
        <f>+DETALLE_GD_1[[#This Row],[CANTIDAD SOLICITADA]]-DETALLE_GD_1[[#This Row],[DEVOLUCIÓN]]</f>
        <v>168</v>
      </c>
      <c r="AD2016" s="38" t="str">
        <f>+_xlfn.XLOOKUP(DETALLE_GD_1[[#This Row],[CODIGO]],PRODUCTOS[CODIGO],PRODUCTOS[DESC CORTA],"",0)</f>
        <v>OSB 9.5</v>
      </c>
    </row>
    <row r="2017" spans="1:30" hidden="1" x14ac:dyDescent="0.25">
      <c r="A2017" s="1">
        <v>46176</v>
      </c>
      <c r="B2017" s="1">
        <v>46176</v>
      </c>
      <c r="C2017" s="80" t="s">
        <v>169</v>
      </c>
      <c r="D2017" s="38">
        <v>6</v>
      </c>
      <c r="E2017" s="80" t="s">
        <v>169</v>
      </c>
      <c r="F2017">
        <v>1901466</v>
      </c>
      <c r="G2017" s="80" t="s">
        <v>398</v>
      </c>
      <c r="H2017" s="80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"/>
      <c r="W2017" s="2">
        <v>6579000000</v>
      </c>
      <c r="X2017" s="6">
        <v>570454.86033000005</v>
      </c>
      <c r="Y2017" s="38">
        <v>10010</v>
      </c>
      <c r="Z2017" s="81">
        <f>+((DETALLE_GD_1[[#This Row],[VALOR X UN (GD)]]-DETALLE_GD_1[[#This Row],[VALOR PPTO]])/DETALLE_GD_1[[#This Row],[VALOR PPTO]])</f>
        <v>-6.758618130535847E-2</v>
      </c>
      <c r="AA2017" s="2">
        <f>+DETALLE_GD_1[[#This Row],[VALOR PPTO]]*DETALLE_GD_1[[#This Row],[CANTIDAD RECIBIDA]]</f>
        <v>570454.86599999992</v>
      </c>
      <c r="AB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7" s="3">
        <f>+DETALLE_GD_1[[#This Row],[CANTIDAD SOLICITADA]]-DETALLE_GD_1[[#This Row],[DEVOLUCIÓN]]</f>
        <v>270</v>
      </c>
      <c r="AD2017" s="38" t="str">
        <f>+_xlfn.XLOOKUP(DETALLE_GD_1[[#This Row],[CODIGO]],PRODUCTOS[CODIGO],PRODUCTOS[DESC CORTA],"",0)</f>
        <v>AISLAN DENSIDAD 14 KG/M3 (13.5 M2 X BOLSA) SKU 4000147</v>
      </c>
    </row>
    <row r="2018" spans="1:30" hidden="1" x14ac:dyDescent="0.25">
      <c r="A2018" s="1">
        <v>46176</v>
      </c>
      <c r="B2018" s="1">
        <v>46176</v>
      </c>
      <c r="C2018" s="80" t="s">
        <v>169</v>
      </c>
      <c r="D2018" s="38">
        <v>6</v>
      </c>
      <c r="E2018" s="80" t="s">
        <v>169</v>
      </c>
      <c r="F2018">
        <v>1901086</v>
      </c>
      <c r="G2018" s="80" t="s">
        <v>279</v>
      </c>
      <c r="H2018" s="80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"/>
      <c r="W2018" s="2">
        <v>6579000000</v>
      </c>
      <c r="X2018" s="6">
        <v>601277.10064200009</v>
      </c>
      <c r="Y2018" s="38">
        <v>10010</v>
      </c>
      <c r="Z2018" s="81">
        <f>+((DETALLE_GD_1[[#This Row],[VALOR X UN (GD)]]-DETALLE_GD_1[[#This Row],[VALOR PPTO]])/DETALLE_GD_1[[#This Row],[VALOR PPTO]])</f>
        <v>-2.3192451099758725E-2</v>
      </c>
      <c r="AA2018" s="2">
        <f>+DETALLE_GD_1[[#This Row],[VALOR PPTO]]*DETALLE_GD_1[[#This Row],[CANTIDAD RECIBIDA]]</f>
        <v>601277.09400000004</v>
      </c>
      <c r="AB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8" s="3">
        <f>+DETALLE_GD_1[[#This Row],[CANTIDAD SOLICITADA]]-DETALLE_GD_1[[#This Row],[DEVOLUCIÓN]]</f>
        <v>162</v>
      </c>
      <c r="AD2018" s="38" t="str">
        <f>+_xlfn.XLOOKUP(DETALLE_GD_1[[#This Row],[CODIGO]],PRODUCTOS[CODIGO],PRODUCTOS[DESC CORTA],"",0)</f>
        <v>AISLAN GLASS 140MM</v>
      </c>
    </row>
    <row r="2019" spans="1:30" hidden="1" x14ac:dyDescent="0.25">
      <c r="A2019" s="1">
        <v>46176</v>
      </c>
      <c r="B2019" s="1">
        <v>46176</v>
      </c>
      <c r="C2019" s="80" t="s">
        <v>169</v>
      </c>
      <c r="D2019" s="38">
        <v>6</v>
      </c>
      <c r="E2019" s="80" t="s">
        <v>169</v>
      </c>
      <c r="F2019">
        <v>1901038</v>
      </c>
      <c r="G2019" s="80" t="s">
        <v>39</v>
      </c>
      <c r="H2019" s="80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"/>
      <c r="W2019" s="2">
        <v>6579000000</v>
      </c>
      <c r="X2019" s="6">
        <v>453321.13050000009</v>
      </c>
      <c r="Y2019" s="38">
        <v>10010</v>
      </c>
      <c r="Z2019" s="81">
        <f>+((DETALLE_GD_1[[#This Row],[VALOR X UN (GD)]]-DETALLE_GD_1[[#This Row],[VALOR PPTO]])/DETALLE_GD_1[[#This Row],[VALOR PPTO]])</f>
        <v>0.15715761825859639</v>
      </c>
      <c r="AA2019" s="2">
        <f>+DETALLE_GD_1[[#This Row],[VALOR PPTO]]*DETALLE_GD_1[[#This Row],[CANTIDAD RECIBIDA]]</f>
        <v>453321.13320000004</v>
      </c>
      <c r="AB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9" s="3">
        <f>+DETALLE_GD_1[[#This Row],[CANTIDAD SOLICITADA]]-DETALLE_GD_1[[#This Row],[DEVOLUCIÓN]]</f>
        <v>108</v>
      </c>
      <c r="AD2019" s="38" t="str">
        <f>+_xlfn.XLOOKUP(DETALLE_GD_1[[#This Row],[CODIGO]],PRODUCTOS[CODIGO],PRODUCTOS[DESC CORTA],"",0)</f>
        <v>AISLAN ROCA 90MM</v>
      </c>
    </row>
    <row r="2020" spans="1:30" hidden="1" x14ac:dyDescent="0.25">
      <c r="A2020" s="1">
        <v>46176</v>
      </c>
      <c r="B2020" s="1">
        <v>46176</v>
      </c>
      <c r="C2020" s="80" t="s">
        <v>169</v>
      </c>
      <c r="D2020" s="38">
        <v>6</v>
      </c>
      <c r="E2020" s="80" t="s">
        <v>169</v>
      </c>
      <c r="F2020">
        <v>1901008</v>
      </c>
      <c r="G2020" s="80" t="s">
        <v>278</v>
      </c>
      <c r="H2020" s="8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"/>
      <c r="W2020" s="2">
        <v>6579000000</v>
      </c>
      <c r="X2020" s="6">
        <v>570454.86033000005</v>
      </c>
      <c r="Y2020" s="38">
        <v>10010</v>
      </c>
      <c r="Z2020" s="81">
        <f>+((DETALLE_GD_1[[#This Row],[VALOR X UN (GD)]]-DETALLE_GD_1[[#This Row],[VALOR PPTO]])/DETALLE_GD_1[[#This Row],[VALOR PPTO]])</f>
        <v>-2.6371691954328879E-2</v>
      </c>
      <c r="AA2020" s="2">
        <f>+DETALLE_GD_1[[#This Row],[VALOR PPTO]]*DETALLE_GD_1[[#This Row],[CANTIDAD RECIBIDA]]</f>
        <v>570454.86599999992</v>
      </c>
      <c r="AB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0" s="3">
        <f>+DETALLE_GD_1[[#This Row],[CANTIDAD SOLICITADA]]-DETALLE_GD_1[[#This Row],[DEVOLUCIÓN]]</f>
        <v>270</v>
      </c>
      <c r="AD2020" s="38" t="str">
        <f>+_xlfn.XLOOKUP(DETALLE_GD_1[[#This Row],[CODIGO]],PRODUCTOS[CODIGO],PRODUCTOS[DESC CORTA],"",0)</f>
        <v>AISLAN GLASS 90MM</v>
      </c>
    </row>
    <row r="2021" spans="1:30" hidden="1" x14ac:dyDescent="0.25">
      <c r="A2021" s="1">
        <v>46176</v>
      </c>
      <c r="B2021" s="1">
        <v>46176</v>
      </c>
      <c r="C2021" s="80" t="s">
        <v>169</v>
      </c>
      <c r="D2021" s="38">
        <v>6</v>
      </c>
      <c r="E2021" s="80" t="s">
        <v>169</v>
      </c>
      <c r="F2021">
        <v>307033</v>
      </c>
      <c r="G2021" s="80" t="s">
        <v>248</v>
      </c>
      <c r="H2021" s="80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"/>
      <c r="W2021" s="2">
        <v>6579000000</v>
      </c>
      <c r="X2021" s="6">
        <v>132233.74807999999</v>
      </c>
      <c r="Y2021" s="38">
        <v>10010</v>
      </c>
      <c r="Z2021" s="81">
        <f>+((DETALLE_GD_1[[#This Row],[VALOR X UN (GD)]]-DETALLE_GD_1[[#This Row],[VALOR PPTO]])/DETALLE_GD_1[[#This Row],[VALOR PPTO]])</f>
        <v>3.0443817499081966E-4</v>
      </c>
      <c r="AA2021" s="2">
        <f>+DETALLE_GD_1[[#This Row],[VALOR PPTO]]*DETALLE_GD_1[[#This Row],[CANTIDAD RECIBIDA]]</f>
        <v>132233.745</v>
      </c>
      <c r="AB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1" s="3">
        <f>+DETALLE_GD_1[[#This Row],[CANTIDAD SOLICITADA]]-DETALLE_GD_1[[#This Row],[DEVOLUCIÓN]]</f>
        <v>70</v>
      </c>
      <c r="AD2021" s="38">
        <f>+_xlfn.XLOOKUP(DETALLE_GD_1[[#This Row],[CODIGO]],PRODUCTOS[CODIGO],PRODUCTOS[DESC CORTA],"",0)</f>
        <v>0</v>
      </c>
    </row>
    <row r="2022" spans="1:30" hidden="1" x14ac:dyDescent="0.25">
      <c r="A2022" s="1">
        <v>46176</v>
      </c>
      <c r="B2022" s="1">
        <v>46176</v>
      </c>
      <c r="C2022" s="80" t="s">
        <v>169</v>
      </c>
      <c r="D2022" s="38">
        <v>6</v>
      </c>
      <c r="E2022" s="80" t="s">
        <v>169</v>
      </c>
      <c r="F2022">
        <v>408042</v>
      </c>
      <c r="G2022" s="80" t="s">
        <v>144</v>
      </c>
      <c r="H2022" s="80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"/>
      <c r="W2022" s="2">
        <v>6579000000</v>
      </c>
      <c r="X2022" s="6">
        <v>350000.00000000029</v>
      </c>
      <c r="Y2022" s="38">
        <v>10010</v>
      </c>
      <c r="Z2022" s="81">
        <f>+((DETALLE_GD_1[[#This Row],[VALOR X UN (GD)]]-DETALLE_GD_1[[#This Row],[VALOR PPTO]])/DETALLE_GD_1[[#This Row],[VALOR PPTO]])</f>
        <v>0</v>
      </c>
      <c r="AA2022" s="2">
        <f>+DETALLE_GD_1[[#This Row],[VALOR PPTO]]*DETALLE_GD_1[[#This Row],[CANTIDAD RECIBIDA]]</f>
        <v>350000</v>
      </c>
      <c r="AB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2" s="3">
        <f>+DETALLE_GD_1[[#This Row],[CANTIDAD SOLICITADA]]-DETALLE_GD_1[[#This Row],[DEVOLUCIÓN]]</f>
        <v>10</v>
      </c>
      <c r="AD2022" s="38" t="str">
        <f>+_xlfn.XLOOKUP(DETALLE_GD_1[[#This Row],[CODIGO]],PRODUCTOS[CODIGO],PRODUCTOS[DESC CORTA],"",0)</f>
        <v>CLAVO HELICOIDAL PROFIX</v>
      </c>
    </row>
    <row r="2023" spans="1:30" hidden="1" x14ac:dyDescent="0.25">
      <c r="A2023" s="1">
        <v>46176</v>
      </c>
      <c r="B2023" s="1">
        <v>46176</v>
      </c>
      <c r="C2023" s="80" t="s">
        <v>169</v>
      </c>
      <c r="D2023" s="38">
        <v>6</v>
      </c>
      <c r="E2023" s="80" t="s">
        <v>169</v>
      </c>
      <c r="F2023">
        <v>2304008</v>
      </c>
      <c r="G2023" s="80" t="s">
        <v>707</v>
      </c>
      <c r="H2023" s="80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"/>
      <c r="W2023" s="2">
        <v>6579000000</v>
      </c>
      <c r="X2023" s="6" t="s">
        <v>355</v>
      </c>
      <c r="Y2023" s="38">
        <v>10010</v>
      </c>
      <c r="Z2023" s="81" t="e">
        <f>+((DETALLE_GD_1[[#This Row],[VALOR X UN (GD)]]-DETALLE_GD_1[[#This Row],[VALOR PPTO]])/DETALLE_GD_1[[#This Row],[VALOR PPTO]])</f>
        <v>#DIV/0!</v>
      </c>
      <c r="AA2023" s="2">
        <f>+DETALLE_GD_1[[#This Row],[VALOR PPTO]]*DETALLE_GD_1[[#This Row],[CANTIDAD RECIBIDA]]</f>
        <v>0</v>
      </c>
      <c r="AB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3" s="3">
        <f>+DETALLE_GD_1[[#This Row],[CANTIDAD SOLICITADA]]-DETALLE_GD_1[[#This Row],[DEVOLUCIÓN]]</f>
        <v>24</v>
      </c>
      <c r="AD2023" s="38" t="str">
        <f>+_xlfn.XLOOKUP(DETALLE_GD_1[[#This Row],[CODIGO]],PRODUCTOS[CODIGO],PRODUCTOS[DESC CORTA],"",0)</f>
        <v/>
      </c>
    </row>
    <row r="2024" spans="1:30" hidden="1" x14ac:dyDescent="0.25">
      <c r="A2024" s="1">
        <v>46176</v>
      </c>
      <c r="B2024" s="1">
        <v>46176</v>
      </c>
      <c r="C2024" s="80" t="s">
        <v>169</v>
      </c>
      <c r="D2024" s="38">
        <v>6</v>
      </c>
      <c r="E2024" s="80" t="s">
        <v>169</v>
      </c>
      <c r="F2024">
        <v>408034</v>
      </c>
      <c r="G2024" s="80" t="s">
        <v>250</v>
      </c>
      <c r="H2024" s="80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"/>
      <c r="W2024" s="2">
        <v>6579000000</v>
      </c>
      <c r="X2024" s="6">
        <v>1866.9503550000009</v>
      </c>
      <c r="Y2024" s="38">
        <v>10010</v>
      </c>
      <c r="Z2024" s="81">
        <f>+((DETALLE_GD_1[[#This Row],[VALOR X UN (GD)]]-DETALLE_GD_1[[#This Row],[VALOR PPTO]])/DETALLE_GD_1[[#This Row],[VALOR PPTO]])</f>
        <v>2.6567390328128124E-5</v>
      </c>
      <c r="AA2024" s="2">
        <f>+DETALLE_GD_1[[#This Row],[VALOR PPTO]]*DETALLE_GD_1[[#This Row],[CANTIDAD RECIBIDA]]</f>
        <v>1866.9503999999999</v>
      </c>
      <c r="AB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4" s="3">
        <f>+DETALLE_GD_1[[#This Row],[CANTIDAD SOLICITADA]]-DETALLE_GD_1[[#This Row],[DEVOLUCIÓN]]</f>
        <v>1</v>
      </c>
      <c r="AD2024" s="38">
        <f>+_xlfn.XLOOKUP(DETALLE_GD_1[[#This Row],[CODIGO]],PRODUCTOS[CODIGO],PRODUCTOS[DESC CORTA],"",0)</f>
        <v>0</v>
      </c>
    </row>
    <row r="2025" spans="1:30" hidden="1" x14ac:dyDescent="0.25">
      <c r="A2025" s="1">
        <v>46176</v>
      </c>
      <c r="B2025" s="1">
        <v>46176</v>
      </c>
      <c r="C2025" s="80" t="s">
        <v>169</v>
      </c>
      <c r="D2025" s="38">
        <v>6</v>
      </c>
      <c r="E2025" s="80" t="s">
        <v>169</v>
      </c>
      <c r="F2025">
        <v>609008</v>
      </c>
      <c r="G2025" s="80" t="s">
        <v>57</v>
      </c>
      <c r="H2025" s="80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"/>
      <c r="W2025" s="2">
        <v>6579000000</v>
      </c>
      <c r="X2025" s="6">
        <v>8523.0292399999998</v>
      </c>
      <c r="Y2025" s="38">
        <v>10010</v>
      </c>
      <c r="Z2025" s="81">
        <f>+((DETALLE_GD_1[[#This Row],[VALOR X UN (GD)]]-DETALLE_GD_1[[#This Row],[VALOR PPTO]])/DETALLE_GD_1[[#This Row],[VALOR PPTO]])</f>
        <v>8.541221470882665E-2</v>
      </c>
      <c r="AA2025" s="2">
        <f>+DETALLE_GD_1[[#This Row],[VALOR PPTO]]*DETALLE_GD_1[[#This Row],[CANTIDAD RECIBIDA]]</f>
        <v>8523.0292000000009</v>
      </c>
      <c r="AB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5" s="3">
        <f>+DETALLE_GD_1[[#This Row],[CANTIDAD SOLICITADA]]-DETALLE_GD_1[[#This Row],[DEVOLUCIÓN]]</f>
        <v>4</v>
      </c>
      <c r="AD2025" s="38" t="str">
        <f>+_xlfn.XLOOKUP(DETALLE_GD_1[[#This Row],[CODIGO]],PRODUCTOS[CODIGO],PRODUCTOS[DESC CORTA],"",0)</f>
        <v>DUCO</v>
      </c>
    </row>
    <row r="2026" spans="1:30" hidden="1" x14ac:dyDescent="0.25">
      <c r="A2026" s="1">
        <v>46176</v>
      </c>
      <c r="B2026" s="1">
        <v>46176</v>
      </c>
      <c r="C2026" s="80" t="s">
        <v>169</v>
      </c>
      <c r="D2026" s="38">
        <v>6</v>
      </c>
      <c r="E2026" s="80" t="s">
        <v>169</v>
      </c>
      <c r="F2026">
        <v>307096</v>
      </c>
      <c r="G2026" s="80" t="s">
        <v>249</v>
      </c>
      <c r="H2026" s="80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"/>
      <c r="W2026" s="2">
        <v>6579000000</v>
      </c>
      <c r="X2026" s="6">
        <v>146674.5090299999</v>
      </c>
      <c r="Y2026" s="38">
        <v>10010</v>
      </c>
      <c r="Z2026" s="81">
        <f>+((DETALLE_GD_1[[#This Row],[VALOR X UN (GD)]]-DETALLE_GD_1[[#This Row],[VALOR PPTO]])/DETALLE_GD_1[[#This Row],[VALOR PPTO]])</f>
        <v>-0.21186712425765994</v>
      </c>
      <c r="AA2026" s="2">
        <f>+DETALLE_GD_1[[#This Row],[VALOR PPTO]]*DETALLE_GD_1[[#This Row],[CANTIDAD RECIBIDA]]</f>
        <v>146674.50700000001</v>
      </c>
      <c r="AB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6" s="3">
        <f>+DETALLE_GD_1[[#This Row],[CANTIDAD SOLICITADA]]-DETALLE_GD_1[[#This Row],[DEVOLUCIÓN]]</f>
        <v>70</v>
      </c>
      <c r="AD2026" s="38" t="str">
        <f>+_xlfn.XLOOKUP(DETALLE_GD_1[[#This Row],[CODIGO]],PRODUCTOS[CODIGO],PRODUCTOS[DESC CORTA],"",0)</f>
        <v>CUBREJUNTA</v>
      </c>
    </row>
    <row r="2027" spans="1:30" hidden="1" x14ac:dyDescent="0.25">
      <c r="A2027" s="1">
        <v>46177</v>
      </c>
      <c r="B2027" s="1">
        <v>46177</v>
      </c>
      <c r="C2027" s="80" t="s">
        <v>169</v>
      </c>
      <c r="D2027" s="38">
        <v>6</v>
      </c>
      <c r="E2027" s="80" t="s">
        <v>169</v>
      </c>
      <c r="F2027">
        <v>2505058</v>
      </c>
      <c r="G2027" s="80" t="s">
        <v>142</v>
      </c>
      <c r="H2027" s="80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">
        <v>98818</v>
      </c>
      <c r="W2027" s="2">
        <v>6579000000</v>
      </c>
      <c r="X2027" s="6">
        <v>107220.86440799999</v>
      </c>
      <c r="Y2027" s="38">
        <v>10010</v>
      </c>
      <c r="Z2027" s="81">
        <f>+((DETALLE_GD_1[[#This Row],[VALOR X UN (GD)]]-DETALLE_GD_1[[#This Row],[VALOR PPTO]])/DETALLE_GD_1[[#This Row],[VALOR PPTO]])</f>
        <v>-7.8369675821472515E-2</v>
      </c>
      <c r="AA2027" s="2">
        <f>+DETALLE_GD_1[[#This Row],[VALOR PPTO]]*DETALLE_GD_1[[#This Row],[CANTIDAD RECIBIDA]]</f>
        <v>107220.8646</v>
      </c>
      <c r="AB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7" s="3">
        <f>+DETALLE_GD_1[[#This Row],[CANTIDAD SOLICITADA]]-DETALLE_GD_1[[#This Row],[DEVOLUCIÓN]]</f>
        <v>6</v>
      </c>
      <c r="AD2027" s="38" t="str">
        <f>+_xlfn.XLOOKUP(DETALLE_GD_1[[#This Row],[CODIGO]],PRODUCTOS[CODIGO],PRODUCTOS[DESC CORTA],"",0)</f>
        <v>VENTILACIÓN PASIVA</v>
      </c>
    </row>
    <row r="2028" spans="1:30" hidden="1" x14ac:dyDescent="0.25">
      <c r="A2028" s="1">
        <v>46177</v>
      </c>
      <c r="B2028" s="1">
        <v>46177</v>
      </c>
      <c r="C2028" s="80" t="s">
        <v>169</v>
      </c>
      <c r="D2028" s="38">
        <v>6</v>
      </c>
      <c r="E2028" s="80" t="s">
        <v>169</v>
      </c>
      <c r="F2028">
        <v>704079</v>
      </c>
      <c r="G2028" s="80" t="s">
        <v>209</v>
      </c>
      <c r="H2028" s="80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">
        <v>7977587</v>
      </c>
      <c r="W2028" s="2">
        <v>6579000000</v>
      </c>
      <c r="X2028" s="6">
        <v>7557.04882</v>
      </c>
      <c r="Y2028" s="38">
        <v>10010</v>
      </c>
      <c r="Z2028" s="81">
        <f>+((DETALLE_GD_1[[#This Row],[VALOR X UN (GD)]]-DETALLE_GD_1[[#This Row],[VALOR PPTO]])/DETALLE_GD_1[[#This Row],[VALOR PPTO]])</f>
        <v>-4.4203630279491375E-2</v>
      </c>
      <c r="AA2028" s="2">
        <f>+DETALLE_GD_1[[#This Row],[VALOR PPTO]]*DETALLE_GD_1[[#This Row],[CANTIDAD RECIBIDA]]</f>
        <v>7557.0489999999991</v>
      </c>
      <c r="AB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8" s="3">
        <f>+DETALLE_GD_1[[#This Row],[CANTIDAD SOLICITADA]]-DETALLE_GD_1[[#This Row],[DEVOLUCIÓN]]</f>
        <v>10</v>
      </c>
      <c r="AD2028" s="38">
        <f>+_xlfn.XLOOKUP(DETALLE_GD_1[[#This Row],[CODIGO]],PRODUCTOS[CODIGO],PRODUCTOS[DESC CORTA],"",0)</f>
        <v>0</v>
      </c>
    </row>
    <row r="2029" spans="1:30" hidden="1" x14ac:dyDescent="0.25">
      <c r="A2029" s="1">
        <v>46177</v>
      </c>
      <c r="B2029" s="1">
        <v>46177</v>
      </c>
      <c r="C2029" s="80" t="s">
        <v>169</v>
      </c>
      <c r="D2029" s="38">
        <v>6</v>
      </c>
      <c r="E2029" s="80" t="s">
        <v>169</v>
      </c>
      <c r="F2029">
        <v>409011</v>
      </c>
      <c r="G2029" s="80" t="s">
        <v>251</v>
      </c>
      <c r="H2029" s="80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"/>
      <c r="W2029" s="2">
        <v>6579000000</v>
      </c>
      <c r="X2029" s="6">
        <v>82279.617024000006</v>
      </c>
      <c r="Y2029" s="38">
        <v>10010</v>
      </c>
      <c r="Z2029" s="81">
        <f>+((DETALLE_GD_1[[#This Row],[VALOR X UN (GD)]]-DETALLE_GD_1[[#This Row],[VALOR PPTO]])/DETALLE_GD_1[[#This Row],[VALOR PPTO]])</f>
        <v>8.6842689119469241E-2</v>
      </c>
      <c r="AA2029" s="2">
        <f>+DETALLE_GD_1[[#This Row],[VALOR PPTO]]*DETALLE_GD_1[[#This Row],[CANTIDAD RECIBIDA]]</f>
        <v>82279.616999999998</v>
      </c>
      <c r="AB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9" s="3">
        <f>+DETALLE_GD_1[[#This Row],[CANTIDAD SOLICITADA]]-DETALLE_GD_1[[#This Row],[DEVOLUCIÓN]]</f>
        <v>6</v>
      </c>
      <c r="AD2029" s="38">
        <f>+_xlfn.XLOOKUP(DETALLE_GD_1[[#This Row],[CODIGO]],PRODUCTOS[CODIGO],PRODUCTOS[DESC CORTA],"",0)</f>
        <v>0</v>
      </c>
    </row>
    <row r="2030" spans="1:30" hidden="1" x14ac:dyDescent="0.25">
      <c r="A2030" s="1">
        <v>46177</v>
      </c>
      <c r="B2030" s="1">
        <v>46177</v>
      </c>
      <c r="C2030" s="80" t="s">
        <v>169</v>
      </c>
      <c r="D2030" s="38">
        <v>6</v>
      </c>
      <c r="E2030" s="80" t="s">
        <v>169</v>
      </c>
      <c r="F2030">
        <v>302054</v>
      </c>
      <c r="G2030" s="80" t="s">
        <v>356</v>
      </c>
      <c r="H2030" s="8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"/>
      <c r="W2030" s="2">
        <v>6579000000</v>
      </c>
      <c r="X2030" s="6">
        <v>5347368</v>
      </c>
      <c r="Y2030" s="38">
        <v>10010</v>
      </c>
      <c r="Z2030" s="81">
        <f>+((DETALLE_GD_1[[#This Row],[VALOR X UN (GD)]]-DETALLE_GD_1[[#This Row],[VALOR PPTO]])/DETALLE_GD_1[[#This Row],[VALOR PPTO]])</f>
        <v>-0.21874481008226845</v>
      </c>
      <c r="AA2030" s="2">
        <f>+DETALLE_GD_1[[#This Row],[VALOR PPTO]]*DETALLE_GD_1[[#This Row],[CANTIDAD RECIBIDA]]</f>
        <v>5347368</v>
      </c>
      <c r="AB20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0" s="3">
        <f>+DETALLE_GD_1[[#This Row],[CANTIDAD SOLICITADA]]-DETALLE_GD_1[[#This Row],[DEVOLUCIÓN]]</f>
        <v>936</v>
      </c>
      <c r="AD2030" s="38">
        <f>+_xlfn.XLOOKUP(DETALLE_GD_1[[#This Row],[CODIGO]],PRODUCTOS[CODIGO],PRODUCTOS[DESC CORTA],"",0)</f>
        <v>0</v>
      </c>
    </row>
    <row r="2031" spans="1:30" hidden="1" x14ac:dyDescent="0.25">
      <c r="A2031" s="1">
        <v>46177</v>
      </c>
      <c r="B2031" s="1">
        <v>46177</v>
      </c>
      <c r="C2031" s="80" t="s">
        <v>169</v>
      </c>
      <c r="D2031" s="38">
        <v>6</v>
      </c>
      <c r="E2031" s="80" t="s">
        <v>169</v>
      </c>
      <c r="F2031">
        <v>302248</v>
      </c>
      <c r="G2031" s="80" t="s">
        <v>281</v>
      </c>
      <c r="H2031" s="80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"/>
      <c r="W2031" s="2">
        <v>6579000000</v>
      </c>
      <c r="X2031" s="6">
        <v>562122.03288000007</v>
      </c>
      <c r="Y2031" s="38">
        <v>10010</v>
      </c>
      <c r="Z2031" s="81">
        <f>+((DETALLE_GD_1[[#This Row],[VALOR X UN (GD)]]-DETALLE_GD_1[[#This Row],[VALOR PPTO]])/DETALLE_GD_1[[#This Row],[VALOR PPTO]])</f>
        <v>2.3395219255810604E-2</v>
      </c>
      <c r="AA2031" s="2">
        <f>+DETALLE_GD_1[[#This Row],[VALOR PPTO]]*DETALLE_GD_1[[#This Row],[CANTIDAD RECIBIDA]]</f>
        <v>562122.02399999998</v>
      </c>
      <c r="AB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1" s="3">
        <f>+DETALLE_GD_1[[#This Row],[CANTIDAD SOLICITADA]]-DETALLE_GD_1[[#This Row],[DEVOLUCIÓN]]</f>
        <v>240</v>
      </c>
      <c r="AD2031" s="38">
        <f>+_xlfn.XLOOKUP(DETALLE_GD_1[[#This Row],[CODIGO]],PRODUCTOS[CODIGO],PRODUCTOS[DESC CORTA],"",0)</f>
        <v>0</v>
      </c>
    </row>
    <row r="2032" spans="1:30" hidden="1" x14ac:dyDescent="0.25">
      <c r="A2032" s="1">
        <v>46177</v>
      </c>
      <c r="B2032" s="1">
        <v>46177</v>
      </c>
      <c r="C2032" s="80" t="s">
        <v>169</v>
      </c>
      <c r="D2032" s="38">
        <v>6</v>
      </c>
      <c r="E2032" s="80" t="s">
        <v>169</v>
      </c>
      <c r="F2032">
        <v>302028</v>
      </c>
      <c r="G2032" s="80" t="s">
        <v>246</v>
      </c>
      <c r="H2032" s="80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"/>
      <c r="W2032" s="2">
        <v>6579000000</v>
      </c>
      <c r="X2032" s="6">
        <v>1229712.6064800003</v>
      </c>
      <c r="Y2032" s="38">
        <v>10010</v>
      </c>
      <c r="Z2032" s="81">
        <f>+((DETALLE_GD_1[[#This Row],[VALOR X UN (GD)]]-DETALLE_GD_1[[#This Row],[VALOR PPTO]])/DETALLE_GD_1[[#This Row],[VALOR PPTO]])</f>
        <v>-5.6710480156095013E-2</v>
      </c>
      <c r="AA2032" s="2">
        <f>+DETALLE_GD_1[[#This Row],[VALOR PPTO]]*DETALLE_GD_1[[#This Row],[CANTIDAD RECIBIDA]]</f>
        <v>1229712.5999999999</v>
      </c>
      <c r="AB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2" s="3">
        <f>+DETALLE_GD_1[[#This Row],[CANTIDAD SOLICITADA]]-DETALLE_GD_1[[#This Row],[DEVOLUCIÓN]]</f>
        <v>240</v>
      </c>
      <c r="AD2032" s="38" t="str">
        <f>+_xlfn.XLOOKUP(DETALLE_GD_1[[#This Row],[CODIGO]],PRODUCTOS[CODIGO],PRODUCTOS[DESC CORTA],"",0)</f>
        <v>PINO 2X4X320</v>
      </c>
    </row>
    <row r="2033" spans="1:30" hidden="1" x14ac:dyDescent="0.25">
      <c r="A2033" s="1">
        <v>46177</v>
      </c>
      <c r="B2033" s="1">
        <v>46177</v>
      </c>
      <c r="C2033" s="80" t="s">
        <v>169</v>
      </c>
      <c r="D2033" s="38">
        <v>6</v>
      </c>
      <c r="E2033" s="80" t="s">
        <v>169</v>
      </c>
      <c r="F2033">
        <v>302010</v>
      </c>
      <c r="G2033" s="80" t="s">
        <v>323</v>
      </c>
      <c r="H2033" s="80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"/>
      <c r="W2033" s="2">
        <v>6579000000</v>
      </c>
      <c r="X2033" s="6">
        <v>1106302.4691599987</v>
      </c>
      <c r="Y2033" s="38">
        <v>10010</v>
      </c>
      <c r="Z2033" s="81">
        <f>+((DETALLE_GD_1[[#This Row],[VALOR X UN (GD)]]-DETALLE_GD_1[[#This Row],[VALOR PPTO]])/DETALLE_GD_1[[#This Row],[VALOR PPTO]])</f>
        <v>2.5689668229515197E-2</v>
      </c>
      <c r="AA2033" s="2">
        <f>+DETALLE_GD_1[[#This Row],[VALOR PPTO]]*DETALLE_GD_1[[#This Row],[CANTIDAD RECIBIDA]]</f>
        <v>1106302.4616</v>
      </c>
      <c r="AB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3" s="3">
        <f>+DETALLE_GD_1[[#This Row],[CANTIDAD SOLICITADA]]-DETALLE_GD_1[[#This Row],[DEVOLUCIÓN]]</f>
        <v>168</v>
      </c>
      <c r="AD2033" s="38" t="str">
        <f>+_xlfn.XLOOKUP(DETALLE_GD_1[[#This Row],[CODIGO]],PRODUCTOS[CODIGO],PRODUCTOS[DESC CORTA],"",0)</f>
        <v>PINO 2X6X320</v>
      </c>
    </row>
    <row r="2034" spans="1:30" hidden="1" x14ac:dyDescent="0.25">
      <c r="A2034" s="1">
        <v>46177</v>
      </c>
      <c r="B2034" s="1">
        <v>46177</v>
      </c>
      <c r="C2034" s="80" t="s">
        <v>169</v>
      </c>
      <c r="D2034" s="38">
        <v>6</v>
      </c>
      <c r="E2034" s="80" t="s">
        <v>169</v>
      </c>
      <c r="F2034">
        <v>407185</v>
      </c>
      <c r="G2034" s="80" t="s">
        <v>43</v>
      </c>
      <c r="H2034" s="80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"/>
      <c r="W2034" s="2">
        <v>6579000000</v>
      </c>
      <c r="X2034" s="6">
        <v>34391.599999999999</v>
      </c>
      <c r="Y2034" s="38">
        <v>10010</v>
      </c>
      <c r="Z2034" s="81">
        <f>+((DETALLE_GD_1[[#This Row],[VALOR X UN (GD)]]-DETALLE_GD_1[[#This Row],[VALOR PPTO]])/DETALLE_GD_1[[#This Row],[VALOR PPTO]])</f>
        <v>-8.9077242923396804E-2</v>
      </c>
      <c r="AA2034" s="2">
        <f>+DETALLE_GD_1[[#This Row],[VALOR PPTO]]*DETALLE_GD_1[[#This Row],[CANTIDAD RECIBIDA]]</f>
        <v>34391.5</v>
      </c>
      <c r="AB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4" s="3">
        <f>+DETALLE_GD_1[[#This Row],[CANTIDAD SOLICITADA]]-DETALLE_GD_1[[#This Row],[DEVOLUCIÓN]]</f>
        <v>5000</v>
      </c>
      <c r="AD2034" s="38">
        <f>+_xlfn.XLOOKUP(DETALLE_GD_1[[#This Row],[CODIGO]],PRODUCTOS[CODIGO],PRODUCTOS[DESC CORTA],"",0)</f>
        <v>0</v>
      </c>
    </row>
    <row r="2035" spans="1:30" hidden="1" x14ac:dyDescent="0.25">
      <c r="A2035" s="1">
        <v>46177</v>
      </c>
      <c r="B2035" s="1">
        <v>46177</v>
      </c>
      <c r="C2035" s="80" t="s">
        <v>169</v>
      </c>
      <c r="D2035" s="38">
        <v>6</v>
      </c>
      <c r="E2035" s="80" t="s">
        <v>169</v>
      </c>
      <c r="F2035">
        <v>407423</v>
      </c>
      <c r="G2035" s="80" t="s">
        <v>106</v>
      </c>
      <c r="H2035" s="80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"/>
      <c r="W2035" s="2">
        <v>6579000000</v>
      </c>
      <c r="X2035" s="6">
        <v>533202.50991891895</v>
      </c>
      <c r="Y2035" s="38">
        <v>10010</v>
      </c>
      <c r="Z2035" s="81">
        <f>+((DETALLE_GD_1[[#This Row],[VALOR X UN (GD)]]-DETALLE_GD_1[[#This Row],[VALOR PPTO]])/DETALLE_GD_1[[#This Row],[VALOR PPTO]])</f>
        <v>-0.96749640146098337</v>
      </c>
      <c r="AA2035" s="2">
        <f>+DETALLE_GD_1[[#This Row],[VALOR PPTO]]*DETALLE_GD_1[[#This Row],[CANTIDAD RECIBIDA]]</f>
        <v>533202.5</v>
      </c>
      <c r="AB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5" s="3">
        <f>+DETALLE_GD_1[[#This Row],[CANTIDAD SOLICITADA]]-DETALLE_GD_1[[#This Row],[DEVOLUCIÓN]]</f>
        <v>5000</v>
      </c>
      <c r="AD2035" s="38" t="str">
        <f>+_xlfn.XLOOKUP(DETALLE_GD_1[[#This Row],[CODIGO]],PRODUCTOS[CODIGO],PRODUCTOS[DESC CORTA],"",0)</f>
        <v>TORNILLO CRS 6X1 5/8</v>
      </c>
    </row>
    <row r="2036" spans="1:30" hidden="1" x14ac:dyDescent="0.25">
      <c r="A2036" s="1">
        <v>46177</v>
      </c>
      <c r="B2036" s="1">
        <v>46177</v>
      </c>
      <c r="C2036" s="80" t="s">
        <v>169</v>
      </c>
      <c r="D2036" s="38">
        <v>6</v>
      </c>
      <c r="E2036" s="80" t="s">
        <v>169</v>
      </c>
      <c r="F2036">
        <v>1902013</v>
      </c>
      <c r="G2036" s="80" t="s">
        <v>338</v>
      </c>
      <c r="H2036" s="80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"/>
      <c r="W2036" s="2">
        <v>6579000000</v>
      </c>
      <c r="X2036" s="6">
        <v>595580</v>
      </c>
      <c r="Y2036" s="38">
        <v>10010</v>
      </c>
      <c r="Z2036" s="81">
        <f>+((DETALLE_GD_1[[#This Row],[VALOR X UN (GD)]]-DETALLE_GD_1[[#This Row],[VALOR PPTO]])/DETALLE_GD_1[[#This Row],[VALOR PPTO]])</f>
        <v>0.3174552537022734</v>
      </c>
      <c r="AA2036" s="2">
        <f>+DETALLE_GD_1[[#This Row],[VALOR PPTO]]*DETALLE_GD_1[[#This Row],[CANTIDAD RECIBIDA]]</f>
        <v>595580</v>
      </c>
      <c r="AB2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6" s="3">
        <f>+DETALLE_GD_1[[#This Row],[CANTIDAD SOLICITADA]]-DETALLE_GD_1[[#This Row],[DEVOLUCIÓN]]</f>
        <v>20</v>
      </c>
      <c r="AD2036" s="38">
        <f>+_xlfn.XLOOKUP(DETALLE_GD_1[[#This Row],[CODIGO]],PRODUCTOS[CODIGO],PRODUCTOS[DESC CORTA],"",0)</f>
        <v>0</v>
      </c>
    </row>
    <row r="2037" spans="1:30" hidden="1" x14ac:dyDescent="0.25">
      <c r="A2037" s="1">
        <v>46177</v>
      </c>
      <c r="B2037" s="1">
        <v>46177</v>
      </c>
      <c r="C2037" s="80" t="s">
        <v>169</v>
      </c>
      <c r="D2037" s="38">
        <v>6</v>
      </c>
      <c r="E2037" s="80" t="s">
        <v>169</v>
      </c>
      <c r="F2037">
        <v>1802166</v>
      </c>
      <c r="G2037" s="80" t="s">
        <v>283</v>
      </c>
      <c r="H2037" s="80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">
        <v>560344</v>
      </c>
      <c r="W2037" s="2">
        <v>6579000000</v>
      </c>
      <c r="X2037" s="6">
        <v>41607</v>
      </c>
      <c r="Y2037" s="38">
        <v>10010</v>
      </c>
      <c r="Z2037" s="81">
        <f>+((DETALLE_GD_1[[#This Row],[VALOR X UN (GD)]]-DETALLE_GD_1[[#This Row],[VALOR PPTO]])/DETALLE_GD_1[[#This Row],[VALOR PPTO]])</f>
        <v>0</v>
      </c>
      <c r="AA2037" s="2">
        <f>+DETALLE_GD_1[[#This Row],[VALOR PPTO]]*DETALLE_GD_1[[#This Row],[CANTIDAD RECIBIDA]]</f>
        <v>41607</v>
      </c>
      <c r="AB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7" s="3">
        <f>+DETALLE_GD_1[[#This Row],[CANTIDAD SOLICITADA]]-DETALLE_GD_1[[#This Row],[DEVOLUCIÓN]]</f>
        <v>3</v>
      </c>
      <c r="AD2037" s="38" t="str">
        <f>+_xlfn.XLOOKUP(DETALLE_GD_1[[#This Row],[CODIGO]],PRODUCTOS[CODIGO],PRODUCTOS[DESC CORTA],"",0)</f>
        <v>NEW TS2024022)</v>
      </c>
    </row>
    <row r="2038" spans="1:30" hidden="1" x14ac:dyDescent="0.25">
      <c r="A2038" s="1">
        <v>46177</v>
      </c>
      <c r="B2038" s="1">
        <v>46177</v>
      </c>
      <c r="C2038" s="80" t="s">
        <v>169</v>
      </c>
      <c r="D2038" s="38">
        <v>6</v>
      </c>
      <c r="E2038" s="80" t="s">
        <v>169</v>
      </c>
      <c r="F2038">
        <v>1808146</v>
      </c>
      <c r="G2038" s="80" t="s">
        <v>274</v>
      </c>
      <c r="H2038" s="80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"/>
      <c r="W2038" s="2">
        <v>6579000000</v>
      </c>
      <c r="X2038" s="6">
        <v>13616</v>
      </c>
      <c r="Y2038" s="38">
        <v>10010</v>
      </c>
      <c r="Z2038" s="81">
        <f>+((DETALLE_GD_1[[#This Row],[VALOR X UN (GD)]]-DETALLE_GD_1[[#This Row],[VALOR PPTO]])/DETALLE_GD_1[[#This Row],[VALOR PPTO]])</f>
        <v>-2.5264394829612222E-2</v>
      </c>
      <c r="AA2038" s="2">
        <f>+DETALLE_GD_1[[#This Row],[VALOR PPTO]]*DETALLE_GD_1[[#This Row],[CANTIDAD RECIBIDA]]</f>
        <v>13616</v>
      </c>
      <c r="AB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8" s="3">
        <f>+DETALLE_GD_1[[#This Row],[CANTIDAD SOLICITADA]]-DETALLE_GD_1[[#This Row],[DEVOLUCIÓN]]</f>
        <v>4</v>
      </c>
      <c r="AD2038" s="38" t="str">
        <f>+_xlfn.XLOOKUP(DETALLE_GD_1[[#This Row],[CODIGO]],PRODUCTOS[CODIGO],PRODUCTOS[DESC CORTA],"",0)</f>
        <v>NUEVA</v>
      </c>
    </row>
    <row r="2039" spans="1:30" hidden="1" x14ac:dyDescent="0.25">
      <c r="A2039" s="1">
        <v>46177</v>
      </c>
      <c r="B2039" s="1">
        <v>46177</v>
      </c>
      <c r="C2039" s="80" t="s">
        <v>169</v>
      </c>
      <c r="D2039" s="38">
        <v>6</v>
      </c>
      <c r="E2039" s="80" t="s">
        <v>169</v>
      </c>
      <c r="F2039">
        <v>1808148</v>
      </c>
      <c r="G2039" s="80" t="s">
        <v>276</v>
      </c>
      <c r="H2039" s="80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"/>
      <c r="W2039" s="2">
        <v>6579000000</v>
      </c>
      <c r="X2039" s="6">
        <v>4356</v>
      </c>
      <c r="Y2039" s="38">
        <v>10010</v>
      </c>
      <c r="Z2039" s="81">
        <f>+((DETALLE_GD_1[[#This Row],[VALOR X UN (GD)]]-DETALLE_GD_1[[#This Row],[VALOR PPTO]])/DETALLE_GD_1[[#This Row],[VALOR PPTO]])</f>
        <v>8.7235996326905426E-3</v>
      </c>
      <c r="AA2039" s="2">
        <f>+DETALLE_GD_1[[#This Row],[VALOR PPTO]]*DETALLE_GD_1[[#This Row],[CANTIDAD RECIBIDA]]</f>
        <v>4356</v>
      </c>
      <c r="AB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9" s="3">
        <f>+DETALLE_GD_1[[#This Row],[CANTIDAD SOLICITADA]]-DETALLE_GD_1[[#This Row],[DEVOLUCIÓN]]</f>
        <v>4</v>
      </c>
      <c r="AD2039" s="38" t="str">
        <f>+_xlfn.XLOOKUP(DETALLE_GD_1[[#This Row],[CODIGO]],PRODUCTOS[CODIGO],PRODUCTOS[DESC CORTA],"",0)</f>
        <v>SELLO INSTALACION WC</v>
      </c>
    </row>
    <row r="2040" spans="1:30" hidden="1" x14ac:dyDescent="0.25">
      <c r="A2040" s="1">
        <v>46177</v>
      </c>
      <c r="B2040" s="1">
        <v>46177</v>
      </c>
      <c r="C2040" s="80" t="s">
        <v>169</v>
      </c>
      <c r="D2040" s="38">
        <v>6</v>
      </c>
      <c r="E2040" s="80" t="s">
        <v>169</v>
      </c>
      <c r="F2040">
        <v>1808147</v>
      </c>
      <c r="G2040" s="80" t="s">
        <v>275</v>
      </c>
      <c r="H2040" s="8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"/>
      <c r="W2040" s="2">
        <v>6579000000</v>
      </c>
      <c r="X2040" s="6">
        <v>9172</v>
      </c>
      <c r="Y2040" s="38">
        <v>10010</v>
      </c>
      <c r="Z2040" s="81">
        <f>+((DETALLE_GD_1[[#This Row],[VALOR X UN (GD)]]-DETALLE_GD_1[[#This Row],[VALOR PPTO]])/DETALLE_GD_1[[#This Row],[VALOR PPTO]])</f>
        <v>-3.3580462276493674E-2</v>
      </c>
      <c r="AA2040" s="2">
        <f>+DETALLE_GD_1[[#This Row],[VALOR PPTO]]*DETALLE_GD_1[[#This Row],[CANTIDAD RECIBIDA]]</f>
        <v>9172</v>
      </c>
      <c r="AB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0" s="3">
        <f>+DETALLE_GD_1[[#This Row],[CANTIDAD SOLICITADA]]-DETALLE_GD_1[[#This Row],[DEVOLUCIÓN]]</f>
        <v>4</v>
      </c>
      <c r="AD2040" s="38" t="str">
        <f>+_xlfn.XLOOKUP(DETALLE_GD_1[[#This Row],[CODIGO]],PRODUCTOS[CODIGO],PRODUCTOS[DESC CORTA],"",0)</f>
        <v>LLAVE ANGULAR 1/2X</v>
      </c>
    </row>
    <row r="2041" spans="1:30" hidden="1" x14ac:dyDescent="0.25">
      <c r="A2041" s="1">
        <v>46177</v>
      </c>
      <c r="B2041" s="1">
        <v>46177</v>
      </c>
      <c r="C2041" s="80" t="s">
        <v>169</v>
      </c>
      <c r="D2041" s="38">
        <v>6</v>
      </c>
      <c r="E2041" s="80" t="s">
        <v>169</v>
      </c>
      <c r="F2041">
        <v>1808145</v>
      </c>
      <c r="G2041" s="80" t="s">
        <v>273</v>
      </c>
      <c r="H2041" s="80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"/>
      <c r="W2041" s="2">
        <v>6579000000</v>
      </c>
      <c r="X2041" s="6">
        <v>68580</v>
      </c>
      <c r="Y2041" s="38">
        <v>10010</v>
      </c>
      <c r="Z2041" s="81">
        <f>+((DETALLE_GD_1[[#This Row],[VALOR X UN (GD)]]-DETALLE_GD_1[[#This Row],[VALOR PPTO]])/DETALLE_GD_1[[#This Row],[VALOR PPTO]])</f>
        <v>-5.5745115193934089E-2</v>
      </c>
      <c r="AA2041" s="2">
        <f>+DETALLE_GD_1[[#This Row],[VALOR PPTO]]*DETALLE_GD_1[[#This Row],[CANTIDAD RECIBIDA]]</f>
        <v>68580</v>
      </c>
      <c r="AB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1" s="3">
        <f>+DETALLE_GD_1[[#This Row],[CANTIDAD SOLICITADA]]-DETALLE_GD_1[[#This Row],[DEVOLUCIÓN]]</f>
        <v>4</v>
      </c>
      <c r="AD2041" s="38" t="str">
        <f>+_xlfn.XLOOKUP(DETALLE_GD_1[[#This Row],[CODIGO]],PRODUCTOS[CODIGO],PRODUCTOS[DESC CORTA],"",0)</f>
        <v>ESTANQUE WC AURA</v>
      </c>
    </row>
    <row r="2042" spans="1:30" hidden="1" x14ac:dyDescent="0.25">
      <c r="A2042" s="1">
        <v>46177</v>
      </c>
      <c r="B2042" s="1">
        <v>46177</v>
      </c>
      <c r="C2042" s="80" t="s">
        <v>169</v>
      </c>
      <c r="D2042" s="38">
        <v>6</v>
      </c>
      <c r="E2042" s="80" t="s">
        <v>169</v>
      </c>
      <c r="F2042">
        <v>1808144</v>
      </c>
      <c r="G2042" s="80" t="s">
        <v>272</v>
      </c>
      <c r="H2042" s="80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"/>
      <c r="W2042" s="2">
        <v>6579000000</v>
      </c>
      <c r="X2042" s="6">
        <v>92912</v>
      </c>
      <c r="Y2042" s="38">
        <v>10010</v>
      </c>
      <c r="Z2042" s="81">
        <f>+((DETALLE_GD_1[[#This Row],[VALOR X UN (GD)]]-DETALLE_GD_1[[#This Row],[VALOR PPTO]])/DETALLE_GD_1[[#This Row],[VALOR PPTO]])</f>
        <v>3.8208197003616324E-3</v>
      </c>
      <c r="AA2042" s="2">
        <f>+DETALLE_GD_1[[#This Row],[VALOR PPTO]]*DETALLE_GD_1[[#This Row],[CANTIDAD RECIBIDA]]</f>
        <v>92912</v>
      </c>
      <c r="AB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2" s="3">
        <f>+DETALLE_GD_1[[#This Row],[CANTIDAD SOLICITADA]]-DETALLE_GD_1[[#This Row],[DEVOLUCIÓN]]</f>
        <v>4</v>
      </c>
      <c r="AD2042" s="38" t="str">
        <f>+_xlfn.XLOOKUP(DETALLE_GD_1[[#This Row],[CODIGO]],PRODUCTOS[CODIGO],PRODUCTOS[DESC CORTA],"",0)</f>
        <v>TAZA WC AURA</v>
      </c>
    </row>
    <row r="2043" spans="1:30" hidden="1" x14ac:dyDescent="0.25">
      <c r="A2043" s="1">
        <v>46177</v>
      </c>
      <c r="B2043" s="1">
        <v>46177</v>
      </c>
      <c r="C2043" s="80" t="s">
        <v>169</v>
      </c>
      <c r="D2043" s="38">
        <v>6</v>
      </c>
      <c r="E2043" s="80" t="s">
        <v>169</v>
      </c>
      <c r="F2043">
        <v>407795</v>
      </c>
      <c r="G2043" s="80" t="s">
        <v>325</v>
      </c>
      <c r="H2043" s="80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"/>
      <c r="W2043" s="2">
        <v>6579000000</v>
      </c>
      <c r="X2043" s="6">
        <v>4832.8008300000001</v>
      </c>
      <c r="Y2043" s="38">
        <v>10010</v>
      </c>
      <c r="Z2043" s="81">
        <f>+((DETALLE_GD_1[[#This Row],[VALOR X UN (GD)]]-DETALLE_GD_1[[#This Row],[VALOR PPTO]])/DETALLE_GD_1[[#This Row],[VALOR PPTO]])</f>
        <v>-0.22198326485958209</v>
      </c>
      <c r="AA2043" s="2">
        <f>+DETALLE_GD_1[[#This Row],[VALOR PPTO]]*DETALLE_GD_1[[#This Row],[CANTIDAD RECIBIDA]]</f>
        <v>4832.8008</v>
      </c>
      <c r="AB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3" s="3">
        <f>+DETALLE_GD_1[[#This Row],[CANTIDAD SOLICITADA]]-DETALLE_GD_1[[#This Row],[DEVOLUCIÓN]]</f>
        <v>3</v>
      </c>
      <c r="AD2043" s="38" t="str">
        <f>+_xlfn.XLOOKUP(DETALLE_GD_1[[#This Row],[CODIGO]],PRODUCTOS[CODIGO],PRODUCTOS[DESC CORTA],"",0)</f>
        <v>SET BALCON</v>
      </c>
    </row>
    <row r="2044" spans="1:30" hidden="1" x14ac:dyDescent="0.25">
      <c r="A2044" s="1">
        <v>46177</v>
      </c>
      <c r="B2044" s="1">
        <v>46177</v>
      </c>
      <c r="C2044" s="80" t="s">
        <v>169</v>
      </c>
      <c r="D2044" s="38">
        <v>6</v>
      </c>
      <c r="E2044" s="80" t="s">
        <v>169</v>
      </c>
      <c r="F2044">
        <v>2505426</v>
      </c>
      <c r="G2044" s="80" t="s">
        <v>711</v>
      </c>
      <c r="H2044" s="80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"/>
      <c r="W2044" s="2">
        <v>6579000000</v>
      </c>
      <c r="X2044" s="6">
        <v>6736</v>
      </c>
      <c r="Y2044" s="38">
        <v>10010</v>
      </c>
      <c r="Z2044" s="81">
        <f>+((DETALLE_GD_1[[#This Row],[VALOR X UN (GD)]]-DETALLE_GD_1[[#This Row],[VALOR PPTO]])/DETALLE_GD_1[[#This Row],[VALOR PPTO]])</f>
        <v>2.4792161520190023E-2</v>
      </c>
      <c r="AA2044" s="2">
        <f>+DETALLE_GD_1[[#This Row],[VALOR PPTO]]*DETALLE_GD_1[[#This Row],[CANTIDAD RECIBIDA]]</f>
        <v>6736</v>
      </c>
      <c r="AB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4" s="3">
        <f>+DETALLE_GD_1[[#This Row],[CANTIDAD SOLICITADA]]-DETALLE_GD_1[[#This Row],[DEVOLUCIÓN]]</f>
        <v>4</v>
      </c>
      <c r="AD2044" s="38" t="str">
        <f>+_xlfn.XLOOKUP(DETALLE_GD_1[[#This Row],[CODIGO]],PRODUCTOS[CODIGO],PRODUCTOS[DESC CORTA],"",0)</f>
        <v/>
      </c>
    </row>
    <row r="2045" spans="1:30" hidden="1" x14ac:dyDescent="0.25">
      <c r="A2045" s="1">
        <v>46177</v>
      </c>
      <c r="B2045" s="1">
        <v>46177</v>
      </c>
      <c r="C2045" s="80" t="s">
        <v>169</v>
      </c>
      <c r="D2045" s="38">
        <v>6</v>
      </c>
      <c r="E2045" s="80" t="s">
        <v>169</v>
      </c>
      <c r="F2045">
        <v>1802176</v>
      </c>
      <c r="G2045" s="80" t="s">
        <v>196</v>
      </c>
      <c r="H2045" s="80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"/>
      <c r="W2045" s="2">
        <v>6579000000</v>
      </c>
      <c r="X2045" s="6">
        <v>8796</v>
      </c>
      <c r="Y2045" s="38">
        <v>10010</v>
      </c>
      <c r="Z2045" s="81">
        <f>+((DETALLE_GD_1[[#This Row],[VALOR X UN (GD)]]-DETALLE_GD_1[[#This Row],[VALOR PPTO]])/DETALLE_GD_1[[#This Row],[VALOR PPTO]])</f>
        <v>0</v>
      </c>
      <c r="AA2045" s="2">
        <f>+DETALLE_GD_1[[#This Row],[VALOR PPTO]]*DETALLE_GD_1[[#This Row],[CANTIDAD RECIBIDA]]</f>
        <v>8796</v>
      </c>
      <c r="AB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5" s="3">
        <f>+DETALLE_GD_1[[#This Row],[CANTIDAD SOLICITADA]]-DETALLE_GD_1[[#This Row],[DEVOLUCIÓN]]</f>
        <v>4</v>
      </c>
      <c r="AD2045" s="38">
        <f>+_xlfn.XLOOKUP(DETALLE_GD_1[[#This Row],[CODIGO]],PRODUCTOS[CODIGO],PRODUCTOS[DESC CORTA],"",0)</f>
        <v>0</v>
      </c>
    </row>
    <row r="2046" spans="1:30" hidden="1" x14ac:dyDescent="0.25">
      <c r="A2046" s="1">
        <v>46177</v>
      </c>
      <c r="B2046" s="1">
        <v>46177</v>
      </c>
      <c r="C2046" s="80" t="s">
        <v>169</v>
      </c>
      <c r="D2046" s="38">
        <v>6</v>
      </c>
      <c r="E2046" s="80" t="s">
        <v>169</v>
      </c>
      <c r="F2046">
        <v>1802165</v>
      </c>
      <c r="G2046" s="80" t="s">
        <v>261</v>
      </c>
      <c r="H2046" s="80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"/>
      <c r="W2046" s="2">
        <v>6579000000</v>
      </c>
      <c r="X2046" s="6">
        <v>36488</v>
      </c>
      <c r="Y2046" s="38">
        <v>10010</v>
      </c>
      <c r="Z2046" s="81">
        <f>+((DETALLE_GD_1[[#This Row],[VALOR X UN (GD)]]-DETALLE_GD_1[[#This Row],[VALOR PPTO]])/DETALLE_GD_1[[#This Row],[VALOR PPTO]])</f>
        <v>0</v>
      </c>
      <c r="AA2046" s="2">
        <f>+DETALLE_GD_1[[#This Row],[VALOR PPTO]]*DETALLE_GD_1[[#This Row],[CANTIDAD RECIBIDA]]</f>
        <v>36488</v>
      </c>
      <c r="AB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6" s="3">
        <f>+DETALLE_GD_1[[#This Row],[CANTIDAD SOLICITADA]]-DETALLE_GD_1[[#This Row],[DEVOLUCIÓN]]</f>
        <v>4</v>
      </c>
      <c r="AD2046" s="38" t="str">
        <f>+_xlfn.XLOOKUP(DETALLE_GD_1[[#This Row],[CODIGO]],PRODUCTOS[CODIGO],PRODUCTOS[DESC CORTA],"",0)</f>
        <v>NEW TS2024019)</v>
      </c>
    </row>
    <row r="2047" spans="1:30" hidden="1" x14ac:dyDescent="0.25">
      <c r="A2047" s="1">
        <v>46177</v>
      </c>
      <c r="B2047" s="1">
        <v>46177</v>
      </c>
      <c r="C2047" s="80" t="s">
        <v>169</v>
      </c>
      <c r="D2047" s="38">
        <v>6</v>
      </c>
      <c r="E2047" s="80" t="s">
        <v>169</v>
      </c>
      <c r="F2047">
        <v>1701154</v>
      </c>
      <c r="G2047" s="80" t="s">
        <v>713</v>
      </c>
      <c r="H2047" s="80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"/>
      <c r="W2047" s="2">
        <v>6579000000</v>
      </c>
      <c r="X2047" s="6">
        <v>4920</v>
      </c>
      <c r="Y2047" s="38">
        <v>10010</v>
      </c>
      <c r="Z2047" s="81">
        <f>+((DETALLE_GD_1[[#This Row],[VALOR X UN (GD)]]-DETALLE_GD_1[[#This Row],[VALOR PPTO]])/DETALLE_GD_1[[#This Row],[VALOR PPTO]])</f>
        <v>-2.032520325203252E-4</v>
      </c>
      <c r="AA2047" s="2">
        <f>+DETALLE_GD_1[[#This Row],[VALOR PPTO]]*DETALLE_GD_1[[#This Row],[CANTIDAD RECIBIDA]]</f>
        <v>4920</v>
      </c>
      <c r="AB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7" s="3">
        <f>+DETALLE_GD_1[[#This Row],[CANTIDAD SOLICITADA]]-DETALLE_GD_1[[#This Row],[DEVOLUCIÓN]]</f>
        <v>4</v>
      </c>
      <c r="AD2047" s="38" t="str">
        <f>+_xlfn.XLOOKUP(DETALLE_GD_1[[#This Row],[CODIGO]],PRODUCTOS[CODIGO],PRODUCTOS[DESC CORTA],"",0)</f>
        <v/>
      </c>
    </row>
    <row r="2048" spans="1:30" hidden="1" x14ac:dyDescent="0.25">
      <c r="A2048" s="1">
        <v>46177</v>
      </c>
      <c r="B2048" s="1">
        <v>46177</v>
      </c>
      <c r="C2048" s="80" t="s">
        <v>169</v>
      </c>
      <c r="D2048" s="38">
        <v>6</v>
      </c>
      <c r="E2048" s="80" t="s">
        <v>169</v>
      </c>
      <c r="F2048">
        <v>1802175</v>
      </c>
      <c r="G2048" s="80" t="s">
        <v>269</v>
      </c>
      <c r="H2048" s="80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"/>
      <c r="W2048" s="2">
        <v>6579000000</v>
      </c>
      <c r="X2048" s="6">
        <v>4316</v>
      </c>
      <c r="Y2048" s="38">
        <v>10010</v>
      </c>
      <c r="Z2048" s="81">
        <f>+((DETALLE_GD_1[[#This Row],[VALOR X UN (GD)]]-DETALLE_GD_1[[#This Row],[VALOR PPTO]])/DETALLE_GD_1[[#This Row],[VALOR PPTO]])</f>
        <v>0</v>
      </c>
      <c r="AA2048" s="2">
        <f>+DETALLE_GD_1[[#This Row],[VALOR PPTO]]*DETALLE_GD_1[[#This Row],[CANTIDAD RECIBIDA]]</f>
        <v>4316</v>
      </c>
      <c r="AB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8" s="3">
        <f>+DETALLE_GD_1[[#This Row],[CANTIDAD SOLICITADA]]-DETALLE_GD_1[[#This Row],[DEVOLUCIÓN]]</f>
        <v>4</v>
      </c>
      <c r="AD2048" s="38" t="str">
        <f>+_xlfn.XLOOKUP(DETALLE_GD_1[[#This Row],[CODIGO]],PRODUCTOS[CODIGO],PRODUCTOS[DESC CORTA],"",0)</f>
        <v>UÑETAS INSTLACION LAVAMANOS</v>
      </c>
    </row>
    <row r="2049" spans="1:30" hidden="1" x14ac:dyDescent="0.25">
      <c r="A2049" s="1">
        <v>46177</v>
      </c>
      <c r="B2049" s="1">
        <v>46177</v>
      </c>
      <c r="C2049" s="80" t="s">
        <v>169</v>
      </c>
      <c r="D2049" s="38">
        <v>6</v>
      </c>
      <c r="E2049" s="80" t="s">
        <v>169</v>
      </c>
      <c r="F2049">
        <v>1802174</v>
      </c>
      <c r="G2049" s="80" t="s">
        <v>268</v>
      </c>
      <c r="H2049" s="80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"/>
      <c r="W2049" s="2">
        <v>6579000000</v>
      </c>
      <c r="X2049" s="6">
        <v>30836</v>
      </c>
      <c r="Y2049" s="38">
        <v>10010</v>
      </c>
      <c r="Z2049" s="81">
        <f>+((DETALLE_GD_1[[#This Row],[VALOR X UN (GD)]]-DETALLE_GD_1[[#This Row],[VALOR PPTO]])/DETALLE_GD_1[[#This Row],[VALOR PPTO]])</f>
        <v>-9.4045920352834353E-4</v>
      </c>
      <c r="AA2049" s="2">
        <f>+DETALLE_GD_1[[#This Row],[VALOR PPTO]]*DETALLE_GD_1[[#This Row],[CANTIDAD RECIBIDA]]</f>
        <v>30836</v>
      </c>
      <c r="AB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9" s="3">
        <f>+DETALLE_GD_1[[#This Row],[CANTIDAD SOLICITADA]]-DETALLE_GD_1[[#This Row],[DEVOLUCIÓN]]</f>
        <v>4</v>
      </c>
      <c r="AD2049" s="38" t="str">
        <f>+_xlfn.XLOOKUP(DETALLE_GD_1[[#This Row],[CODIGO]],PRODUCTOS[CODIGO],PRODUCTOS[DESC CORTA],"",0)</f>
        <v>PEDESTAL DS THEOS</v>
      </c>
    </row>
    <row r="2050" spans="1:30" hidden="1" x14ac:dyDescent="0.25">
      <c r="A2050" s="1">
        <v>46177</v>
      </c>
      <c r="B2050" s="1">
        <v>46177</v>
      </c>
      <c r="C2050" s="80" t="s">
        <v>169</v>
      </c>
      <c r="D2050" s="38">
        <v>6</v>
      </c>
      <c r="E2050" s="80" t="s">
        <v>169</v>
      </c>
      <c r="F2050">
        <v>1802173</v>
      </c>
      <c r="G2050" s="80" t="s">
        <v>267</v>
      </c>
      <c r="H2050" s="8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"/>
      <c r="W2050" s="2">
        <v>6579000000</v>
      </c>
      <c r="X2050" s="6">
        <v>47984</v>
      </c>
      <c r="Y2050" s="38">
        <v>10010</v>
      </c>
      <c r="Z2050" s="81">
        <f>+((DETALLE_GD_1[[#This Row],[VALOR X UN (GD)]]-DETALLE_GD_1[[#This Row],[VALOR PPTO]])/DETALLE_GD_1[[#This Row],[VALOR PPTO]])</f>
        <v>-9.378126042014005E-4</v>
      </c>
      <c r="AA2050" s="2">
        <f>+DETALLE_GD_1[[#This Row],[VALOR PPTO]]*DETALLE_GD_1[[#This Row],[CANTIDAD RECIBIDA]]</f>
        <v>47984</v>
      </c>
      <c r="AB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0" s="3">
        <f>+DETALLE_GD_1[[#This Row],[CANTIDAD SOLICITADA]]-DETALLE_GD_1[[#This Row],[DEVOLUCIÓN]]</f>
        <v>4</v>
      </c>
      <c r="AD2050" s="38" t="str">
        <f>+_xlfn.XLOOKUP(DETALLE_GD_1[[#This Row],[CODIGO]],PRODUCTOS[CODIGO],PRODUCTOS[DESC CORTA],"",0)</f>
        <v>LAVAMANOS DS THEOS</v>
      </c>
    </row>
    <row r="2051" spans="1:30" hidden="1" x14ac:dyDescent="0.25">
      <c r="A2051" s="1">
        <v>46177</v>
      </c>
      <c r="B2051" s="1">
        <v>46177</v>
      </c>
      <c r="C2051" s="80" t="s">
        <v>169</v>
      </c>
      <c r="D2051" s="38">
        <v>6</v>
      </c>
      <c r="E2051" s="80" t="s">
        <v>169</v>
      </c>
      <c r="F2051">
        <v>5316484</v>
      </c>
      <c r="G2051" s="80" t="s">
        <v>96</v>
      </c>
      <c r="H2051" s="80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"/>
      <c r="W2051" s="2">
        <v>6579000000</v>
      </c>
      <c r="X2051" s="6">
        <v>34981.818184000003</v>
      </c>
      <c r="Y2051" s="38">
        <v>10010</v>
      </c>
      <c r="Z2051" s="81">
        <f>+((DETALLE_GD_1[[#This Row],[VALOR X UN (GD)]]-DETALLE_GD_1[[#This Row],[VALOR PPTO]])/DETALLE_GD_1[[#This Row],[VALOR PPTO]])</f>
        <v>-2.0405411515142864E-2</v>
      </c>
      <c r="AA2051" s="2">
        <f>+DETALLE_GD_1[[#This Row],[VALOR PPTO]]*DETALLE_GD_1[[#This Row],[CANTIDAD RECIBIDA]]</f>
        <v>34981.818399999996</v>
      </c>
      <c r="AB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1" s="3">
        <f>+DETALLE_GD_1[[#This Row],[CANTIDAD SOLICITADA]]-DETALLE_GD_1[[#This Row],[DEVOLUCIÓN]]</f>
        <v>8</v>
      </c>
      <c r="AD2051" s="38" t="str">
        <f>+_xlfn.XLOOKUP(DETALLE_GD_1[[#This Row],[CODIGO]],PRODUCTOS[CODIGO],PRODUCTOS[DESC CORTA],"",0)</f>
        <v>LLAVE DE BOLA AC</v>
      </c>
    </row>
    <row r="2052" spans="1:30" hidden="1" x14ac:dyDescent="0.25">
      <c r="A2052" s="1">
        <v>46177</v>
      </c>
      <c r="B2052" s="1">
        <v>46177</v>
      </c>
      <c r="C2052" s="80" t="s">
        <v>169</v>
      </c>
      <c r="D2052" s="38">
        <v>6</v>
      </c>
      <c r="E2052" s="80" t="s">
        <v>169</v>
      </c>
      <c r="F2052">
        <v>5316483</v>
      </c>
      <c r="G2052" s="80" t="s">
        <v>97</v>
      </c>
      <c r="H2052" s="80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"/>
      <c r="W2052" s="2">
        <v>6579000000</v>
      </c>
      <c r="X2052" s="6">
        <v>25900.857144000001</v>
      </c>
      <c r="Y2052" s="38">
        <v>10010</v>
      </c>
      <c r="Z2052" s="81">
        <f>+((DETALLE_GD_1[[#This Row],[VALOR X UN (GD)]]-DETALLE_GD_1[[#This Row],[VALOR PPTO]])/DETALLE_GD_1[[#This Row],[VALOR PPTO]])</f>
        <v>-7.8293039325247393E-2</v>
      </c>
      <c r="AA2052" s="2">
        <f>+DETALLE_GD_1[[#This Row],[VALOR PPTO]]*DETALLE_GD_1[[#This Row],[CANTIDAD RECIBIDA]]</f>
        <v>25900.856800000001</v>
      </c>
      <c r="AB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2" s="3">
        <f>+DETALLE_GD_1[[#This Row],[CANTIDAD SOLICITADA]]-DETALLE_GD_1[[#This Row],[DEVOLUCIÓN]]</f>
        <v>8</v>
      </c>
      <c r="AD2052" s="38" t="str">
        <f>+_xlfn.XLOOKUP(DETALLE_GD_1[[#This Row],[CODIGO]],PRODUCTOS[CODIGO],PRODUCTOS[DESC CORTA],"",0)</f>
        <v>LLAVE DE BOLA AF</v>
      </c>
    </row>
    <row r="2053" spans="1:30" hidden="1" x14ac:dyDescent="0.25">
      <c r="A2053" s="1">
        <v>46177</v>
      </c>
      <c r="B2053" s="1">
        <v>46177</v>
      </c>
      <c r="C2053" s="80" t="s">
        <v>169</v>
      </c>
      <c r="D2053" s="38">
        <v>6</v>
      </c>
      <c r="E2053" s="80" t="s">
        <v>169</v>
      </c>
      <c r="F2053">
        <v>1802170</v>
      </c>
      <c r="G2053" s="80" t="s">
        <v>264</v>
      </c>
      <c r="H2053" s="80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"/>
      <c r="W2053" s="2">
        <v>6579000000</v>
      </c>
      <c r="X2053" s="6">
        <v>8172</v>
      </c>
      <c r="Y2053" s="38">
        <v>10010</v>
      </c>
      <c r="Z2053" s="81">
        <f>+((DETALLE_GD_1[[#This Row],[VALOR X UN (GD)]]-DETALLE_GD_1[[#This Row],[VALOR PPTO]])/DETALLE_GD_1[[#This Row],[VALOR PPTO]])</f>
        <v>0</v>
      </c>
      <c r="AA2053" s="2">
        <f>+DETALLE_GD_1[[#This Row],[VALOR PPTO]]*DETALLE_GD_1[[#This Row],[CANTIDAD RECIBIDA]]</f>
        <v>8172</v>
      </c>
      <c r="AB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3" s="3">
        <f>+DETALLE_GD_1[[#This Row],[CANTIDAD SOLICITADA]]-DETALLE_GD_1[[#This Row],[DEVOLUCIÓN]]</f>
        <v>4</v>
      </c>
      <c r="AD2053" s="38">
        <f>+_xlfn.XLOOKUP(DETALLE_GD_1[[#This Row],[CODIGO]],PRODUCTOS[CODIGO],PRODUCTOS[DESC CORTA],"",0)</f>
        <v>0</v>
      </c>
    </row>
    <row r="2054" spans="1:30" hidden="1" x14ac:dyDescent="0.25">
      <c r="A2054" s="1">
        <v>46177</v>
      </c>
      <c r="B2054" s="1">
        <v>46177</v>
      </c>
      <c r="C2054" s="80" t="s">
        <v>169</v>
      </c>
      <c r="D2054" s="38">
        <v>6</v>
      </c>
      <c r="E2054" s="80" t="s">
        <v>169</v>
      </c>
      <c r="F2054">
        <v>1802169</v>
      </c>
      <c r="G2054" s="80" t="s">
        <v>263</v>
      </c>
      <c r="H2054" s="80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"/>
      <c r="W2054" s="2">
        <v>6579000000</v>
      </c>
      <c r="X2054" s="6">
        <v>42964</v>
      </c>
      <c r="Y2054" s="38">
        <v>10010</v>
      </c>
      <c r="Z2054" s="81">
        <f>+((DETALLE_GD_1[[#This Row],[VALOR X UN (GD)]]-DETALLE_GD_1[[#This Row],[VALOR PPTO]])/DETALLE_GD_1[[#This Row],[VALOR PPTO]])</f>
        <v>-1.0241132110604227E-3</v>
      </c>
      <c r="AA2054" s="2">
        <f>+DETALLE_GD_1[[#This Row],[VALOR PPTO]]*DETALLE_GD_1[[#This Row],[CANTIDAD RECIBIDA]]</f>
        <v>42964</v>
      </c>
      <c r="AB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4" s="3">
        <f>+DETALLE_GD_1[[#This Row],[CANTIDAD SOLICITADA]]-DETALLE_GD_1[[#This Row],[DEVOLUCIÓN]]</f>
        <v>4</v>
      </c>
      <c r="AD2054" s="38" t="str">
        <f>+_xlfn.XLOOKUP(DETALLE_GD_1[[#This Row],[CODIGO]],PRODUCTOS[CODIGO],PRODUCTOS[DESC CORTA],"",0)</f>
        <v>LAVARROPA PLATICO DS</v>
      </c>
    </row>
    <row r="2055" spans="1:30" hidden="1" x14ac:dyDescent="0.25">
      <c r="A2055" s="1">
        <v>46177</v>
      </c>
      <c r="B2055" s="1">
        <v>46177</v>
      </c>
      <c r="C2055" s="80" t="s">
        <v>169</v>
      </c>
      <c r="D2055" s="38">
        <v>6</v>
      </c>
      <c r="E2055" s="80" t="s">
        <v>169</v>
      </c>
      <c r="F2055">
        <v>1802167</v>
      </c>
      <c r="G2055" s="80" t="s">
        <v>262</v>
      </c>
      <c r="H2055" s="80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"/>
      <c r="W2055" s="2">
        <v>6579000000</v>
      </c>
      <c r="X2055" s="6">
        <v>59888</v>
      </c>
      <c r="Y2055" s="38">
        <v>10010</v>
      </c>
      <c r="Z2055" s="81">
        <f>+((DETALLE_GD_1[[#This Row],[VALOR X UN (GD)]]-DETALLE_GD_1[[#This Row],[VALOR PPTO]])/DETALLE_GD_1[[#This Row],[VALOR PPTO]])</f>
        <v>0</v>
      </c>
      <c r="AA2055" s="2">
        <f>+DETALLE_GD_1[[#This Row],[VALOR PPTO]]*DETALLE_GD_1[[#This Row],[CANTIDAD RECIBIDA]]</f>
        <v>59888</v>
      </c>
      <c r="AB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5" s="3">
        <f>+DETALLE_GD_1[[#This Row],[CANTIDAD SOLICITADA]]-DETALLE_GD_1[[#This Row],[DEVOLUCIÓN]]</f>
        <v>4</v>
      </c>
      <c r="AD2055" s="38" t="str">
        <f>+_xlfn.XLOOKUP(DETALLE_GD_1[[#This Row],[CODIGO]],PRODUCTOS[CODIGO],PRODUCTOS[DESC CORTA],"",0)</f>
        <v>NEW DUCHA SIMPLE, SOPORTE Y FLEXIBLE 1.5M 8LPM, ESTIU (TS2024020)</v>
      </c>
    </row>
    <row r="2056" spans="1:30" hidden="1" x14ac:dyDescent="0.25">
      <c r="A2056" s="1">
        <v>46177</v>
      </c>
      <c r="B2056" s="1">
        <v>46177</v>
      </c>
      <c r="C2056" s="80" t="s">
        <v>169</v>
      </c>
      <c r="D2056" s="38">
        <v>6</v>
      </c>
      <c r="E2056" s="80" t="s">
        <v>169</v>
      </c>
      <c r="F2056">
        <v>1801229</v>
      </c>
      <c r="G2056" s="80" t="s">
        <v>259</v>
      </c>
      <c r="H2056" s="80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"/>
      <c r="W2056" s="2">
        <v>6579000000</v>
      </c>
      <c r="X2056" s="6">
        <v>18702.074076000001</v>
      </c>
      <c r="Y2056" s="38">
        <v>10010</v>
      </c>
      <c r="Z2056" s="81">
        <f>+((DETALLE_GD_1[[#This Row],[VALOR X UN (GD)]]-DETALLE_GD_1[[#This Row],[VALOR PPTO]])/DETALLE_GD_1[[#This Row],[VALOR PPTO]])</f>
        <v>0.13003509664222265</v>
      </c>
      <c r="AA2056" s="2">
        <f>+DETALLE_GD_1[[#This Row],[VALOR PPTO]]*DETALLE_GD_1[[#This Row],[CANTIDAD RECIBIDA]]</f>
        <v>18702.074000000001</v>
      </c>
      <c r="AB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6" s="3">
        <f>+DETALLE_GD_1[[#This Row],[CANTIDAD SOLICITADA]]-DETALLE_GD_1[[#This Row],[DEVOLUCIÓN]]</f>
        <v>4</v>
      </c>
      <c r="AD2056" s="38" t="str">
        <f>+_xlfn.XLOOKUP(DETALLE_GD_1[[#This Row],[CODIGO]],PRODUCTOS[CODIGO],PRODUCTOS[DESC CORTA],"",0)</f>
        <v>KIT DESAGUE TINA</v>
      </c>
    </row>
    <row r="2057" spans="1:30" hidden="1" x14ac:dyDescent="0.25">
      <c r="A2057" s="1">
        <v>46178</v>
      </c>
      <c r="B2057" s="1">
        <v>46178</v>
      </c>
      <c r="C2057" s="80" t="s">
        <v>169</v>
      </c>
      <c r="D2057" s="38">
        <v>6</v>
      </c>
      <c r="E2057" s="80" t="s">
        <v>169</v>
      </c>
      <c r="F2057" t="s">
        <v>777</v>
      </c>
      <c r="G2057" s="80" t="s">
        <v>22</v>
      </c>
      <c r="H2057" s="80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">
        <v>4435858</v>
      </c>
      <c r="W2057" s="2">
        <v>6579000000</v>
      </c>
      <c r="X2057" s="6">
        <v>1228776.2228000003</v>
      </c>
      <c r="Y2057" s="38">
        <v>10010</v>
      </c>
      <c r="Z2057" s="81">
        <f>+((DETALLE_GD_1[[#This Row],[VALOR X UN (GD)]]-DETALLE_GD_1[[#This Row],[VALOR PPTO]])/DETALLE_GD_1[[#This Row],[VALOR PPTO]])</f>
        <v>-1.8229519378380471E-7</v>
      </c>
      <c r="AA2057" s="2">
        <f>+DETALLE_GD_1[[#This Row],[VALOR PPTO]]*DETALLE_GD_1[[#This Row],[CANTIDAD RECIBIDA]]</f>
        <v>1228776.2239999999</v>
      </c>
      <c r="AB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7" s="3">
        <f>+DETALLE_GD_1[[#This Row],[CANTIDAD SOLICITADA]]-DETALLE_GD_1[[#This Row],[DEVOLUCIÓN]]</f>
        <v>80</v>
      </c>
      <c r="AD2057" s="38" t="str">
        <f>+_xlfn.XLOOKUP(DETALLE_GD_1[[#This Row],[CODIGO]],PRODUCTOS[CODIGO],PRODUCTOS[DESC CORTA],"",0)</f>
        <v>PINO 3X8X320</v>
      </c>
    </row>
    <row r="2058" spans="1:30" hidden="1" x14ac:dyDescent="0.25">
      <c r="A2058" s="1">
        <v>46178</v>
      </c>
      <c r="B2058" s="1">
        <v>46178</v>
      </c>
      <c r="C2058" s="80" t="s">
        <v>169</v>
      </c>
      <c r="D2058" s="38">
        <v>6</v>
      </c>
      <c r="E2058" s="80" t="s">
        <v>169</v>
      </c>
      <c r="F2058">
        <v>302048</v>
      </c>
      <c r="G2058" s="80" t="s">
        <v>126</v>
      </c>
      <c r="H2058" s="80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"/>
      <c r="W2058" s="2">
        <v>6579000000</v>
      </c>
      <c r="X2058" s="6">
        <v>2961510.1115760002</v>
      </c>
      <c r="Y2058" s="38">
        <v>10010</v>
      </c>
      <c r="Z2058" s="81">
        <f>+((DETALLE_GD_1[[#This Row],[VALOR X UN (GD)]]-DETALLE_GD_1[[#This Row],[VALOR PPTO]])/DETALLE_GD_1[[#This Row],[VALOR PPTO]])</f>
        <v>3.3028041248091389E-2</v>
      </c>
      <c r="AA2058" s="2">
        <f>+DETALLE_GD_1[[#This Row],[VALOR PPTO]]*DETALLE_GD_1[[#This Row],[CANTIDAD RECIBIDA]]</f>
        <v>2961510.12</v>
      </c>
      <c r="AB2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8" s="3">
        <f>+DETALLE_GD_1[[#This Row],[CANTIDAD SOLICITADA]]-DETALLE_GD_1[[#This Row],[DEVOLUCIÓN]]</f>
        <v>216</v>
      </c>
      <c r="AD2058" s="38" t="str">
        <f>+_xlfn.XLOOKUP(DETALLE_GD_1[[#This Row],[CODIGO]],PRODUCTOS[CODIGO],PRODUCTOS[DESC CORTA],"",0)</f>
        <v>PINO 2X8X4</v>
      </c>
    </row>
    <row r="2059" spans="1:30" hidden="1" x14ac:dyDescent="0.25">
      <c r="A2059" s="1">
        <v>46178</v>
      </c>
      <c r="B2059" s="1">
        <v>46178</v>
      </c>
      <c r="C2059" s="80" t="s">
        <v>169</v>
      </c>
      <c r="D2059" s="38">
        <v>6</v>
      </c>
      <c r="E2059" s="80" t="s">
        <v>169</v>
      </c>
      <c r="F2059" t="s">
        <v>386</v>
      </c>
      <c r="G2059" s="80" t="s">
        <v>83</v>
      </c>
      <c r="H2059" s="80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"/>
      <c r="W2059" s="2">
        <v>6579000000</v>
      </c>
      <c r="X2059" s="6">
        <v>147759.27272799995</v>
      </c>
      <c r="Y2059" s="38">
        <v>10010</v>
      </c>
      <c r="Z2059" s="81">
        <f>+((DETALLE_GD_1[[#This Row],[VALOR X UN (GD)]]-DETALLE_GD_1[[#This Row],[VALOR PPTO]])/DETALLE_GD_1[[#This Row],[VALOR PPTO]])</f>
        <v>-1.8462462276418306E-6</v>
      </c>
      <c r="AA2059" s="2">
        <f>+DETALLE_GD_1[[#This Row],[VALOR PPTO]]*DETALLE_GD_1[[#This Row],[CANTIDAD RECIBIDA]]</f>
        <v>147759.27280000001</v>
      </c>
      <c r="AB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9" s="3">
        <f>+DETALLE_GD_1[[#This Row],[CANTIDAD SOLICITADA]]-DETALLE_GD_1[[#This Row],[DEVOLUCIÓN]]</f>
        <v>4</v>
      </c>
      <c r="AD2059" s="38" t="str">
        <f>+_xlfn.XLOOKUP(DETALLE_GD_1[[#This Row],[CODIGO]],PRODUCTOS[CODIGO],PRODUCTOS[DESC CORTA],"",0)</f>
        <v>CLAVO R20</v>
      </c>
    </row>
    <row r="2060" spans="1:30" hidden="1" x14ac:dyDescent="0.25">
      <c r="A2060" s="1">
        <v>46178</v>
      </c>
      <c r="B2060" s="1">
        <v>46178</v>
      </c>
      <c r="C2060" s="80" t="s">
        <v>169</v>
      </c>
      <c r="D2060" s="38">
        <v>6</v>
      </c>
      <c r="E2060" s="80" t="s">
        <v>169</v>
      </c>
      <c r="F2060">
        <v>404184</v>
      </c>
      <c r="G2060" s="80" t="s">
        <v>66</v>
      </c>
      <c r="H2060" s="8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">
        <v>5235</v>
      </c>
      <c r="W2060" s="2">
        <v>6579000000</v>
      </c>
      <c r="X2060" s="6">
        <v>5264.6271930000003</v>
      </c>
      <c r="Y2060" s="38">
        <v>10010</v>
      </c>
      <c r="Z2060" s="81">
        <f>+((DETALLE_GD_1[[#This Row],[VALOR X UN (GD)]]-DETALLE_GD_1[[#This Row],[VALOR PPTO]])/DETALLE_GD_1[[#This Row],[VALOR PPTO]])</f>
        <v>-5.6275780672101457E-3</v>
      </c>
      <c r="AA2060" s="2">
        <f>+DETALLE_GD_1[[#This Row],[VALOR PPTO]]*DETALLE_GD_1[[#This Row],[CANTIDAD RECIBIDA]]</f>
        <v>5264.6270999999997</v>
      </c>
      <c r="AB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0" s="3">
        <f>+DETALLE_GD_1[[#This Row],[CANTIDAD SOLICITADA]]-DETALLE_GD_1[[#This Row],[DEVOLUCIÓN]]</f>
        <v>3</v>
      </c>
      <c r="AD2060" s="38" t="str">
        <f>+_xlfn.XLOOKUP(DETALLE_GD_1[[#This Row],[CODIGO]],PRODUCTOS[CODIGO],PRODUCTOS[DESC CORTA],"",0)</f>
        <v>ANGULO BLANCO</v>
      </c>
    </row>
    <row r="2061" spans="1:30" hidden="1" x14ac:dyDescent="0.25">
      <c r="A2061" s="1">
        <v>46178</v>
      </c>
      <c r="B2061" s="1">
        <v>46178</v>
      </c>
      <c r="C2061" s="80" t="s">
        <v>169</v>
      </c>
      <c r="D2061" s="38">
        <v>6</v>
      </c>
      <c r="E2061" s="80" t="s">
        <v>169</v>
      </c>
      <c r="F2061">
        <v>304101</v>
      </c>
      <c r="G2061" s="80" t="s">
        <v>17</v>
      </c>
      <c r="H2061" s="80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">
        <v>7893331</v>
      </c>
      <c r="W2061" s="2">
        <v>6579000000</v>
      </c>
      <c r="X2061" s="6">
        <v>1622474.7756000008</v>
      </c>
      <c r="Y2061" s="38">
        <v>10010</v>
      </c>
      <c r="Z2061" s="81">
        <f>+((DETALLE_GD_1[[#This Row],[VALOR X UN (GD)]]-DETALLE_GD_1[[#This Row],[VALOR PPTO]])/DETALLE_GD_1[[#This Row],[VALOR PPTO]])</f>
        <v>-4.8973201176111441E-3</v>
      </c>
      <c r="AA2061" s="2">
        <f>+DETALLE_GD_1[[#This Row],[VALOR PPTO]]*DETALLE_GD_1[[#This Row],[CANTIDAD RECIBIDA]]</f>
        <v>1622474.784</v>
      </c>
      <c r="AB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1" s="3">
        <f>+DETALLE_GD_1[[#This Row],[CANTIDAD SOLICITADA]]-DETALLE_GD_1[[#This Row],[DEVOLUCIÓN]]</f>
        <v>168</v>
      </c>
      <c r="AD2061" s="38" t="str">
        <f>+_xlfn.XLOOKUP(DETALLE_GD_1[[#This Row],[CODIGO]],PRODUCTOS[CODIGO],PRODUCTOS[DESC CORTA],"",0)</f>
        <v>OSB 9.5</v>
      </c>
    </row>
    <row r="2062" spans="1:30" hidden="1" x14ac:dyDescent="0.25">
      <c r="A2062" s="1">
        <v>46178</v>
      </c>
      <c r="B2062" s="1">
        <v>46178</v>
      </c>
      <c r="C2062" s="80" t="s">
        <v>169</v>
      </c>
      <c r="D2062" s="38">
        <v>6</v>
      </c>
      <c r="E2062" s="80" t="s">
        <v>169</v>
      </c>
      <c r="F2062">
        <v>304007</v>
      </c>
      <c r="G2062" s="80" t="s">
        <v>80</v>
      </c>
      <c r="H2062" s="80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"/>
      <c r="W2062" s="2">
        <v>6579000000</v>
      </c>
      <c r="X2062" s="6">
        <v>823993.41758399969</v>
      </c>
      <c r="Y2062" s="38">
        <v>10010</v>
      </c>
      <c r="Z2062" s="81">
        <f>+((DETALLE_GD_1[[#This Row],[VALOR X UN (GD)]]-DETALLE_GD_1[[#This Row],[VALOR PPTO]])/DETALLE_GD_1[[#This Row],[VALOR PPTO]])</f>
        <v>-2.1341695769083589E-2</v>
      </c>
      <c r="AA2062" s="2">
        <f>+DETALLE_GD_1[[#This Row],[VALOR PPTO]]*DETALLE_GD_1[[#This Row],[CANTIDAD RECIBIDA]]</f>
        <v>823993.41599999997</v>
      </c>
      <c r="AB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2" s="3">
        <f>+DETALLE_GD_1[[#This Row],[CANTIDAD SOLICITADA]]-DETALLE_GD_1[[#This Row],[DEVOLUCIÓN]]</f>
        <v>72</v>
      </c>
      <c r="AD2062" s="38" t="str">
        <f>+_xlfn.XLOOKUP(DETALLE_GD_1[[#This Row],[CODIGO]],PRODUCTOS[CODIGO],PRODUCTOS[DESC CORTA],"",0)</f>
        <v>OSB 11MM</v>
      </c>
    </row>
    <row r="2063" spans="1:30" hidden="1" x14ac:dyDescent="0.25">
      <c r="A2063" s="1">
        <v>46178</v>
      </c>
      <c r="B2063" s="1">
        <v>46178</v>
      </c>
      <c r="C2063" s="80" t="s">
        <v>169</v>
      </c>
      <c r="D2063" s="38">
        <v>6</v>
      </c>
      <c r="E2063" s="80" t="s">
        <v>169</v>
      </c>
      <c r="F2063">
        <v>701084</v>
      </c>
      <c r="G2063" s="80" t="s">
        <v>38</v>
      </c>
      <c r="H2063" s="80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"/>
      <c r="W2063" s="2">
        <v>6579000000</v>
      </c>
      <c r="X2063" s="6">
        <v>763658.3333399999</v>
      </c>
      <c r="Y2063" s="38">
        <v>10010</v>
      </c>
      <c r="Z2063" s="81">
        <f>+((DETALLE_GD_1[[#This Row],[VALOR X UN (GD)]]-DETALLE_GD_1[[#This Row],[VALOR PPTO]])/DETALLE_GD_1[[#This Row],[VALOR PPTO]])</f>
        <v>4.6153710934293171E-2</v>
      </c>
      <c r="AA2063" s="2">
        <f>+DETALLE_GD_1[[#This Row],[VALOR PPTO]]*DETALLE_GD_1[[#This Row],[CANTIDAD RECIBIDA]]</f>
        <v>763658.33400000003</v>
      </c>
      <c r="AB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3" s="3">
        <f>+DETALLE_GD_1[[#This Row],[CANTIDAD SOLICITADA]]-DETALLE_GD_1[[#This Row],[DEVOLUCIÓN]]</f>
        <v>20</v>
      </c>
      <c r="AD2063" s="38" t="str">
        <f>+_xlfn.XLOOKUP(DETALLE_GD_1[[#This Row],[CODIGO]],PRODUCTOS[CODIGO],PRODUCTOS[DESC CORTA],"",0)</f>
        <v>FIBROCEMENTO BALCON</v>
      </c>
    </row>
    <row r="2064" spans="1:30" hidden="1" x14ac:dyDescent="0.25">
      <c r="A2064" s="1">
        <v>46178</v>
      </c>
      <c r="B2064" s="1">
        <v>46178</v>
      </c>
      <c r="C2064" s="80" t="s">
        <v>169</v>
      </c>
      <c r="D2064" s="38">
        <v>6</v>
      </c>
      <c r="E2064" s="80" t="s">
        <v>169</v>
      </c>
      <c r="F2064">
        <v>407049</v>
      </c>
      <c r="G2064" s="80" t="s">
        <v>232</v>
      </c>
      <c r="H2064" s="80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"/>
      <c r="W2064" s="2">
        <v>6579000000</v>
      </c>
      <c r="X2064" s="6">
        <v>8101.081000000001</v>
      </c>
      <c r="Y2064" s="38">
        <v>10010</v>
      </c>
      <c r="Z2064" s="81">
        <f>+((DETALLE_GD_1[[#This Row],[VALOR X UN (GD)]]-DETALLE_GD_1[[#This Row],[VALOR PPTO]])/DETALLE_GD_1[[#This Row],[VALOR PPTO]])</f>
        <v>-1.2344002666275806E-5</v>
      </c>
      <c r="AA2064" s="2">
        <f>+DETALLE_GD_1[[#This Row],[VALOR PPTO]]*DETALLE_GD_1[[#This Row],[CANTIDAD RECIBIDA]]</f>
        <v>8101.1</v>
      </c>
      <c r="AB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4" s="3">
        <f>+DETALLE_GD_1[[#This Row],[CANTIDAD SOLICITADA]]-DETALLE_GD_1[[#This Row],[DEVOLUCIÓN]]</f>
        <v>500</v>
      </c>
      <c r="AD2064" s="38">
        <f>+_xlfn.XLOOKUP(DETALLE_GD_1[[#This Row],[CODIGO]],PRODUCTOS[CODIGO],PRODUCTOS[DESC CORTA],"",0)</f>
        <v>0</v>
      </c>
    </row>
    <row r="2065" spans="1:30" hidden="1" x14ac:dyDescent="0.25">
      <c r="A2065" s="1">
        <v>46178</v>
      </c>
      <c r="B2065" s="1">
        <v>46178</v>
      </c>
      <c r="C2065" s="80" t="s">
        <v>169</v>
      </c>
      <c r="D2065" s="38">
        <v>6</v>
      </c>
      <c r="E2065" s="80" t="s">
        <v>169</v>
      </c>
      <c r="F2065">
        <v>412281</v>
      </c>
      <c r="G2065" s="80" t="s">
        <v>326</v>
      </c>
      <c r="H2065" s="80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"/>
      <c r="W2065" s="2">
        <v>6579000000</v>
      </c>
      <c r="X2065" s="6">
        <v>0</v>
      </c>
      <c r="Y2065" s="38">
        <v>10010</v>
      </c>
      <c r="Z2065" s="81" t="e">
        <f>+((DETALLE_GD_1[[#This Row],[VALOR X UN (GD)]]-DETALLE_GD_1[[#This Row],[VALOR PPTO]])/DETALLE_GD_1[[#This Row],[VALOR PPTO]])</f>
        <v>#DIV/0!</v>
      </c>
      <c r="AA2065" s="2">
        <f>+DETALLE_GD_1[[#This Row],[VALOR PPTO]]*DETALLE_GD_1[[#This Row],[CANTIDAD RECIBIDA]]</f>
        <v>0</v>
      </c>
      <c r="AB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5" s="3">
        <f>+DETALLE_GD_1[[#This Row],[CANTIDAD SOLICITADA]]-DETALLE_GD_1[[#This Row],[DEVOLUCIÓN]]</f>
        <v>20</v>
      </c>
      <c r="AD2065" s="38" t="str">
        <f>+_xlfn.XLOOKUP(DETALLE_GD_1[[#This Row],[CODIGO]],PRODUCTOS[CODIGO],PRODUCTOS[DESC CORTA],"",0)</f>
        <v>HOLDOWN TENSIONADOR</v>
      </c>
    </row>
    <row r="2066" spans="1:30" hidden="1" x14ac:dyDescent="0.25">
      <c r="A2066" s="1">
        <v>46178</v>
      </c>
      <c r="B2066" s="1">
        <v>46178</v>
      </c>
      <c r="C2066" s="80" t="s">
        <v>169</v>
      </c>
      <c r="D2066" s="38">
        <v>6</v>
      </c>
      <c r="E2066" s="80" t="s">
        <v>169</v>
      </c>
      <c r="F2066">
        <v>412280</v>
      </c>
      <c r="G2066" s="80" t="s">
        <v>40</v>
      </c>
      <c r="H2066" s="80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"/>
      <c r="W2066" s="2">
        <v>6579000000</v>
      </c>
      <c r="X2066" s="6">
        <v>1760128.4840919999</v>
      </c>
      <c r="Y2066" s="38">
        <v>10010</v>
      </c>
      <c r="Z2066" s="81">
        <f>+((DETALLE_GD_1[[#This Row],[VALOR X UN (GD)]]-DETALLE_GD_1[[#This Row],[VALOR PPTO]])/DETALLE_GD_1[[#This Row],[VALOR PPTO]])</f>
        <v>-4.6205424388506111E-2</v>
      </c>
      <c r="AA2066" s="2">
        <f>+DETALLE_GD_1[[#This Row],[VALOR PPTO]]*DETALLE_GD_1[[#This Row],[CANTIDAD RECIBIDA]]</f>
        <v>1760128.4844000002</v>
      </c>
      <c r="AB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6" s="3">
        <f>+DETALLE_GD_1[[#This Row],[CANTIDAD SOLICITADA]]-DETALLE_GD_1[[#This Row],[DEVOLUCIÓN]]</f>
        <v>44</v>
      </c>
      <c r="AD2066" s="38" t="str">
        <f>+_xlfn.XLOOKUP(DETALLE_GD_1[[#This Row],[CODIGO]],PRODUCTOS[CODIGO],PRODUCTOS[DESC CORTA],"",0)</f>
        <v>PB2</v>
      </c>
    </row>
    <row r="2067" spans="1:30" hidden="1" x14ac:dyDescent="0.25">
      <c r="A2067" s="1">
        <v>46178</v>
      </c>
      <c r="B2067" s="1">
        <v>46178</v>
      </c>
      <c r="C2067" s="80" t="s">
        <v>169</v>
      </c>
      <c r="D2067" s="38">
        <v>6</v>
      </c>
      <c r="E2067" s="80" t="s">
        <v>169</v>
      </c>
      <c r="F2067">
        <v>304049</v>
      </c>
      <c r="G2067" s="80" t="s">
        <v>318</v>
      </c>
      <c r="H2067" s="80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"/>
      <c r="W2067" s="2">
        <v>6579000000</v>
      </c>
      <c r="X2067" s="6">
        <v>1947659.9999999993</v>
      </c>
      <c r="Y2067" s="38">
        <v>10010</v>
      </c>
      <c r="Z2067" s="81">
        <f>+((DETALLE_GD_1[[#This Row],[VALOR X UN (GD)]]-DETALLE_GD_1[[#This Row],[VALOR PPTO]])/DETALLE_GD_1[[#This Row],[VALOR PPTO]])</f>
        <v>-5.1855560005389863E-5</v>
      </c>
      <c r="AA2067" s="2">
        <f>+DETALLE_GD_1[[#This Row],[VALOR PPTO]]*DETALLE_GD_1[[#This Row],[CANTIDAD RECIBIDA]]</f>
        <v>1947660</v>
      </c>
      <c r="AB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7" s="3">
        <f>+DETALLE_GD_1[[#This Row],[CANTIDAD SOLICITADA]]-DETALLE_GD_1[[#This Row],[DEVOLUCIÓN]]</f>
        <v>130</v>
      </c>
      <c r="AD2067" s="38" t="str">
        <f>+_xlfn.XLOOKUP(DETALLE_GD_1[[#This Row],[CODIGO]],PRODUCTOS[CODIGO],PRODUCTOS[DESC CORTA],"",0)</f>
        <v>TERCIADO FENOLICO</v>
      </c>
    </row>
    <row r="2068" spans="1:30" hidden="1" x14ac:dyDescent="0.25">
      <c r="A2068" s="1">
        <v>46178</v>
      </c>
      <c r="B2068" s="1">
        <v>46178</v>
      </c>
      <c r="C2068" s="80" t="s">
        <v>169</v>
      </c>
      <c r="D2068" s="38">
        <v>6</v>
      </c>
      <c r="E2068" s="80" t="s">
        <v>169</v>
      </c>
      <c r="F2068" t="s">
        <v>231</v>
      </c>
      <c r="G2068" s="80" t="s">
        <v>180</v>
      </c>
      <c r="H2068" s="80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"/>
      <c r="W2068" s="2">
        <v>6579000000</v>
      </c>
      <c r="X2068" s="6">
        <v>335149.81132199999</v>
      </c>
      <c r="Y2068" s="38">
        <v>10010</v>
      </c>
      <c r="Z2068" s="81">
        <f>+((DETALLE_GD_1[[#This Row],[VALOR X UN (GD)]]-DETALLE_GD_1[[#This Row],[VALOR PPTO]])/DETALLE_GD_1[[#This Row],[VALOR PPTO]])</f>
        <v>-8.240437756665854E-2</v>
      </c>
      <c r="AA2068" s="2">
        <f>+DETALLE_GD_1[[#This Row],[VALOR PPTO]]*DETALLE_GD_1[[#This Row],[CANTIDAD RECIBIDA]]</f>
        <v>335149.81140000001</v>
      </c>
      <c r="AB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8" s="3">
        <f>+DETALLE_GD_1[[#This Row],[CANTIDAD SOLICITADA]]-DETALLE_GD_1[[#This Row],[DEVOLUCIÓN]]</f>
        <v>6</v>
      </c>
      <c r="AD2068" s="38">
        <f>+_xlfn.XLOOKUP(DETALLE_GD_1[[#This Row],[CODIGO]],PRODUCTOS[CODIGO],PRODUCTOS[DESC CORTA],"",0)</f>
        <v>0</v>
      </c>
    </row>
    <row r="2069" spans="1:30" hidden="1" x14ac:dyDescent="0.25">
      <c r="A2069" s="1">
        <v>46178</v>
      </c>
      <c r="B2069" s="1">
        <v>46178</v>
      </c>
      <c r="C2069" s="80" t="s">
        <v>169</v>
      </c>
      <c r="D2069" s="38">
        <v>6</v>
      </c>
      <c r="E2069" s="80" t="s">
        <v>169</v>
      </c>
      <c r="F2069">
        <v>2302098</v>
      </c>
      <c r="G2069" s="80" t="s">
        <v>24</v>
      </c>
      <c r="H2069" s="80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"/>
      <c r="W2069" s="2">
        <v>6579000000</v>
      </c>
      <c r="X2069" s="6">
        <v>127277.99999999996</v>
      </c>
      <c r="Y2069" s="38">
        <v>10010</v>
      </c>
      <c r="Z2069" s="81">
        <f>+((DETALLE_GD_1[[#This Row],[VALOR X UN (GD)]]-DETALLE_GD_1[[#This Row],[VALOR PPTO]])/DETALLE_GD_1[[#This Row],[VALOR PPTO]])</f>
        <v>0</v>
      </c>
      <c r="AA2069" s="2">
        <f>+DETALLE_GD_1[[#This Row],[VALOR PPTO]]*DETALLE_GD_1[[#This Row],[CANTIDAD RECIBIDA]]</f>
        <v>127278</v>
      </c>
      <c r="AB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9" s="3">
        <f>+DETALLE_GD_1[[#This Row],[CANTIDAD SOLICITADA]]-DETALLE_GD_1[[#This Row],[DEVOLUCIÓN]]</f>
        <v>6</v>
      </c>
      <c r="AD2069" s="38" t="str">
        <f>+_xlfn.XLOOKUP(DETALLE_GD_1[[#This Row],[CODIGO]],PRODUCTOS[CODIGO],PRODUCTOS[DESC CORTA],"",0)</f>
        <v>COLA FRIA</v>
      </c>
    </row>
    <row r="2070" spans="1:30" hidden="1" x14ac:dyDescent="0.25">
      <c r="A2070" s="1">
        <v>46178</v>
      </c>
      <c r="B2070" s="1">
        <v>46178</v>
      </c>
      <c r="C2070" s="80" t="s">
        <v>169</v>
      </c>
      <c r="D2070" s="38">
        <v>6</v>
      </c>
      <c r="E2070" s="80" t="s">
        <v>169</v>
      </c>
      <c r="F2070">
        <v>1103088</v>
      </c>
      <c r="G2070" s="80" t="s">
        <v>1601</v>
      </c>
      <c r="H2070" s="8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"/>
      <c r="W2070" s="2">
        <v>6579000000</v>
      </c>
      <c r="X2070" s="6">
        <v>100288</v>
      </c>
      <c r="Y2070" s="38">
        <v>10010</v>
      </c>
      <c r="Z2070" s="81">
        <f>+((DETALLE_GD_1[[#This Row],[VALOR X UN (GD)]]-DETALLE_GD_1[[#This Row],[VALOR PPTO]])/DETALLE_GD_1[[#This Row],[VALOR PPTO]])</f>
        <v>0</v>
      </c>
      <c r="AA2070" s="2">
        <f>+DETALLE_GD_1[[#This Row],[VALOR PPTO]]*DETALLE_GD_1[[#This Row],[CANTIDAD RECIBIDA]]</f>
        <v>100288</v>
      </c>
      <c r="AB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0" s="3">
        <f>+DETALLE_GD_1[[#This Row],[CANTIDAD SOLICITADA]]-DETALLE_GD_1[[#This Row],[DEVOLUCIÓN]]</f>
        <v>32</v>
      </c>
      <c r="AD2070" s="38" t="str">
        <f>+_xlfn.XLOOKUP(DETALLE_GD_1[[#This Row],[CODIGO]],PRODUCTOS[CODIGO],PRODUCTOS[DESC CORTA],"",0)</f>
        <v>E</v>
      </c>
    </row>
    <row r="2071" spans="1:30" hidden="1" x14ac:dyDescent="0.25">
      <c r="A2071" s="1">
        <v>46178</v>
      </c>
      <c r="B2071" s="1">
        <v>46178</v>
      </c>
      <c r="C2071" s="80" t="s">
        <v>169</v>
      </c>
      <c r="D2071" s="38">
        <v>6</v>
      </c>
      <c r="E2071" s="80" t="s">
        <v>169</v>
      </c>
      <c r="F2071">
        <v>1103087</v>
      </c>
      <c r="G2071" s="80" t="s">
        <v>561</v>
      </c>
      <c r="H2071" s="80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"/>
      <c r="W2071" s="2">
        <v>6579000000</v>
      </c>
      <c r="X2071" s="6">
        <v>157456</v>
      </c>
      <c r="Y2071" s="38">
        <v>10010</v>
      </c>
      <c r="Z2071" s="81">
        <f>+((DETALLE_GD_1[[#This Row],[VALOR X UN (GD)]]-DETALLE_GD_1[[#This Row],[VALOR PPTO]])/DETALLE_GD_1[[#This Row],[VALOR PPTO]])</f>
        <v>-2.540392236561325E-5</v>
      </c>
      <c r="AA2071" s="2">
        <f>+DETALLE_GD_1[[#This Row],[VALOR PPTO]]*DETALLE_GD_1[[#This Row],[CANTIDAD RECIBIDA]]</f>
        <v>157456</v>
      </c>
      <c r="AB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1" s="3">
        <f>+DETALLE_GD_1[[#This Row],[CANTIDAD SOLICITADA]]-DETALLE_GD_1[[#This Row],[DEVOLUCIÓN]]</f>
        <v>16</v>
      </c>
      <c r="AD2071" s="38" t="str">
        <f>+_xlfn.XLOOKUP(DETALLE_GD_1[[#This Row],[CODIGO]],PRODUCTOS[CODIGO],PRODUCTOS[DESC CORTA],"",0)</f>
        <v>E</v>
      </c>
    </row>
    <row r="2072" spans="1:30" hidden="1" x14ac:dyDescent="0.25">
      <c r="A2072" s="1">
        <v>46178</v>
      </c>
      <c r="B2072" s="1">
        <v>46178</v>
      </c>
      <c r="C2072" s="80" t="s">
        <v>169</v>
      </c>
      <c r="D2072" s="38">
        <v>6</v>
      </c>
      <c r="E2072" s="80" t="s">
        <v>169</v>
      </c>
      <c r="F2072">
        <v>1103086</v>
      </c>
      <c r="G2072" s="80" t="s">
        <v>560</v>
      </c>
      <c r="H2072" s="80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"/>
      <c r="W2072" s="2">
        <v>6579000000</v>
      </c>
      <c r="X2072" s="6">
        <v>167456</v>
      </c>
      <c r="Y2072" s="38">
        <v>10010</v>
      </c>
      <c r="Z2072" s="81">
        <f>+((DETALLE_GD_1[[#This Row],[VALOR X UN (GD)]]-DETALLE_GD_1[[#This Row],[VALOR PPTO]])/DETALLE_GD_1[[#This Row],[VALOR PPTO]])</f>
        <v>-3.5830307662908463E-5</v>
      </c>
      <c r="AA2072" s="2">
        <f>+DETALLE_GD_1[[#This Row],[VALOR PPTO]]*DETALLE_GD_1[[#This Row],[CANTIDAD RECIBIDA]]</f>
        <v>167456</v>
      </c>
      <c r="AB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2" s="3">
        <f>+DETALLE_GD_1[[#This Row],[CANTIDAD SOLICITADA]]-DETALLE_GD_1[[#This Row],[DEVOLUCIÓN]]</f>
        <v>16</v>
      </c>
      <c r="AD2072" s="38" t="str">
        <f>+_xlfn.XLOOKUP(DETALLE_GD_1[[#This Row],[CODIGO]],PRODUCTOS[CODIGO],PRODUCTOS[DESC CORTA],"",0)</f>
        <v>E</v>
      </c>
    </row>
    <row r="2073" spans="1:30" hidden="1" x14ac:dyDescent="0.25">
      <c r="A2073" s="1">
        <v>46178</v>
      </c>
      <c r="B2073" s="1">
        <v>46178</v>
      </c>
      <c r="C2073" s="80" t="s">
        <v>169</v>
      </c>
      <c r="D2073" s="38">
        <v>6</v>
      </c>
      <c r="E2073" s="80" t="s">
        <v>169</v>
      </c>
      <c r="F2073">
        <v>705028</v>
      </c>
      <c r="G2073" s="80" t="s">
        <v>72</v>
      </c>
      <c r="H2073" s="80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">
        <v>2692796</v>
      </c>
      <c r="W2073" s="2">
        <v>6579000000</v>
      </c>
      <c r="X2073" s="6">
        <v>458541.72414000001</v>
      </c>
      <c r="Y2073" s="38">
        <v>10010</v>
      </c>
      <c r="Z2073" s="81">
        <f>+((DETALLE_GD_1[[#This Row],[VALOR X UN (GD)]]-DETALLE_GD_1[[#This Row],[VALOR PPTO]])/DETALLE_GD_1[[#This Row],[VALOR PPTO]])</f>
        <v>-6.3281569552436868E-3</v>
      </c>
      <c r="AA2073" s="2">
        <f>+DETALLE_GD_1[[#This Row],[VALOR PPTO]]*DETALLE_GD_1[[#This Row],[CANTIDAD RECIBIDA]]</f>
        <v>458541.72400000005</v>
      </c>
      <c r="AB2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3" s="3">
        <f>+DETALLE_GD_1[[#This Row],[CANTIDAD SOLICITADA]]-DETALLE_GD_1[[#This Row],[DEVOLUCIÓN]]</f>
        <v>20</v>
      </c>
      <c r="AD2073" s="38" t="str">
        <f>+_xlfn.XLOOKUP(DETALLE_GD_1[[#This Row],[CODIGO]],PRODUCTOS[CODIGO],PRODUCTOS[DESC CORTA],"",0)</f>
        <v>SIMPLISIMA</v>
      </c>
    </row>
    <row r="2074" spans="1:30" hidden="1" x14ac:dyDescent="0.25">
      <c r="A2074" s="1">
        <v>46178</v>
      </c>
      <c r="B2074" s="1">
        <v>46178</v>
      </c>
      <c r="C2074" s="80" t="s">
        <v>169</v>
      </c>
      <c r="D2074" s="38">
        <v>6</v>
      </c>
      <c r="E2074" s="80" t="s">
        <v>169</v>
      </c>
      <c r="F2074">
        <v>907031</v>
      </c>
      <c r="G2074" s="80" t="s">
        <v>256</v>
      </c>
      <c r="H2074" s="80" t="s">
        <v>746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"/>
      <c r="W2074" s="2">
        <v>6579000000</v>
      </c>
      <c r="X2074" s="6">
        <v>1562691.6666700004</v>
      </c>
      <c r="Y2074" s="38">
        <v>10010</v>
      </c>
      <c r="Z2074" s="81">
        <f>+((DETALLE_GD_1[[#This Row],[VALOR X UN (GD)]]-DETALLE_GD_1[[#This Row],[VALOR PPTO]])/DETALLE_GD_1[[#This Row],[VALOR PPTO]])</f>
        <v>-2.1678407657369312E-2</v>
      </c>
      <c r="AA2074" s="2">
        <f>+DETALLE_GD_1[[#This Row],[VALOR PPTO]]*DETALLE_GD_1[[#This Row],[CANTIDAD RECIBIDA]]</f>
        <v>1562691.6669999999</v>
      </c>
      <c r="AB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4" s="3">
        <f>+DETALLE_GD_1[[#This Row],[CANTIDAD SOLICITADA]]-DETALLE_GD_1[[#This Row],[DEVOLUCIÓN]]</f>
        <v>10</v>
      </c>
      <c r="AD2074" s="38" t="str">
        <f>+_xlfn.XLOOKUP(DETALLE_GD_1[[#This Row],[CODIGO]],PRODUCTOS[CODIGO],PRODUCTOS[DESC CORTA],"",0)</f>
        <v>MEMBRANA PVC</v>
      </c>
    </row>
    <row r="2075" spans="1:30" hidden="1" x14ac:dyDescent="0.25">
      <c r="A2075" s="1">
        <v>46178</v>
      </c>
      <c r="B2075" s="1">
        <v>46178</v>
      </c>
      <c r="C2075" s="80" t="s">
        <v>169</v>
      </c>
      <c r="D2075" s="38">
        <v>6</v>
      </c>
      <c r="E2075" s="80" t="s">
        <v>169</v>
      </c>
      <c r="F2075">
        <v>1801735</v>
      </c>
      <c r="G2075" s="80" t="s">
        <v>73</v>
      </c>
      <c r="H2075" s="80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"/>
      <c r="W2075" s="2">
        <v>6579000000</v>
      </c>
      <c r="X2075" s="6">
        <v>13980</v>
      </c>
      <c r="Y2075" s="38">
        <v>10010</v>
      </c>
      <c r="Z2075" s="81">
        <f>+((DETALLE_GD_1[[#This Row],[VALOR X UN (GD)]]-DETALLE_GD_1[[#This Row],[VALOR PPTO]])/DETALLE_GD_1[[#This Row],[VALOR PPTO]])</f>
        <v>8.1831187410586551E-2</v>
      </c>
      <c r="AA2075" s="2">
        <f>+DETALLE_GD_1[[#This Row],[VALOR PPTO]]*DETALLE_GD_1[[#This Row],[CANTIDAD RECIBIDA]]</f>
        <v>13980</v>
      </c>
      <c r="AB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5" s="3">
        <f>+DETALLE_GD_1[[#This Row],[CANTIDAD SOLICITADA]]-DETALLE_GD_1[[#This Row],[DEVOLUCIÓN]]</f>
        <v>4</v>
      </c>
      <c r="AD2075" s="38" t="str">
        <f>+_xlfn.XLOOKUP(DETALLE_GD_1[[#This Row],[CODIGO]],PRODUCTOS[CODIGO],PRODUCTOS[DESC CORTA],"",0)</f>
        <v>BURLETE PVC</v>
      </c>
    </row>
    <row r="2076" spans="1:30" hidden="1" x14ac:dyDescent="0.25">
      <c r="A2076" s="1">
        <v>46178</v>
      </c>
      <c r="B2076" s="1">
        <v>46178</v>
      </c>
      <c r="C2076" s="80" t="s">
        <v>169</v>
      </c>
      <c r="D2076" s="38">
        <v>6</v>
      </c>
      <c r="E2076" s="80" t="s">
        <v>169</v>
      </c>
      <c r="F2076">
        <v>2304056</v>
      </c>
      <c r="G2076" s="80" t="s">
        <v>417</v>
      </c>
      <c r="H2076" s="80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"/>
      <c r="W2076" s="2">
        <v>6579000000</v>
      </c>
      <c r="X2076" s="6">
        <v>35748</v>
      </c>
      <c r="Y2076" s="38">
        <v>10010</v>
      </c>
      <c r="Z2076" s="81">
        <f>+((DETALLE_GD_1[[#This Row],[VALOR X UN (GD)]]-DETALLE_GD_1[[#This Row],[VALOR PPTO]])/DETALLE_GD_1[[#This Row],[VALOR PPTO]])</f>
        <v>6.1793655589123794E-2</v>
      </c>
      <c r="AA2076" s="2">
        <f>+DETALLE_GD_1[[#This Row],[VALOR PPTO]]*DETALLE_GD_1[[#This Row],[CANTIDAD RECIBIDA]]</f>
        <v>35748</v>
      </c>
      <c r="AB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6" s="3">
        <f>+DETALLE_GD_1[[#This Row],[CANTIDAD SOLICITADA]]-DETALLE_GD_1[[#This Row],[DEVOLUCIÓN]]</f>
        <v>12</v>
      </c>
      <c r="AD2076" s="38" t="str">
        <f>+_xlfn.XLOOKUP(DETALLE_GD_1[[#This Row],[CODIGO]],PRODUCTOS[CODIGO],PRODUCTOS[DESC CORTA],"",0)</f>
        <v/>
      </c>
    </row>
    <row r="2077" spans="1:30" hidden="1" x14ac:dyDescent="0.25">
      <c r="A2077" s="1">
        <v>46178</v>
      </c>
      <c r="B2077" s="1">
        <v>46178</v>
      </c>
      <c r="C2077" s="80" t="s">
        <v>169</v>
      </c>
      <c r="D2077" s="38">
        <v>6</v>
      </c>
      <c r="E2077" s="80" t="s">
        <v>169</v>
      </c>
      <c r="F2077">
        <v>2304053</v>
      </c>
      <c r="G2077" s="80" t="s">
        <v>213</v>
      </c>
      <c r="H2077" s="80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"/>
      <c r="W2077" s="2">
        <v>6579000000</v>
      </c>
      <c r="X2077" s="6">
        <v>20688.000000000004</v>
      </c>
      <c r="Y2077" s="38">
        <v>10010</v>
      </c>
      <c r="Z2077" s="81">
        <f>+((DETALLE_GD_1[[#This Row],[VALOR X UN (GD)]]-DETALLE_GD_1[[#This Row],[VALOR PPTO]])/DETALLE_GD_1[[#This Row],[VALOR PPTO]])</f>
        <v>0.2140371229698376</v>
      </c>
      <c r="AA2077" s="2">
        <f>+DETALLE_GD_1[[#This Row],[VALOR PPTO]]*DETALLE_GD_1[[#This Row],[CANTIDAD RECIBIDA]]</f>
        <v>20688</v>
      </c>
      <c r="AB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7" s="3">
        <f>+DETALLE_GD_1[[#This Row],[CANTIDAD SOLICITADA]]-DETALLE_GD_1[[#This Row],[DEVOLUCIÓN]]</f>
        <v>24</v>
      </c>
      <c r="AD2077" s="38">
        <f>+_xlfn.XLOOKUP(DETALLE_GD_1[[#This Row],[CODIGO]],PRODUCTOS[CODIGO],PRODUCTOS[DESC CORTA],"",0)</f>
        <v>0</v>
      </c>
    </row>
    <row r="2078" spans="1:30" hidden="1" x14ac:dyDescent="0.25">
      <c r="A2078" s="1">
        <v>46178</v>
      </c>
      <c r="B2078" s="1">
        <v>46178</v>
      </c>
      <c r="C2078" s="80" t="s">
        <v>169</v>
      </c>
      <c r="D2078" s="38">
        <v>6</v>
      </c>
      <c r="E2078" s="80" t="s">
        <v>169</v>
      </c>
      <c r="F2078">
        <v>2508994</v>
      </c>
      <c r="G2078" s="80" t="s">
        <v>488</v>
      </c>
      <c r="H2078" s="80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"/>
      <c r="W2078" s="2">
        <v>6579000000</v>
      </c>
      <c r="X2078" s="6">
        <v>4794</v>
      </c>
      <c r="Y2078" s="38">
        <v>10010</v>
      </c>
      <c r="Z2078" s="81">
        <f>+((DETALLE_GD_1[[#This Row],[VALOR X UN (GD)]]-DETALLE_GD_1[[#This Row],[VALOR PPTO]])/DETALLE_GD_1[[#This Row],[VALOR PPTO]])</f>
        <v>5.840632040050063E-2</v>
      </c>
      <c r="AA2078" s="2">
        <f>+DETALLE_GD_1[[#This Row],[VALOR PPTO]]*DETALLE_GD_1[[#This Row],[CANTIDAD RECIBIDA]]</f>
        <v>4794</v>
      </c>
      <c r="AB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8" s="3">
        <f>+DETALLE_GD_1[[#This Row],[CANTIDAD SOLICITADA]]-DETALLE_GD_1[[#This Row],[DEVOLUCIÓN]]</f>
        <v>3</v>
      </c>
      <c r="AD2078" s="38" t="str">
        <f>+_xlfn.XLOOKUP(DETALLE_GD_1[[#This Row],[CODIGO]],PRODUCTOS[CODIGO],PRODUCTOS[DESC CORTA],"",0)</f>
        <v>CUADRADILLO EXPANSION 8X</v>
      </c>
    </row>
    <row r="2079" spans="1:30" hidden="1" x14ac:dyDescent="0.25">
      <c r="A2079" s="1">
        <v>46178</v>
      </c>
      <c r="B2079" s="1">
        <v>46178</v>
      </c>
      <c r="C2079" s="80" t="s">
        <v>169</v>
      </c>
      <c r="D2079" s="38">
        <v>6</v>
      </c>
      <c r="E2079" s="80" t="s">
        <v>169</v>
      </c>
      <c r="F2079">
        <v>2508993</v>
      </c>
      <c r="G2079" s="80" t="s">
        <v>487</v>
      </c>
      <c r="H2079" s="80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"/>
      <c r="W2079" s="2">
        <v>6579000000</v>
      </c>
      <c r="X2079" s="6">
        <v>7050</v>
      </c>
      <c r="Y2079" s="38">
        <v>10010</v>
      </c>
      <c r="Z2079" s="81">
        <f>+((DETALLE_GD_1[[#This Row],[VALOR X UN (GD)]]-DETALLE_GD_1[[#This Row],[VALOR PPTO]])/DETALLE_GD_1[[#This Row],[VALOR PPTO]])</f>
        <v>3.6595744680851E-2</v>
      </c>
      <c r="AA2079" s="2">
        <f>+DETALLE_GD_1[[#This Row],[VALOR PPTO]]*DETALLE_GD_1[[#This Row],[CANTIDAD RECIBIDA]]</f>
        <v>7050</v>
      </c>
      <c r="AB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9" s="3">
        <f>+DETALLE_GD_1[[#This Row],[CANTIDAD SOLICITADA]]-DETALLE_GD_1[[#This Row],[DEVOLUCIÓN]]</f>
        <v>5</v>
      </c>
      <c r="AD2079" s="38" t="str">
        <f>+_xlfn.XLOOKUP(DETALLE_GD_1[[#This Row],[CODIGO]],PRODUCTOS[CODIGO],PRODUCTOS[DESC CORTA],"",0)</f>
        <v>BOCALLAVE B1 800 ACCESO</v>
      </c>
    </row>
    <row r="2080" spans="1:30" hidden="1" x14ac:dyDescent="0.25">
      <c r="A2080" s="1">
        <v>46178</v>
      </c>
      <c r="B2080" s="1">
        <v>46178</v>
      </c>
      <c r="C2080" s="80" t="s">
        <v>169</v>
      </c>
      <c r="D2080" s="38">
        <v>6</v>
      </c>
      <c r="E2080" s="80" t="s">
        <v>169</v>
      </c>
      <c r="F2080">
        <v>2508992</v>
      </c>
      <c r="G2080" s="80" t="s">
        <v>486</v>
      </c>
      <c r="H2080" s="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"/>
      <c r="W2080" s="2">
        <v>6579000000</v>
      </c>
      <c r="X2080" s="6">
        <v>15252</v>
      </c>
      <c r="Y2080" s="38">
        <v>10010</v>
      </c>
      <c r="Z2080" s="81">
        <f>+((DETALLE_GD_1[[#This Row],[VALOR X UN (GD)]]-DETALLE_GD_1[[#This Row],[VALOR PPTO]])/DETALLE_GD_1[[#This Row],[VALOR PPTO]])</f>
        <v>-3.0159913453973713E-3</v>
      </c>
      <c r="AA2080" s="2">
        <f>+DETALLE_GD_1[[#This Row],[VALOR PPTO]]*DETALLE_GD_1[[#This Row],[CANTIDAD RECIBIDA]]</f>
        <v>15252</v>
      </c>
      <c r="AB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0" s="3">
        <f>+DETALLE_GD_1[[#This Row],[CANTIDAD SOLICITADA]]-DETALLE_GD_1[[#This Row],[DEVOLUCIÓN]]</f>
        <v>3</v>
      </c>
      <c r="AD2080" s="38" t="str">
        <f>+_xlfn.XLOOKUP(DETALLE_GD_1[[#This Row],[CODIGO]],PRODUCTOS[CODIGO],PRODUCTOS[DESC CORTA],"",0)</f>
        <v>MANILLA JUEGO</v>
      </c>
    </row>
    <row r="2081" spans="1:30" hidden="1" x14ac:dyDescent="0.25">
      <c r="A2081" s="1">
        <v>46178</v>
      </c>
      <c r="B2081" s="1">
        <v>46178</v>
      </c>
      <c r="C2081" s="80" t="s">
        <v>169</v>
      </c>
      <c r="D2081" s="38">
        <v>6</v>
      </c>
      <c r="E2081" s="80" t="s">
        <v>169</v>
      </c>
      <c r="F2081">
        <v>2508991</v>
      </c>
      <c r="G2081" s="80" t="s">
        <v>485</v>
      </c>
      <c r="H2081" s="80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"/>
      <c r="W2081" s="2">
        <v>6579000000</v>
      </c>
      <c r="X2081" s="6">
        <v>23990</v>
      </c>
      <c r="Y2081" s="38">
        <v>10010</v>
      </c>
      <c r="Z2081" s="81">
        <f>+((DETALLE_GD_1[[#This Row],[VALOR X UN (GD)]]-DETALLE_GD_1[[#This Row],[VALOR PPTO]])/DETALLE_GD_1[[#This Row],[VALOR PPTO]])</f>
        <v>-2.6260942059192086E-3</v>
      </c>
      <c r="AA2081" s="2">
        <f>+DETALLE_GD_1[[#This Row],[VALOR PPTO]]*DETALLE_GD_1[[#This Row],[CANTIDAD RECIBIDA]]</f>
        <v>23990</v>
      </c>
      <c r="AB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1" s="3">
        <f>+DETALLE_GD_1[[#This Row],[CANTIDAD SOLICITADA]]-DETALLE_GD_1[[#This Row],[DEVOLUCIÓN]]</f>
        <v>5</v>
      </c>
      <c r="AD2081" s="38" t="str">
        <f>+_xlfn.XLOOKUP(DETALLE_GD_1[[#This Row],[CODIGO]],PRODUCTOS[CODIGO],PRODUCTOS[DESC CORTA],"",0)</f>
        <v>CILINDRO 03 LLAVE/LLAVE</v>
      </c>
    </row>
    <row r="2082" spans="1:30" hidden="1" x14ac:dyDescent="0.25">
      <c r="A2082" s="1">
        <v>46178</v>
      </c>
      <c r="B2082" s="1">
        <v>46178</v>
      </c>
      <c r="C2082" s="80" t="s">
        <v>169</v>
      </c>
      <c r="D2082" s="38">
        <v>6</v>
      </c>
      <c r="E2082" s="80" t="s">
        <v>169</v>
      </c>
      <c r="F2082">
        <v>2508990</v>
      </c>
      <c r="G2082" s="80" t="s">
        <v>484</v>
      </c>
      <c r="H2082" s="80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"/>
      <c r="W2082" s="2">
        <v>6579000000</v>
      </c>
      <c r="X2082" s="6">
        <v>33690</v>
      </c>
      <c r="Y2082" s="38">
        <v>10010</v>
      </c>
      <c r="Z2082" s="81">
        <f>+((DETALLE_GD_1[[#This Row],[VALOR X UN (GD)]]-DETALLE_GD_1[[#This Row],[VALOR PPTO]])/DETALLE_GD_1[[#This Row],[VALOR PPTO]])</f>
        <v>-7.3018699910952535E-3</v>
      </c>
      <c r="AA2082" s="2">
        <f>+DETALLE_GD_1[[#This Row],[VALOR PPTO]]*DETALLE_GD_1[[#This Row],[CANTIDAD RECIBIDA]]</f>
        <v>33690</v>
      </c>
      <c r="AB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2" s="3">
        <f>+DETALLE_GD_1[[#This Row],[CANTIDAD SOLICITADA]]-DETALLE_GD_1[[#This Row],[DEVOLUCIÓN]]</f>
        <v>5</v>
      </c>
      <c r="AD2082" s="38" t="str">
        <f>+_xlfn.XLOOKUP(DETALLE_GD_1[[#This Row],[CODIGO]],PRODUCTOS[CODIGO],PRODUCTOS[DESC CORTA],"",0)</f>
        <v>CERRADURA DE EMB</v>
      </c>
    </row>
    <row r="2083" spans="1:30" hidden="1" x14ac:dyDescent="0.25">
      <c r="A2083" s="1">
        <v>46178</v>
      </c>
      <c r="B2083" s="1">
        <v>46178</v>
      </c>
      <c r="C2083" s="80" t="s">
        <v>169</v>
      </c>
      <c r="D2083" s="38">
        <v>6</v>
      </c>
      <c r="E2083" s="80" t="s">
        <v>169</v>
      </c>
      <c r="F2083">
        <v>1405025</v>
      </c>
      <c r="G2083" s="80" t="s">
        <v>189</v>
      </c>
      <c r="H2083" s="80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"/>
      <c r="W2083" s="2">
        <v>6579000000</v>
      </c>
      <c r="X2083" s="6">
        <v>20275.599998999998</v>
      </c>
      <c r="Y2083" s="38">
        <v>10010</v>
      </c>
      <c r="Z2083" s="81">
        <f>+((DETALLE_GD_1[[#This Row],[VALOR X UN (GD)]]-DETALLE_GD_1[[#This Row],[VALOR PPTO]])/DETALLE_GD_1[[#This Row],[VALOR PPTO]])</f>
        <v>3.3952144616939288E-2</v>
      </c>
      <c r="AA2083" s="2">
        <f>+DETALLE_GD_1[[#This Row],[VALOR PPTO]]*DETALLE_GD_1[[#This Row],[CANTIDAD RECIBIDA]]</f>
        <v>20275.599900000001</v>
      </c>
      <c r="AB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3" s="3">
        <f>+DETALLE_GD_1[[#This Row],[CANTIDAD SOLICITADA]]-DETALLE_GD_1[[#This Row],[DEVOLUCIÓN]]</f>
        <v>3</v>
      </c>
      <c r="AD2083" s="38">
        <f>+_xlfn.XLOOKUP(DETALLE_GD_1[[#This Row],[CODIGO]],PRODUCTOS[CODIGO],PRODUCTOS[DESC CORTA],"",0)</f>
        <v>0</v>
      </c>
    </row>
    <row r="2084" spans="1:30" hidden="1" x14ac:dyDescent="0.25">
      <c r="A2084" s="1">
        <v>46178</v>
      </c>
      <c r="B2084" s="1">
        <v>46178</v>
      </c>
      <c r="C2084" s="80" t="s">
        <v>169</v>
      </c>
      <c r="D2084" s="38">
        <v>6</v>
      </c>
      <c r="E2084" s="80" t="s">
        <v>169</v>
      </c>
      <c r="F2084">
        <v>2508988</v>
      </c>
      <c r="G2084" s="80" t="s">
        <v>469</v>
      </c>
      <c r="H2084" s="80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"/>
      <c r="W2084" s="2">
        <v>6579000000</v>
      </c>
      <c r="X2084" s="6" t="s">
        <v>355</v>
      </c>
      <c r="Y2084" s="38">
        <v>10010</v>
      </c>
      <c r="Z2084" s="81" t="e">
        <f>+((DETALLE_GD_1[[#This Row],[VALOR X UN (GD)]]-DETALLE_GD_1[[#This Row],[VALOR PPTO]])/DETALLE_GD_1[[#This Row],[VALOR PPTO]])</f>
        <v>#DIV/0!</v>
      </c>
      <c r="AA2084" s="2">
        <f>+DETALLE_GD_1[[#This Row],[VALOR PPTO]]*DETALLE_GD_1[[#This Row],[CANTIDAD RECIBIDA]]</f>
        <v>0</v>
      </c>
      <c r="AB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4" s="3">
        <f>+DETALLE_GD_1[[#This Row],[CANTIDAD SOLICITADA]]-DETALLE_GD_1[[#This Row],[DEVOLUCIÓN]]</f>
        <v>1</v>
      </c>
      <c r="AD2084" s="38" t="str">
        <f>+_xlfn.XLOOKUP(DETALLE_GD_1[[#This Row],[CODIGO]],PRODUCTOS[CODIGO],PRODUCTOS[DESC CORTA],"",0)</f>
        <v/>
      </c>
    </row>
    <row r="2085" spans="1:30" hidden="1" x14ac:dyDescent="0.25">
      <c r="A2085" s="1">
        <v>46178</v>
      </c>
      <c r="B2085" s="1">
        <v>46178</v>
      </c>
      <c r="C2085" s="80" t="s">
        <v>169</v>
      </c>
      <c r="D2085" s="38">
        <v>6</v>
      </c>
      <c r="E2085" s="80" t="s">
        <v>169</v>
      </c>
      <c r="F2085">
        <v>2508987</v>
      </c>
      <c r="G2085" s="80" t="s">
        <v>305</v>
      </c>
      <c r="H2085" s="80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"/>
      <c r="W2085" s="2">
        <v>6579000000</v>
      </c>
      <c r="X2085" s="6">
        <v>145847</v>
      </c>
      <c r="Y2085" s="38">
        <v>10010</v>
      </c>
      <c r="Z2085" s="81">
        <f>+((DETALLE_GD_1[[#This Row],[VALOR X UN (GD)]]-DETALLE_GD_1[[#This Row],[VALOR PPTO]])/DETALLE_GD_1[[#This Row],[VALOR PPTO]])</f>
        <v>-2.2729298511453784E-2</v>
      </c>
      <c r="AA2085" s="2">
        <f>+DETALLE_GD_1[[#This Row],[VALOR PPTO]]*DETALLE_GD_1[[#This Row],[CANTIDAD RECIBIDA]]</f>
        <v>145847</v>
      </c>
      <c r="AB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5" s="3">
        <f>+DETALLE_GD_1[[#This Row],[CANTIDAD SOLICITADA]]-DETALLE_GD_1[[#This Row],[DEVOLUCIÓN]]</f>
        <v>1</v>
      </c>
      <c r="AD2085" s="38" t="str">
        <f>+_xlfn.XLOOKUP(DETALLE_GD_1[[#This Row],[CODIGO]],PRODUCTOS[CODIGO],PRODUCTOS[DESC CORTA],"",0)</f>
        <v>KIT PREC</v>
      </c>
    </row>
    <row r="2086" spans="1:30" hidden="1" x14ac:dyDescent="0.25">
      <c r="A2086" s="1">
        <v>46178</v>
      </c>
      <c r="B2086" s="1">
        <v>46178</v>
      </c>
      <c r="C2086" s="80" t="s">
        <v>169</v>
      </c>
      <c r="D2086" s="38">
        <v>6</v>
      </c>
      <c r="E2086" s="80" t="s">
        <v>169</v>
      </c>
      <c r="F2086">
        <v>2302119</v>
      </c>
      <c r="G2086" s="80" t="s">
        <v>74</v>
      </c>
      <c r="H2086" s="80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"/>
      <c r="W2086" s="2">
        <v>6579000000</v>
      </c>
      <c r="X2086" s="6">
        <v>88104</v>
      </c>
      <c r="Y2086" s="38">
        <v>10010</v>
      </c>
      <c r="Z2086" s="81">
        <f>+((DETALLE_GD_1[[#This Row],[VALOR X UN (GD)]]-DETALLE_GD_1[[#This Row],[VALOR PPTO]])/DETALLE_GD_1[[#This Row],[VALOR PPTO]])</f>
        <v>2.4175973849087443E-3</v>
      </c>
      <c r="AA2086" s="2">
        <f>+DETALLE_GD_1[[#This Row],[VALOR PPTO]]*DETALLE_GD_1[[#This Row],[CANTIDAD RECIBIDA]]</f>
        <v>88104</v>
      </c>
      <c r="AB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6" s="3">
        <f>+DETALLE_GD_1[[#This Row],[CANTIDAD SOLICITADA]]-DETALLE_GD_1[[#This Row],[DEVOLUCIÓN]]</f>
        <v>24</v>
      </c>
      <c r="AD2086" s="38" t="str">
        <f>+_xlfn.XLOOKUP(DETALLE_GD_1[[#This Row],[CODIGO]],PRODUCTOS[CODIGO],PRODUCTOS[DESC CORTA],"",0)</f>
        <v>SELLO</v>
      </c>
    </row>
    <row r="2087" spans="1:30" hidden="1" x14ac:dyDescent="0.25">
      <c r="A2087" s="1">
        <v>46178</v>
      </c>
      <c r="B2087" s="1">
        <v>46178</v>
      </c>
      <c r="C2087" s="80" t="s">
        <v>169</v>
      </c>
      <c r="D2087" s="38">
        <v>6</v>
      </c>
      <c r="E2087" s="80" t="s">
        <v>169</v>
      </c>
      <c r="F2087">
        <v>404252</v>
      </c>
      <c r="G2087" s="80" t="s">
        <v>181</v>
      </c>
      <c r="H2087" s="80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"/>
      <c r="W2087" s="2">
        <v>6579000000</v>
      </c>
      <c r="X2087" s="6">
        <v>33301.316279999999</v>
      </c>
      <c r="Y2087" s="38">
        <v>10010</v>
      </c>
      <c r="Z2087" s="81">
        <f>+((DETALLE_GD_1[[#This Row],[VALOR X UN (GD)]]-DETALLE_GD_1[[#This Row],[VALOR PPTO]])/DETALLE_GD_1[[#This Row],[VALOR PPTO]])</f>
        <v>0.95235521766301312</v>
      </c>
      <c r="AA2087" s="2">
        <f>+DETALLE_GD_1[[#This Row],[VALOR PPTO]]*DETALLE_GD_1[[#This Row],[CANTIDAD RECIBIDA]]</f>
        <v>33301.316999999995</v>
      </c>
      <c r="AB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7" s="3">
        <f>+DETALLE_GD_1[[#This Row],[CANTIDAD SOLICITADA]]-DETALLE_GD_1[[#This Row],[DEVOLUCIÓN]]</f>
        <v>30</v>
      </c>
      <c r="AD2087" s="38">
        <f>+_xlfn.XLOOKUP(DETALLE_GD_1[[#This Row],[CODIGO]],PRODUCTOS[CODIGO],PRODUCTOS[DESC CORTA],"",0)</f>
        <v>0</v>
      </c>
    </row>
    <row r="2088" spans="1:30" hidden="1" x14ac:dyDescent="0.25">
      <c r="A2088" s="1">
        <v>46178</v>
      </c>
      <c r="B2088" s="1">
        <v>46178</v>
      </c>
      <c r="C2088" s="80" t="s">
        <v>169</v>
      </c>
      <c r="D2088" s="38">
        <v>6</v>
      </c>
      <c r="E2088" s="80" t="s">
        <v>169</v>
      </c>
      <c r="F2088">
        <v>1802162</v>
      </c>
      <c r="G2088" s="80" t="s">
        <v>260</v>
      </c>
      <c r="H2088" s="80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"/>
      <c r="W2088" s="2">
        <v>6579000000</v>
      </c>
      <c r="X2088" s="6">
        <v>85680</v>
      </c>
      <c r="Y2088" s="38">
        <v>10010</v>
      </c>
      <c r="Z2088" s="81">
        <f>+((DETALLE_GD_1[[#This Row],[VALOR X UN (GD)]]-DETALLE_GD_1[[#This Row],[VALOR PPTO]])/DETALLE_GD_1[[#This Row],[VALOR PPTO]])</f>
        <v>0</v>
      </c>
      <c r="AA2088" s="2">
        <f>+DETALLE_GD_1[[#This Row],[VALOR PPTO]]*DETALLE_GD_1[[#This Row],[CANTIDAD RECIBIDA]]</f>
        <v>85680</v>
      </c>
      <c r="AB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8" s="3">
        <f>+DETALLE_GD_1[[#This Row],[CANTIDAD SOLICITADA]]-DETALLE_GD_1[[#This Row],[DEVOLUCIÓN]]</f>
        <v>2</v>
      </c>
      <c r="AD2088" s="38" t="str">
        <f>+_xlfn.XLOOKUP(DETALLE_GD_1[[#This Row],[CODIGO]],PRODUCTOS[CODIGO],PRODUCTOS[DESC CORTA],"",0)</f>
        <v>TINA DE ACERO</v>
      </c>
    </row>
    <row r="2089" spans="1:30" hidden="1" x14ac:dyDescent="0.25">
      <c r="A2089" s="1">
        <v>46178</v>
      </c>
      <c r="B2089" s="1">
        <v>46178</v>
      </c>
      <c r="C2089" s="80" t="s">
        <v>169</v>
      </c>
      <c r="D2089" s="38">
        <v>6</v>
      </c>
      <c r="E2089" s="80" t="s">
        <v>169</v>
      </c>
      <c r="F2089">
        <v>1902014</v>
      </c>
      <c r="G2089" s="80" t="s">
        <v>316</v>
      </c>
      <c r="H2089" s="80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">
        <v>4775460</v>
      </c>
      <c r="W2089" s="2">
        <v>6579000000</v>
      </c>
      <c r="X2089" s="6">
        <v>4764640.0000000009</v>
      </c>
      <c r="Y2089" s="38">
        <v>10010</v>
      </c>
      <c r="Z2089" s="81">
        <f>+((DETALLE_GD_1[[#This Row],[VALOR X UN (GD)]]-DETALLE_GD_1[[#This Row],[VALOR PPTO]])/DETALLE_GD_1[[#This Row],[VALOR PPTO]])</f>
        <v>2.2708955975687564E-3</v>
      </c>
      <c r="AA2089" s="2">
        <f>+DETALLE_GD_1[[#This Row],[VALOR PPTO]]*DETALLE_GD_1[[#This Row],[CANTIDAD RECIBIDA]]</f>
        <v>4764640</v>
      </c>
      <c r="AB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89" s="3">
        <f>+DETALLE_GD_1[[#This Row],[CANTIDAD SOLICITADA]]-DETALLE_GD_1[[#This Row],[DEVOLUCIÓN]]</f>
        <v>160</v>
      </c>
      <c r="AD2089" s="38" t="str">
        <f>+_xlfn.XLOOKUP(DETALLE_GD_1[[#This Row],[CODIGO]],PRODUCTOS[CODIGO],PRODUCTOS[DESC CORTA],"",0)</f>
        <v>VOLCOGLASS</v>
      </c>
    </row>
    <row r="2090" spans="1:30" hidden="1" x14ac:dyDescent="0.25">
      <c r="A2090" s="1">
        <v>46178</v>
      </c>
      <c r="B2090" s="1">
        <v>46178</v>
      </c>
      <c r="C2090" s="80" t="s">
        <v>169</v>
      </c>
      <c r="D2090" s="38">
        <v>6</v>
      </c>
      <c r="E2090" s="80" t="s">
        <v>169</v>
      </c>
      <c r="F2090">
        <v>404184</v>
      </c>
      <c r="G2090" s="80" t="s">
        <v>66</v>
      </c>
      <c r="H2090" s="8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">
        <v>8726</v>
      </c>
      <c r="W2090" s="2">
        <v>6579000000</v>
      </c>
      <c r="X2090" s="6">
        <v>8774.3786550000004</v>
      </c>
      <c r="Y2090" s="38">
        <v>10010</v>
      </c>
      <c r="Z2090" s="81">
        <f>+((DETALLE_GD_1[[#This Row],[VALOR X UN (GD)]]-DETALLE_GD_1[[#This Row],[VALOR PPTO]])/DETALLE_GD_1[[#This Row],[VALOR PPTO]])</f>
        <v>-5.5136098813152439E-3</v>
      </c>
      <c r="AA2090" s="2">
        <f>+DETALLE_GD_1[[#This Row],[VALOR PPTO]]*DETALLE_GD_1[[#This Row],[CANTIDAD RECIBIDA]]</f>
        <v>8774.3785000000007</v>
      </c>
      <c r="AB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0" s="3">
        <f>+DETALLE_GD_1[[#This Row],[CANTIDAD SOLICITADA]]-DETALLE_GD_1[[#This Row],[DEVOLUCIÓN]]</f>
        <v>5</v>
      </c>
      <c r="AD2090" s="38" t="str">
        <f>+_xlfn.XLOOKUP(DETALLE_GD_1[[#This Row],[CODIGO]],PRODUCTOS[CODIGO],PRODUCTOS[DESC CORTA],"",0)</f>
        <v>ANGULO BLANCO</v>
      </c>
    </row>
    <row r="2091" spans="1:30" hidden="1" x14ac:dyDescent="0.25">
      <c r="A2091" s="1">
        <v>46181</v>
      </c>
      <c r="B2091" s="1">
        <v>46181</v>
      </c>
      <c r="C2091" s="80" t="s">
        <v>169</v>
      </c>
      <c r="D2091" s="38">
        <v>6</v>
      </c>
      <c r="E2091" s="80" t="s">
        <v>169</v>
      </c>
      <c r="F2091">
        <v>2304002</v>
      </c>
      <c r="G2091" s="80" t="s">
        <v>212</v>
      </c>
      <c r="H2091" s="80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">
        <v>67656</v>
      </c>
      <c r="W2091" s="2"/>
      <c r="X2091" s="6">
        <v>66070.642752</v>
      </c>
      <c r="Z2091" s="81">
        <f>+((DETALLE_GD_1[[#This Row],[VALOR X UN (GD)]]-DETALLE_GD_1[[#This Row],[VALOR PPTO]])/DETALLE_GD_1[[#This Row],[VALOR PPTO]])</f>
        <v>2.3994899422923075E-2</v>
      </c>
      <c r="AA2091" s="2">
        <f>+DETALLE_GD_1[[#This Row],[VALOR PPTO]]*DETALLE_GD_1[[#This Row],[CANTIDAD RECIBIDA]]</f>
        <v>66070.641600000003</v>
      </c>
      <c r="AB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1" s="3">
        <f>+DETALLE_GD_1[[#This Row],[CANTIDAD SOLICITADA]]-DETALLE_GD_1[[#This Row],[DEVOLUCIÓN]]</f>
        <v>48</v>
      </c>
      <c r="AD2091" s="38">
        <f>+_xlfn.XLOOKUP(DETALLE_GD_1[[#This Row],[CODIGO]],PRODUCTOS[CODIGO],PRODUCTOS[DESC CORTA],"",0)</f>
        <v>0</v>
      </c>
    </row>
    <row r="2092" spans="1:30" hidden="1" x14ac:dyDescent="0.25">
      <c r="A2092" s="1">
        <v>46181</v>
      </c>
      <c r="B2092" s="1">
        <v>46181</v>
      </c>
      <c r="C2092" s="80" t="s">
        <v>169</v>
      </c>
      <c r="D2092" s="38">
        <v>6</v>
      </c>
      <c r="E2092" s="80" t="s">
        <v>169</v>
      </c>
      <c r="F2092">
        <v>608012</v>
      </c>
      <c r="G2092" s="80" t="s">
        <v>2005</v>
      </c>
      <c r="H2092" s="80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">
        <v>6544</v>
      </c>
      <c r="W2092" s="2"/>
      <c r="X2092" s="6" t="s">
        <v>355</v>
      </c>
      <c r="Z2092" s="81" t="e">
        <f>+((DETALLE_GD_1[[#This Row],[VALOR X UN (GD)]]-DETALLE_GD_1[[#This Row],[VALOR PPTO]])/DETALLE_GD_1[[#This Row],[VALOR PPTO]])</f>
        <v>#DIV/0!</v>
      </c>
      <c r="AA2092" s="2">
        <f>+DETALLE_GD_1[[#This Row],[VALOR PPTO]]*DETALLE_GD_1[[#This Row],[CANTIDAD RECIBIDA]]</f>
        <v>0</v>
      </c>
      <c r="AB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2" s="3">
        <f>+DETALLE_GD_1[[#This Row],[CANTIDAD SOLICITADA]]-DETALLE_GD_1[[#This Row],[DEVOLUCIÓN]]</f>
        <v>1</v>
      </c>
      <c r="AD2092" s="38" t="str">
        <f>+_xlfn.XLOOKUP(DETALLE_GD_1[[#This Row],[CODIGO]],PRODUCTOS[CODIGO],PRODUCTOS[DESC CORTA],"",0)</f>
        <v/>
      </c>
    </row>
    <row r="2093" spans="1:30" hidden="1" x14ac:dyDescent="0.25">
      <c r="A2093" s="1">
        <v>46181</v>
      </c>
      <c r="B2093" s="1">
        <v>46181</v>
      </c>
      <c r="C2093" s="80" t="s">
        <v>169</v>
      </c>
      <c r="D2093" s="38">
        <v>6</v>
      </c>
      <c r="E2093" s="80" t="s">
        <v>169</v>
      </c>
      <c r="F2093">
        <v>302046</v>
      </c>
      <c r="G2093" s="80" t="s">
        <v>115</v>
      </c>
      <c r="H2093" s="80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">
        <v>4759492</v>
      </c>
      <c r="W2093" s="2"/>
      <c r="X2093" s="6">
        <v>1706308.5424560003</v>
      </c>
      <c r="Z2093" s="81">
        <f>+((DETALLE_GD_1[[#This Row],[VALOR X UN (GD)]]-DETALLE_GD_1[[#This Row],[VALOR PPTO]])/DETALLE_GD_1[[#This Row],[VALOR PPTO]])</f>
        <v>3.7236787493371899E-2</v>
      </c>
      <c r="AA2093" s="2">
        <f>+DETALLE_GD_1[[#This Row],[VALOR PPTO]]*DETALLE_GD_1[[#This Row],[CANTIDAD RECIBIDA]]</f>
        <v>1706308.548</v>
      </c>
      <c r="AB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3" s="3">
        <f>+DETALLE_GD_1[[#This Row],[CANTIDAD SOLICITADA]]-DETALLE_GD_1[[#This Row],[DEVOLUCIÓN]]</f>
        <v>168</v>
      </c>
      <c r="AD2093" s="38" t="str">
        <f>+_xlfn.XLOOKUP(DETALLE_GD_1[[#This Row],[CODIGO]],PRODUCTOS[CODIGO],PRODUCTOS[DESC CORTA],"",0)</f>
        <v>PINO 2X6X400</v>
      </c>
    </row>
    <row r="2094" spans="1:30" hidden="1" x14ac:dyDescent="0.25">
      <c r="A2094" s="1">
        <v>46181</v>
      </c>
      <c r="B2094" s="1">
        <v>46181</v>
      </c>
      <c r="C2094" s="80" t="s">
        <v>169</v>
      </c>
      <c r="D2094" s="38">
        <v>6</v>
      </c>
      <c r="E2094" s="80" t="s">
        <v>169</v>
      </c>
      <c r="F2094">
        <v>5314002</v>
      </c>
      <c r="G2094" s="80" t="s">
        <v>342</v>
      </c>
      <c r="H2094" s="80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"/>
      <c r="W2094" s="2"/>
      <c r="X2094" s="6">
        <v>3119.19866</v>
      </c>
      <c r="Z2094" s="81">
        <f>+((DETALLE_GD_1[[#This Row],[VALOR X UN (GD)]]-DETALLE_GD_1[[#This Row],[VALOR PPTO]])/DETALLE_GD_1[[#This Row],[VALOR PPTO]])</f>
        <v>-6.3798430302160631E-5</v>
      </c>
      <c r="AA2094" s="2">
        <f>+DETALLE_GD_1[[#This Row],[VALOR PPTO]]*DETALLE_GD_1[[#This Row],[CANTIDAD RECIBIDA]]</f>
        <v>3119.1989999999996</v>
      </c>
      <c r="AB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4" s="3">
        <f>+DETALLE_GD_1[[#This Row],[CANTIDAD SOLICITADA]]-DETALLE_GD_1[[#This Row],[DEVOLUCIÓN]]</f>
        <v>10</v>
      </c>
      <c r="AD2094" s="38" t="str">
        <f>+_xlfn.XLOOKUP(DETALLE_GD_1[[#This Row],[CODIGO]],PRODUCTOS[CODIGO],PRODUCTOS[DESC CORTA],"",0)</f>
        <v>CINTA EMBALAJE TRANSPARENTE</v>
      </c>
    </row>
    <row r="2095" spans="1:30" hidden="1" x14ac:dyDescent="0.25">
      <c r="A2095" s="1">
        <v>46181</v>
      </c>
      <c r="B2095" s="1">
        <v>46181</v>
      </c>
      <c r="C2095" s="80" t="s">
        <v>169</v>
      </c>
      <c r="D2095" s="38">
        <v>6</v>
      </c>
      <c r="E2095" s="80" t="s">
        <v>169</v>
      </c>
      <c r="F2095">
        <v>1901086</v>
      </c>
      <c r="G2095" s="80" t="s">
        <v>279</v>
      </c>
      <c r="H2095" s="80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"/>
      <c r="W2095" s="2"/>
      <c r="X2095" s="6">
        <v>601277.10064200009</v>
      </c>
      <c r="Z2095" s="81">
        <f>+((DETALLE_GD_1[[#This Row],[VALOR X UN (GD)]]-DETALLE_GD_1[[#This Row],[VALOR PPTO]])/DETALLE_GD_1[[#This Row],[VALOR PPTO]])</f>
        <v>-1.5282627081084185E-2</v>
      </c>
      <c r="AA2095" s="2">
        <f>+DETALLE_GD_1[[#This Row],[VALOR PPTO]]*DETALLE_GD_1[[#This Row],[CANTIDAD RECIBIDA]]</f>
        <v>601277.09400000004</v>
      </c>
      <c r="AB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5" s="3">
        <f>+DETALLE_GD_1[[#This Row],[CANTIDAD SOLICITADA]]-DETALLE_GD_1[[#This Row],[DEVOLUCIÓN]]</f>
        <v>162</v>
      </c>
      <c r="AD2095" s="38" t="str">
        <f>+_xlfn.XLOOKUP(DETALLE_GD_1[[#This Row],[CODIGO]],PRODUCTOS[CODIGO],PRODUCTOS[DESC CORTA],"",0)</f>
        <v>AISLAN GLASS 140MM</v>
      </c>
    </row>
    <row r="2096" spans="1:30" hidden="1" x14ac:dyDescent="0.25">
      <c r="A2096" s="1">
        <v>46181</v>
      </c>
      <c r="B2096" s="1">
        <v>46181</v>
      </c>
      <c r="C2096" s="80" t="s">
        <v>169</v>
      </c>
      <c r="D2096" s="38">
        <v>6</v>
      </c>
      <c r="E2096" s="80" t="s">
        <v>169</v>
      </c>
      <c r="F2096">
        <v>1901038</v>
      </c>
      <c r="G2096" s="80" t="s">
        <v>39</v>
      </c>
      <c r="H2096" s="80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"/>
      <c r="W2096" s="2"/>
      <c r="X2096" s="6">
        <v>453321.13050000009</v>
      </c>
      <c r="Z2096" s="81">
        <f>+((DETALLE_GD_1[[#This Row],[VALOR X UN (GD)]]-DETALLE_GD_1[[#This Row],[VALOR PPTO]])/DETALLE_GD_1[[#This Row],[VALOR PPTO]])</f>
        <v>0.15715761825859639</v>
      </c>
      <c r="AA2096" s="2">
        <f>+DETALLE_GD_1[[#This Row],[VALOR PPTO]]*DETALLE_GD_1[[#This Row],[CANTIDAD RECIBIDA]]</f>
        <v>453321.13320000004</v>
      </c>
      <c r="AB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6" s="3">
        <f>+DETALLE_GD_1[[#This Row],[CANTIDAD SOLICITADA]]-DETALLE_GD_1[[#This Row],[DEVOLUCIÓN]]</f>
        <v>108</v>
      </c>
      <c r="AD2096" s="38" t="str">
        <f>+_xlfn.XLOOKUP(DETALLE_GD_1[[#This Row],[CODIGO]],PRODUCTOS[CODIGO],PRODUCTOS[DESC CORTA],"",0)</f>
        <v>AISLAN ROCA 90MM</v>
      </c>
    </row>
    <row r="2097" spans="1:30" hidden="1" x14ac:dyDescent="0.25">
      <c r="A2097" s="1">
        <v>46181</v>
      </c>
      <c r="B2097" s="1">
        <v>46181</v>
      </c>
      <c r="C2097" s="80" t="s">
        <v>169</v>
      </c>
      <c r="D2097" s="38">
        <v>6</v>
      </c>
      <c r="E2097" s="80" t="s">
        <v>169</v>
      </c>
      <c r="F2097">
        <v>617055</v>
      </c>
      <c r="G2097" s="80" t="s">
        <v>182</v>
      </c>
      <c r="H2097" s="80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"/>
      <c r="W2097" s="2"/>
      <c r="X2097" s="6">
        <v>9203.5378099999998</v>
      </c>
      <c r="Z2097" s="81">
        <f>+((DETALLE_GD_1[[#This Row],[VALOR X UN (GD)]]-DETALLE_GD_1[[#This Row],[VALOR PPTO]])/DETALLE_GD_1[[#This Row],[VALOR PPTO]])</f>
        <v>-0.24507292738944528</v>
      </c>
      <c r="AA2097" s="2">
        <f>+DETALLE_GD_1[[#This Row],[VALOR PPTO]]*DETALLE_GD_1[[#This Row],[CANTIDAD RECIBIDA]]</f>
        <v>9203.5380000000005</v>
      </c>
      <c r="AB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7" s="3">
        <f>+DETALLE_GD_1[[#This Row],[CANTIDAD SOLICITADA]]-DETALLE_GD_1[[#This Row],[DEVOLUCIÓN]]</f>
        <v>10</v>
      </c>
      <c r="AD2097" s="38">
        <f>+_xlfn.XLOOKUP(DETALLE_GD_1[[#This Row],[CODIGO]],PRODUCTOS[CODIGO],PRODUCTOS[DESC CORTA],"",0)</f>
        <v>0</v>
      </c>
    </row>
    <row r="2098" spans="1:30" hidden="1" x14ac:dyDescent="0.25">
      <c r="A2098" s="1">
        <v>46181</v>
      </c>
      <c r="B2098" s="1">
        <v>46181</v>
      </c>
      <c r="C2098" s="80" t="s">
        <v>169</v>
      </c>
      <c r="D2098" s="38">
        <v>6</v>
      </c>
      <c r="E2098" s="80" t="s">
        <v>169</v>
      </c>
      <c r="F2098">
        <v>617057</v>
      </c>
      <c r="G2098" s="80" t="s">
        <v>134</v>
      </c>
      <c r="H2098" s="80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"/>
      <c r="W2098" s="2"/>
      <c r="X2098" s="6">
        <v>20421.197059999999</v>
      </c>
      <c r="Z2098" s="81">
        <f>+((DETALLE_GD_1[[#This Row],[VALOR X UN (GD)]]-DETALLE_GD_1[[#This Row],[VALOR PPTO]])/DETALLE_GD_1[[#This Row],[VALOR PPTO]])</f>
        <v>-0.16831515801938537</v>
      </c>
      <c r="AA2098" s="2">
        <f>+DETALLE_GD_1[[#This Row],[VALOR PPTO]]*DETALLE_GD_1[[#This Row],[CANTIDAD RECIBIDA]]</f>
        <v>20421.197</v>
      </c>
      <c r="AB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8" s="3">
        <f>+DETALLE_GD_1[[#This Row],[CANTIDAD SOLICITADA]]-DETALLE_GD_1[[#This Row],[DEVOLUCIÓN]]</f>
        <v>10</v>
      </c>
      <c r="AD2098" s="38" t="str">
        <f>+_xlfn.XLOOKUP(DETALLE_GD_1[[#This Row],[CODIGO]],PRODUCTOS[CODIGO],PRODUCTOS[DESC CORTA],"",0)</f>
        <v>BROCHA 5/8 X4</v>
      </c>
    </row>
    <row r="2099" spans="1:30" hidden="1" x14ac:dyDescent="0.25">
      <c r="A2099" s="1">
        <v>46181</v>
      </c>
      <c r="B2099" s="1">
        <v>46181</v>
      </c>
      <c r="C2099" s="80" t="s">
        <v>169</v>
      </c>
      <c r="D2099" s="38">
        <v>6</v>
      </c>
      <c r="E2099" s="80" t="s">
        <v>169</v>
      </c>
      <c r="F2099">
        <v>1610023</v>
      </c>
      <c r="G2099" s="80" t="s">
        <v>351</v>
      </c>
      <c r="H2099" s="80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"/>
      <c r="W2099" s="2"/>
      <c r="X2099" s="6">
        <v>10545.292710000002</v>
      </c>
      <c r="Z2099" s="81">
        <f>+((DETALLE_GD_1[[#This Row],[VALOR X UN (GD)]]-DETALLE_GD_1[[#This Row],[VALOR PPTO]])/DETALLE_GD_1[[#This Row],[VALOR PPTO]])</f>
        <v>8.0197633209320524E-2</v>
      </c>
      <c r="AA2099" s="2">
        <f>+DETALLE_GD_1[[#This Row],[VALOR PPTO]]*DETALLE_GD_1[[#This Row],[CANTIDAD RECIBIDA]]</f>
        <v>10545.2925</v>
      </c>
      <c r="AB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9" s="3">
        <f>+DETALLE_GD_1[[#This Row],[CANTIDAD SOLICITADA]]-DETALLE_GD_1[[#This Row],[DEVOLUCIÓN]]</f>
        <v>5</v>
      </c>
      <c r="AD2099" s="38" t="str">
        <f>+_xlfn.XLOOKUP(DETALLE_GD_1[[#This Row],[CODIGO]],PRODUCTOS[CODIGO],PRODUCTOS[DESC CORTA],"",0)</f>
        <v>TRAPOS DE ASEO</v>
      </c>
    </row>
    <row r="2100" spans="1:30" hidden="1" x14ac:dyDescent="0.25">
      <c r="A2100" s="1">
        <v>46181</v>
      </c>
      <c r="B2100" s="1">
        <v>46181</v>
      </c>
      <c r="C2100" s="80" t="s">
        <v>169</v>
      </c>
      <c r="D2100" s="38">
        <v>6</v>
      </c>
      <c r="E2100" s="80" t="s">
        <v>169</v>
      </c>
      <c r="F2100">
        <v>304101</v>
      </c>
      <c r="G2100" s="80" t="s">
        <v>17</v>
      </c>
      <c r="H2100" s="8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"/>
      <c r="W2100" s="2"/>
      <c r="X2100" s="6">
        <v>1622474.7756000008</v>
      </c>
      <c r="Z2100" s="81">
        <f>+((DETALLE_GD_1[[#This Row],[VALOR X UN (GD)]]-DETALLE_GD_1[[#This Row],[VALOR PPTO]])/DETALLE_GD_1[[#This Row],[VALOR PPTO]])</f>
        <v>-4.8973201176111441E-3</v>
      </c>
      <c r="AA2100" s="2">
        <f>+DETALLE_GD_1[[#This Row],[VALOR PPTO]]*DETALLE_GD_1[[#This Row],[CANTIDAD RECIBIDA]]</f>
        <v>1622474.784</v>
      </c>
      <c r="AB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0" s="3">
        <f>+DETALLE_GD_1[[#This Row],[CANTIDAD SOLICITADA]]-DETALLE_GD_1[[#This Row],[DEVOLUCIÓN]]</f>
        <v>168</v>
      </c>
      <c r="AD2100" s="38" t="str">
        <f>+_xlfn.XLOOKUP(DETALLE_GD_1[[#This Row],[CODIGO]],PRODUCTOS[CODIGO],PRODUCTOS[DESC CORTA],"",0)</f>
        <v>OSB 9.5</v>
      </c>
    </row>
    <row r="2101" spans="1:30" hidden="1" x14ac:dyDescent="0.25">
      <c r="A2101" s="1">
        <v>46181</v>
      </c>
      <c r="B2101" s="1">
        <v>46181</v>
      </c>
      <c r="C2101" s="80" t="s">
        <v>169</v>
      </c>
      <c r="D2101" s="38">
        <v>6</v>
      </c>
      <c r="E2101" s="80" t="s">
        <v>169</v>
      </c>
      <c r="F2101">
        <v>106022</v>
      </c>
      <c r="G2101" s="80" t="s">
        <v>245</v>
      </c>
      <c r="H2101" s="80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"/>
      <c r="W2101" s="2"/>
      <c r="X2101" s="6">
        <v>45608.293188000011</v>
      </c>
      <c r="Z2101" s="81">
        <f>+((DETALLE_GD_1[[#This Row],[VALOR X UN (GD)]]-DETALLE_GD_1[[#This Row],[VALOR PPTO]])/DETALLE_GD_1[[#This Row],[VALOR PPTO]])</f>
        <v>-1.599182843352423E-4</v>
      </c>
      <c r="AA2101" s="2">
        <f>+DETALLE_GD_1[[#This Row],[VALOR PPTO]]*DETALLE_GD_1[[#This Row],[CANTIDAD RECIBIDA]]</f>
        <v>45608.2932</v>
      </c>
      <c r="AB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1" s="3">
        <f>+DETALLE_GD_1[[#This Row],[CANTIDAD SOLICITADA]]-DETALLE_GD_1[[#This Row],[DEVOLUCIÓN]]</f>
        <v>12</v>
      </c>
      <c r="AD2101" s="38">
        <f>+_xlfn.XLOOKUP(DETALLE_GD_1[[#This Row],[CODIGO]],PRODUCTOS[CODIGO],PRODUCTOS[DESC CORTA],"",0)</f>
        <v>0</v>
      </c>
    </row>
    <row r="2102" spans="1:30" hidden="1" x14ac:dyDescent="0.25">
      <c r="A2102" s="1">
        <v>46181</v>
      </c>
      <c r="B2102" s="1">
        <v>46181</v>
      </c>
      <c r="C2102" s="80" t="s">
        <v>169</v>
      </c>
      <c r="D2102" s="38">
        <v>6</v>
      </c>
      <c r="E2102" s="80" t="s">
        <v>169</v>
      </c>
      <c r="F2102">
        <v>412630</v>
      </c>
      <c r="G2102" s="80" t="s">
        <v>284</v>
      </c>
      <c r="H2102" s="80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"/>
      <c r="W2102" s="2"/>
      <c r="X2102" s="6">
        <v>148200</v>
      </c>
      <c r="Z2102" s="81">
        <f>+((DETALLE_GD_1[[#This Row],[VALOR X UN (GD)]]-DETALLE_GD_1[[#This Row],[VALOR PPTO]])/DETALLE_GD_1[[#This Row],[VALOR PPTO]])</f>
        <v>1.417004048582996E-2</v>
      </c>
      <c r="AA2102" s="2">
        <f>+DETALLE_GD_1[[#This Row],[VALOR PPTO]]*DETALLE_GD_1[[#This Row],[CANTIDAD RECIBIDA]]</f>
        <v>148200</v>
      </c>
      <c r="AB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2" s="3">
        <f>+DETALLE_GD_1[[#This Row],[CANTIDAD SOLICITADA]]-DETALLE_GD_1[[#This Row],[DEVOLUCIÓN]]</f>
        <v>1</v>
      </c>
      <c r="AD2102" s="38">
        <f>+_xlfn.XLOOKUP(DETALLE_GD_1[[#This Row],[CODIGO]],PRODUCTOS[CODIGO],PRODUCTOS[DESC CORTA],"",0)</f>
        <v>0</v>
      </c>
    </row>
    <row r="2103" spans="1:30" hidden="1" x14ac:dyDescent="0.25">
      <c r="A2103" s="1">
        <v>46181</v>
      </c>
      <c r="B2103" s="1">
        <v>46181</v>
      </c>
      <c r="C2103" s="80" t="s">
        <v>169</v>
      </c>
      <c r="D2103" s="38">
        <v>6</v>
      </c>
      <c r="E2103" s="80" t="s">
        <v>169</v>
      </c>
      <c r="F2103">
        <v>609008</v>
      </c>
      <c r="G2103" s="80" t="s">
        <v>57</v>
      </c>
      <c r="H2103" s="80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"/>
      <c r="W2103" s="2"/>
      <c r="X2103" s="6">
        <v>21307.573100000001</v>
      </c>
      <c r="Z2103" s="81">
        <f>+((DETALLE_GD_1[[#This Row],[VALOR X UN (GD)]]-DETALLE_GD_1[[#This Row],[VALOR PPTO]])/DETALLE_GD_1[[#This Row],[VALOR PPTO]])</f>
        <v>0.1320857612455438</v>
      </c>
      <c r="AA2103" s="2">
        <f>+DETALLE_GD_1[[#This Row],[VALOR PPTO]]*DETALLE_GD_1[[#This Row],[CANTIDAD RECIBIDA]]</f>
        <v>21307.573000000004</v>
      </c>
      <c r="AB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3" s="3">
        <f>+DETALLE_GD_1[[#This Row],[CANTIDAD SOLICITADA]]-DETALLE_GD_1[[#This Row],[DEVOLUCIÓN]]</f>
        <v>10</v>
      </c>
      <c r="AD2103" s="38" t="str">
        <f>+_xlfn.XLOOKUP(DETALLE_GD_1[[#This Row],[CODIGO]],PRODUCTOS[CODIGO],PRODUCTOS[DESC CORTA],"",0)</f>
        <v>DUCO</v>
      </c>
    </row>
    <row r="2104" spans="1:30" hidden="1" x14ac:dyDescent="0.25">
      <c r="A2104" s="1">
        <v>46181</v>
      </c>
      <c r="B2104" s="1">
        <v>46181</v>
      </c>
      <c r="C2104" s="80" t="s">
        <v>169</v>
      </c>
      <c r="D2104" s="38">
        <v>6</v>
      </c>
      <c r="E2104" s="80" t="s">
        <v>169</v>
      </c>
      <c r="F2104">
        <v>2302119</v>
      </c>
      <c r="G2104" s="80" t="s">
        <v>74</v>
      </c>
      <c r="H2104" s="80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">
        <v>748164</v>
      </c>
      <c r="W2104" s="2"/>
      <c r="X2104" s="6">
        <v>176208</v>
      </c>
      <c r="Z2104" s="81">
        <f>+((DETALLE_GD_1[[#This Row],[VALOR X UN (GD)]]-DETALLE_GD_1[[#This Row],[VALOR PPTO]])/DETALLE_GD_1[[#This Row],[VALOR PPTO]])</f>
        <v>2.4175973849087443E-3</v>
      </c>
      <c r="AA2104" s="2">
        <f>+DETALLE_GD_1[[#This Row],[VALOR PPTO]]*DETALLE_GD_1[[#This Row],[CANTIDAD RECIBIDA]]</f>
        <v>176208</v>
      </c>
      <c r="AB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4" s="3">
        <f>+DETALLE_GD_1[[#This Row],[CANTIDAD SOLICITADA]]-DETALLE_GD_1[[#This Row],[DEVOLUCIÓN]]</f>
        <v>48</v>
      </c>
      <c r="AD2104" s="38" t="str">
        <f>+_xlfn.XLOOKUP(DETALLE_GD_1[[#This Row],[CODIGO]],PRODUCTOS[CODIGO],PRODUCTOS[DESC CORTA],"",0)</f>
        <v>SELLO</v>
      </c>
    </row>
    <row r="2105" spans="1:30" hidden="1" x14ac:dyDescent="0.25">
      <c r="A2105" s="1">
        <v>46181</v>
      </c>
      <c r="B2105" s="1">
        <v>46181</v>
      </c>
      <c r="C2105" s="80" t="s">
        <v>169</v>
      </c>
      <c r="D2105" s="38">
        <v>6</v>
      </c>
      <c r="E2105" s="80" t="s">
        <v>169</v>
      </c>
      <c r="F2105">
        <v>1808156</v>
      </c>
      <c r="G2105" s="80" t="s">
        <v>277</v>
      </c>
      <c r="H2105" s="80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"/>
      <c r="W2105" s="2"/>
      <c r="X2105" s="6">
        <v>7664</v>
      </c>
      <c r="Z2105" s="81">
        <f>+((DETALLE_GD_1[[#This Row],[VALOR X UN (GD)]]-DETALLE_GD_1[[#This Row],[VALOR PPTO]])/DETALLE_GD_1[[#This Row],[VALOR PPTO]])</f>
        <v>8.0897703549060538E-3</v>
      </c>
      <c r="AA2105" s="2">
        <f>+DETALLE_GD_1[[#This Row],[VALOR PPTO]]*DETALLE_GD_1[[#This Row],[CANTIDAD RECIBIDA]]</f>
        <v>7664</v>
      </c>
      <c r="AB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5" s="3">
        <f>+DETALLE_GD_1[[#This Row],[CANTIDAD SOLICITADA]]-DETALLE_GD_1[[#This Row],[DEVOLUCIÓN]]</f>
        <v>4</v>
      </c>
      <c r="AD2105" s="38" t="str">
        <f>+_xlfn.XLOOKUP(DETALLE_GD_1[[#This Row],[CODIGO]],PRODUCTOS[CODIGO],PRODUCTOS[DESC CORTA],"",0)</f>
        <v>PERCHA SIMPLE YORK</v>
      </c>
    </row>
    <row r="2106" spans="1:30" hidden="1" x14ac:dyDescent="0.25">
      <c r="A2106" s="1">
        <v>46181</v>
      </c>
      <c r="B2106" s="1">
        <v>46181</v>
      </c>
      <c r="C2106" s="80" t="s">
        <v>169</v>
      </c>
      <c r="D2106" s="38">
        <v>6</v>
      </c>
      <c r="E2106" s="80" t="s">
        <v>169</v>
      </c>
      <c r="F2106">
        <v>1808006</v>
      </c>
      <c r="G2106" s="80" t="s">
        <v>194</v>
      </c>
      <c r="H2106" s="80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"/>
      <c r="W2106" s="2"/>
      <c r="X2106" s="6">
        <v>11626.684384</v>
      </c>
      <c r="Z2106" s="81">
        <f>+((DETALLE_GD_1[[#This Row],[VALOR X UN (GD)]]-DETALLE_GD_1[[#This Row],[VALOR PPTO]])/DETALLE_GD_1[[#This Row],[VALOR PPTO]])</f>
        <v>2.7144454011317615E-5</v>
      </c>
      <c r="AA2106" s="2">
        <f>+DETALLE_GD_1[[#This Row],[VALOR PPTO]]*DETALLE_GD_1[[#This Row],[CANTIDAD RECIBIDA]]</f>
        <v>11626.6844</v>
      </c>
      <c r="AB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6" s="3">
        <f>+DETALLE_GD_1[[#This Row],[CANTIDAD SOLICITADA]]-DETALLE_GD_1[[#This Row],[DEVOLUCIÓN]]</f>
        <v>4</v>
      </c>
      <c r="AD2106" s="38">
        <f>+_xlfn.XLOOKUP(DETALLE_GD_1[[#This Row],[CODIGO]],PRODUCTOS[CODIGO],PRODUCTOS[DESC CORTA],"",0)</f>
        <v>0</v>
      </c>
    </row>
    <row r="2107" spans="1:30" hidden="1" x14ac:dyDescent="0.25">
      <c r="A2107" s="1">
        <v>46181</v>
      </c>
      <c r="B2107" s="1">
        <v>46181</v>
      </c>
      <c r="C2107" s="80" t="s">
        <v>169</v>
      </c>
      <c r="D2107" s="38">
        <v>6</v>
      </c>
      <c r="E2107" s="80" t="s">
        <v>169</v>
      </c>
      <c r="F2107">
        <v>1808003</v>
      </c>
      <c r="G2107" s="80" t="s">
        <v>195</v>
      </c>
      <c r="H2107" s="80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"/>
      <c r="W2107" s="2"/>
      <c r="X2107" s="6">
        <v>1341.9588640000002</v>
      </c>
      <c r="Z2107" s="81">
        <f>+((DETALLE_GD_1[[#This Row],[VALOR X UN (GD)]]-DETALLE_GD_1[[#This Row],[VALOR PPTO]])/DETALLE_GD_1[[#This Row],[VALOR PPTO]])</f>
        <v>3.0403308833823098E-5</v>
      </c>
      <c r="AA2107" s="2">
        <f>+DETALLE_GD_1[[#This Row],[VALOR PPTO]]*DETALLE_GD_1[[#This Row],[CANTIDAD RECIBIDA]]</f>
        <v>1341.9592</v>
      </c>
      <c r="AB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7" s="3">
        <f>+DETALLE_GD_1[[#This Row],[CANTIDAD SOLICITADA]]-DETALLE_GD_1[[#This Row],[DEVOLUCIÓN]]</f>
        <v>8</v>
      </c>
      <c r="AD2107" s="38">
        <f>+_xlfn.XLOOKUP(DETALLE_GD_1[[#This Row],[CODIGO]],PRODUCTOS[CODIGO],PRODUCTOS[DESC CORTA],"",0)</f>
        <v>0</v>
      </c>
    </row>
    <row r="2108" spans="1:30" hidden="1" x14ac:dyDescent="0.25">
      <c r="A2108" s="1">
        <v>46181</v>
      </c>
      <c r="B2108" s="1">
        <v>46181</v>
      </c>
      <c r="C2108" s="80" t="s">
        <v>169</v>
      </c>
      <c r="D2108" s="38">
        <v>6</v>
      </c>
      <c r="E2108" s="80" t="s">
        <v>169</v>
      </c>
      <c r="F2108">
        <v>1802172</v>
      </c>
      <c r="G2108" s="80" t="s">
        <v>266</v>
      </c>
      <c r="H2108" s="80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"/>
      <c r="W2108" s="2"/>
      <c r="X2108" s="6">
        <v>12140</v>
      </c>
      <c r="Z2108" s="81">
        <f>+((DETALLE_GD_1[[#This Row],[VALOR X UN (GD)]]-DETALLE_GD_1[[#This Row],[VALOR PPTO]])/DETALLE_GD_1[[#This Row],[VALOR PPTO]])</f>
        <v>-8.2372322899505767E-4</v>
      </c>
      <c r="AA2108" s="2">
        <f>+DETALLE_GD_1[[#This Row],[VALOR PPTO]]*DETALLE_GD_1[[#This Row],[CANTIDAD RECIBIDA]]</f>
        <v>12140</v>
      </c>
      <c r="AB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8" s="3">
        <f>+DETALLE_GD_1[[#This Row],[CANTIDAD SOLICITADA]]-DETALLE_GD_1[[#This Row],[DEVOLUCIÓN]]</f>
        <v>4</v>
      </c>
      <c r="AD2108" s="38" t="str">
        <f>+_xlfn.XLOOKUP(DETALLE_GD_1[[#This Row],[CODIGO]],PRODUCTOS[CODIGO],PRODUCTOS[DESC CORTA],"",0)</f>
        <v>ARGOLLA TOALLA BENTON</v>
      </c>
    </row>
    <row r="2109" spans="1:30" hidden="1" x14ac:dyDescent="0.25">
      <c r="A2109" s="1">
        <v>46181</v>
      </c>
      <c r="B2109" s="1">
        <v>46181</v>
      </c>
      <c r="C2109" s="80" t="s">
        <v>169</v>
      </c>
      <c r="D2109" s="38">
        <v>6</v>
      </c>
      <c r="E2109" s="80" t="s">
        <v>169</v>
      </c>
      <c r="F2109">
        <v>1802171</v>
      </c>
      <c r="G2109" s="80" t="s">
        <v>265</v>
      </c>
      <c r="H2109" s="80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"/>
      <c r="W2109" s="2"/>
      <c r="X2109" s="6">
        <v>14528</v>
      </c>
      <c r="Z2109" s="81">
        <f>+((DETALLE_GD_1[[#This Row],[VALOR X UN (GD)]]-DETALLE_GD_1[[#This Row],[VALOR PPTO]])/DETALLE_GD_1[[#This Row],[VALOR PPTO]])</f>
        <v>-0.13312224669603523</v>
      </c>
      <c r="AA2109" s="2">
        <f>+DETALLE_GD_1[[#This Row],[VALOR PPTO]]*DETALLE_GD_1[[#This Row],[CANTIDAD RECIBIDA]]</f>
        <v>14528</v>
      </c>
      <c r="AB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9" s="3">
        <f>+DETALLE_GD_1[[#This Row],[CANTIDAD SOLICITADA]]-DETALLE_GD_1[[#This Row],[DEVOLUCIÓN]]</f>
        <v>4</v>
      </c>
      <c r="AD2109" s="38" t="str">
        <f>+_xlfn.XLOOKUP(DETALLE_GD_1[[#This Row],[CODIGO]],PRODUCTOS[CODIGO],PRODUCTOS[DESC CORTA],"",0)</f>
        <v>PORTA ROLLO BENTON</v>
      </c>
    </row>
    <row r="2110" spans="1:30" hidden="1" x14ac:dyDescent="0.25">
      <c r="A2110" s="1">
        <v>46181</v>
      </c>
      <c r="B2110" s="1">
        <v>46181</v>
      </c>
      <c r="C2110" s="80" t="s">
        <v>169</v>
      </c>
      <c r="D2110" s="38">
        <v>6</v>
      </c>
      <c r="E2110" s="80" t="s">
        <v>169</v>
      </c>
      <c r="F2110">
        <v>1206002</v>
      </c>
      <c r="G2110" s="80" t="s">
        <v>192</v>
      </c>
      <c r="H2110" s="8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"/>
      <c r="W2110" s="2"/>
      <c r="X2110" s="6">
        <v>63133.935483999994</v>
      </c>
      <c r="Z2110" s="81">
        <f>+((DETALLE_GD_1[[#This Row],[VALOR X UN (GD)]]-DETALLE_GD_1[[#This Row],[VALOR PPTO]])/DETALLE_GD_1[[#This Row],[VALOR PPTO]])</f>
        <v>0.28816616970097464</v>
      </c>
      <c r="AA2110" s="2">
        <f>+DETALLE_GD_1[[#This Row],[VALOR PPTO]]*DETALLE_GD_1[[#This Row],[CANTIDAD RECIBIDA]]</f>
        <v>63133.935599999997</v>
      </c>
      <c r="AB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0" s="3">
        <f>+DETALLE_GD_1[[#This Row],[CANTIDAD SOLICITADA]]-DETALLE_GD_1[[#This Row],[DEVOLUCIÓN]]</f>
        <v>4</v>
      </c>
      <c r="AD2110" s="38">
        <f>+_xlfn.XLOOKUP(DETALLE_GD_1[[#This Row],[CODIGO]],PRODUCTOS[CODIGO],PRODUCTOS[DESC CORTA],"",0)</f>
        <v>0</v>
      </c>
    </row>
    <row r="2111" spans="1:30" hidden="1" x14ac:dyDescent="0.25">
      <c r="A2111" s="1">
        <v>46181</v>
      </c>
      <c r="B2111" s="1">
        <v>46181</v>
      </c>
      <c r="C2111" s="80" t="s">
        <v>169</v>
      </c>
      <c r="D2111" s="38">
        <v>6</v>
      </c>
      <c r="E2111" s="80" t="s">
        <v>169</v>
      </c>
      <c r="F2111">
        <v>617057</v>
      </c>
      <c r="G2111" s="80" t="s">
        <v>134</v>
      </c>
      <c r="H2111" s="80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"/>
      <c r="W2111" s="2"/>
      <c r="X2111" s="6">
        <v>10210.598529999999</v>
      </c>
      <c r="Z2111" s="81">
        <f>+((DETALLE_GD_1[[#This Row],[VALOR X UN (GD)]]-DETALLE_GD_1[[#This Row],[VALOR PPTO]])/DETALLE_GD_1[[#This Row],[VALOR PPTO]])</f>
        <v>-0.16831515801938537</v>
      </c>
      <c r="AA2111" s="2">
        <f>+DETALLE_GD_1[[#This Row],[VALOR PPTO]]*DETALLE_GD_1[[#This Row],[CANTIDAD RECIBIDA]]</f>
        <v>10210.5985</v>
      </c>
      <c r="AB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1" s="3">
        <f>+DETALLE_GD_1[[#This Row],[CANTIDAD SOLICITADA]]-DETALLE_GD_1[[#This Row],[DEVOLUCIÓN]]</f>
        <v>5</v>
      </c>
      <c r="AD2111" s="38" t="str">
        <f>+_xlfn.XLOOKUP(DETALLE_GD_1[[#This Row],[CODIGO]],PRODUCTOS[CODIGO],PRODUCTOS[DESC CORTA],"",0)</f>
        <v>BROCHA 5/8 X4</v>
      </c>
    </row>
    <row r="2112" spans="1:30" hidden="1" x14ac:dyDescent="0.25">
      <c r="A2112" s="1">
        <v>46181</v>
      </c>
      <c r="B2112" s="1">
        <v>46181</v>
      </c>
      <c r="C2112" s="80" t="s">
        <v>169</v>
      </c>
      <c r="D2112" s="38">
        <v>6</v>
      </c>
      <c r="E2112" s="80" t="s">
        <v>169</v>
      </c>
      <c r="F2112">
        <v>617055</v>
      </c>
      <c r="G2112" s="80" t="s">
        <v>182</v>
      </c>
      <c r="H2112" s="80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"/>
      <c r="W2112" s="2"/>
      <c r="X2112" s="6">
        <v>4601.7689049999999</v>
      </c>
      <c r="Z2112" s="81">
        <f>+((DETALLE_GD_1[[#This Row],[VALOR X UN (GD)]]-DETALLE_GD_1[[#This Row],[VALOR PPTO]])/DETALLE_GD_1[[#This Row],[VALOR PPTO]])</f>
        <v>-0.24507292738944528</v>
      </c>
      <c r="AA2112" s="2">
        <f>+DETALLE_GD_1[[#This Row],[VALOR PPTO]]*DETALLE_GD_1[[#This Row],[CANTIDAD RECIBIDA]]</f>
        <v>4601.7690000000002</v>
      </c>
      <c r="AB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2" s="3">
        <f>+DETALLE_GD_1[[#This Row],[CANTIDAD SOLICITADA]]-DETALLE_GD_1[[#This Row],[DEVOLUCIÓN]]</f>
        <v>5</v>
      </c>
      <c r="AD2112" s="38">
        <f>+_xlfn.XLOOKUP(DETALLE_GD_1[[#This Row],[CODIGO]],PRODUCTOS[CODIGO],PRODUCTOS[DESC CORTA],"",0)</f>
        <v>0</v>
      </c>
    </row>
    <row r="2113" spans="1:30" hidden="1" x14ac:dyDescent="0.25">
      <c r="A2113" s="1">
        <v>46181</v>
      </c>
      <c r="B2113" s="1">
        <v>46181</v>
      </c>
      <c r="C2113" s="80" t="s">
        <v>169</v>
      </c>
      <c r="D2113" s="38">
        <v>6</v>
      </c>
      <c r="E2113" s="80" t="s">
        <v>169</v>
      </c>
      <c r="F2113">
        <v>617016</v>
      </c>
      <c r="G2113" s="80" t="s">
        <v>133</v>
      </c>
      <c r="H2113" s="80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"/>
      <c r="W2113" s="2"/>
      <c r="X2113" s="6">
        <v>28575.132740000001</v>
      </c>
      <c r="Z2113" s="81">
        <f>+((DETALLE_GD_1[[#This Row],[VALOR X UN (GD)]]-DETALLE_GD_1[[#This Row],[VALOR PPTO]])/DETALLE_GD_1[[#This Row],[VALOR PPTO]])</f>
        <v>2.3750370645694318E-3</v>
      </c>
      <c r="AA2113" s="2">
        <f>+DETALLE_GD_1[[#This Row],[VALOR PPTO]]*DETALLE_GD_1[[#This Row],[CANTIDAD RECIBIDA]]</f>
        <v>28575.133000000002</v>
      </c>
      <c r="AB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3" s="3">
        <f>+DETALLE_GD_1[[#This Row],[CANTIDAD SOLICITADA]]-DETALLE_GD_1[[#This Row],[DEVOLUCIÓN]]</f>
        <v>10</v>
      </c>
      <c r="AD2113" s="38" t="str">
        <f>+_xlfn.XLOOKUP(DETALLE_GD_1[[#This Row],[CODIGO]],PRODUCTOS[CODIGO],PRODUCTOS[DESC CORTA],"",0)</f>
        <v>RODILLO CHIPORRO</v>
      </c>
    </row>
    <row r="2114" spans="1:30" hidden="1" x14ac:dyDescent="0.25">
      <c r="A2114" s="1">
        <v>46181</v>
      </c>
      <c r="B2114" s="1">
        <v>46181</v>
      </c>
      <c r="C2114" s="80" t="s">
        <v>169</v>
      </c>
      <c r="D2114" s="38">
        <v>6</v>
      </c>
      <c r="E2114" s="80" t="s">
        <v>169</v>
      </c>
      <c r="F2114">
        <v>307030</v>
      </c>
      <c r="G2114" s="80" t="s">
        <v>64</v>
      </c>
      <c r="H2114" s="80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"/>
      <c r="W2114" s="2"/>
      <c r="X2114" s="6">
        <v>136499.94280000002</v>
      </c>
      <c r="Z2114" s="81">
        <f>+((DETALLE_GD_1[[#This Row],[VALOR X UN (GD)]]-DETALLE_GD_1[[#This Row],[VALOR PPTO]])/DETALLE_GD_1[[#This Row],[VALOR PPTO]])</f>
        <v>4.0293056526552117E-7</v>
      </c>
      <c r="AA2114" s="2">
        <f>+DETALLE_GD_1[[#This Row],[VALOR PPTO]]*DETALLE_GD_1[[#This Row],[CANTIDAD RECIBIDA]]</f>
        <v>136499.94500000001</v>
      </c>
      <c r="AB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4" s="3">
        <f>+DETALLE_GD_1[[#This Row],[CANTIDAD SOLICITADA]]-DETALLE_GD_1[[#This Row],[DEVOLUCIÓN]]</f>
        <v>50</v>
      </c>
      <c r="AD2114" s="38" t="str">
        <f>+_xlfn.XLOOKUP(DETALLE_GD_1[[#This Row],[CODIGO]],PRODUCTOS[CODIGO],PRODUCTOS[DESC CORTA],"",0)</f>
        <v>GUARDAPOLVO BLANCO</v>
      </c>
    </row>
    <row r="2115" spans="1:30" hidden="1" x14ac:dyDescent="0.25">
      <c r="A2115" s="1">
        <v>46181</v>
      </c>
      <c r="B2115" s="1">
        <v>46181</v>
      </c>
      <c r="C2115" s="80" t="s">
        <v>169</v>
      </c>
      <c r="D2115" s="38">
        <v>6</v>
      </c>
      <c r="E2115" s="80" t="s">
        <v>169</v>
      </c>
      <c r="F2115">
        <v>307096</v>
      </c>
      <c r="G2115" s="80" t="s">
        <v>249</v>
      </c>
      <c r="H2115" s="80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"/>
      <c r="W2115" s="2"/>
      <c r="X2115" s="6">
        <v>62860.503869999957</v>
      </c>
      <c r="Z2115" s="81">
        <f>+((DETALLE_GD_1[[#This Row],[VALOR X UN (GD)]]-DETALLE_GD_1[[#This Row],[VALOR PPTO]])/DETALLE_GD_1[[#This Row],[VALOR PPTO]])</f>
        <v>-0.21187394889283656</v>
      </c>
      <c r="AA2115" s="2">
        <f>+DETALLE_GD_1[[#This Row],[VALOR PPTO]]*DETALLE_GD_1[[#This Row],[CANTIDAD RECIBIDA]]</f>
        <v>62860.503000000004</v>
      </c>
      <c r="AB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5" s="3">
        <f>+DETALLE_GD_1[[#This Row],[CANTIDAD SOLICITADA]]-DETALLE_GD_1[[#This Row],[DEVOLUCIÓN]]</f>
        <v>30</v>
      </c>
      <c r="AD2115" s="38" t="str">
        <f>+_xlfn.XLOOKUP(DETALLE_GD_1[[#This Row],[CODIGO]],PRODUCTOS[CODIGO],PRODUCTOS[DESC CORTA],"",0)</f>
        <v>CUBREJUNTA</v>
      </c>
    </row>
    <row r="2116" spans="1:30" hidden="1" x14ac:dyDescent="0.25">
      <c r="A2116" s="1">
        <v>46181</v>
      </c>
      <c r="B2116" s="1">
        <v>46181</v>
      </c>
      <c r="C2116" s="80" t="s">
        <v>169</v>
      </c>
      <c r="D2116" s="38">
        <v>6</v>
      </c>
      <c r="E2116" s="80" t="s">
        <v>169</v>
      </c>
      <c r="F2116">
        <v>307032</v>
      </c>
      <c r="G2116" s="80" t="s">
        <v>186</v>
      </c>
      <c r="H2116" s="80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"/>
      <c r="W2116" s="2"/>
      <c r="X2116" s="6">
        <v>237837.50409999999</v>
      </c>
      <c r="Z2116" s="81">
        <f>+((DETALLE_GD_1[[#This Row],[VALOR X UN (GD)]]-DETALLE_GD_1[[#This Row],[VALOR PPTO]])/DETALLE_GD_1[[#This Row],[VALOR PPTO]])</f>
        <v>-8.2848583591738093E-2</v>
      </c>
      <c r="AA2116" s="2">
        <f>+DETALLE_GD_1[[#This Row],[VALOR PPTO]]*DETALLE_GD_1[[#This Row],[CANTIDAD RECIBIDA]]</f>
        <v>237837.5</v>
      </c>
      <c r="AB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6" s="3">
        <f>+DETALLE_GD_1[[#This Row],[CANTIDAD SOLICITADA]]-DETALLE_GD_1[[#This Row],[DEVOLUCIÓN]]</f>
        <v>100</v>
      </c>
      <c r="AD2116" s="38">
        <f>+_xlfn.XLOOKUP(DETALLE_GD_1[[#This Row],[CODIGO]],PRODUCTOS[CODIGO],PRODUCTOS[DESC CORTA],"",0)</f>
        <v>0</v>
      </c>
    </row>
    <row r="2117" spans="1:30" hidden="1" x14ac:dyDescent="0.25">
      <c r="A2117" s="1">
        <v>46181</v>
      </c>
      <c r="B2117" s="1">
        <v>46181</v>
      </c>
      <c r="C2117" s="80" t="s">
        <v>169</v>
      </c>
      <c r="D2117" s="38">
        <v>6</v>
      </c>
      <c r="E2117" s="80" t="s">
        <v>169</v>
      </c>
      <c r="F2117">
        <v>407185</v>
      </c>
      <c r="G2117" s="80" t="s">
        <v>43</v>
      </c>
      <c r="H2117" s="80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">
        <v>48659</v>
      </c>
      <c r="W2117" s="2"/>
      <c r="X2117" s="6">
        <v>34391.599999999999</v>
      </c>
      <c r="Z2117" s="81">
        <f>+((DETALLE_GD_1[[#This Row],[VALOR X UN (GD)]]-DETALLE_GD_1[[#This Row],[VALOR PPTO]])/DETALLE_GD_1[[#This Row],[VALOR PPTO]])</f>
        <v>-8.9077242923396804E-2</v>
      </c>
      <c r="AA2117" s="2">
        <f>+DETALLE_GD_1[[#This Row],[VALOR PPTO]]*DETALLE_GD_1[[#This Row],[CANTIDAD RECIBIDA]]</f>
        <v>34391.5</v>
      </c>
      <c r="AB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7" s="3">
        <f>+DETALLE_GD_1[[#This Row],[CANTIDAD SOLICITADA]]-DETALLE_GD_1[[#This Row],[DEVOLUCIÓN]]</f>
        <v>5000</v>
      </c>
      <c r="AD2117" s="38">
        <f>+_xlfn.XLOOKUP(DETALLE_GD_1[[#This Row],[CODIGO]],PRODUCTOS[CODIGO],PRODUCTOS[DESC CORTA],"",0)</f>
        <v>0</v>
      </c>
    </row>
    <row r="2118" spans="1:30" hidden="1" x14ac:dyDescent="0.25">
      <c r="A2118" s="1">
        <v>46181</v>
      </c>
      <c r="B2118" s="1">
        <v>46181</v>
      </c>
      <c r="C2118" s="80" t="s">
        <v>169</v>
      </c>
      <c r="D2118" s="38">
        <v>6</v>
      </c>
      <c r="E2118" s="80" t="s">
        <v>169</v>
      </c>
      <c r="F2118">
        <v>407423</v>
      </c>
      <c r="G2118" s="80" t="s">
        <v>106</v>
      </c>
      <c r="H2118" s="80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"/>
      <c r="W2118" s="2"/>
      <c r="X2118" s="6">
        <v>533202.50991891895</v>
      </c>
      <c r="Z2118" s="81">
        <f>+((DETALLE_GD_1[[#This Row],[VALOR X UN (GD)]]-DETALLE_GD_1[[#This Row],[VALOR PPTO]])/DETALLE_GD_1[[#This Row],[VALOR PPTO]])</f>
        <v>-0.96749640146098337</v>
      </c>
      <c r="AA2118" s="2">
        <f>+DETALLE_GD_1[[#This Row],[VALOR PPTO]]*DETALLE_GD_1[[#This Row],[CANTIDAD RECIBIDA]]</f>
        <v>533202.5</v>
      </c>
      <c r="AB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8" s="3">
        <f>+DETALLE_GD_1[[#This Row],[CANTIDAD SOLICITADA]]-DETALLE_GD_1[[#This Row],[DEVOLUCIÓN]]</f>
        <v>5000</v>
      </c>
      <c r="AD2118" s="38" t="str">
        <f>+_xlfn.XLOOKUP(DETALLE_GD_1[[#This Row],[CODIGO]],PRODUCTOS[CODIGO],PRODUCTOS[DESC CORTA],"",0)</f>
        <v>TORNILLO CRS 6X1 5/8</v>
      </c>
    </row>
    <row r="2119" spans="1:30" hidden="1" x14ac:dyDescent="0.25">
      <c r="A2119" s="1">
        <v>46181</v>
      </c>
      <c r="B2119" s="1">
        <v>46181</v>
      </c>
      <c r="C2119" s="80" t="s">
        <v>169</v>
      </c>
      <c r="D2119" s="38">
        <v>6</v>
      </c>
      <c r="E2119" s="80" t="s">
        <v>169</v>
      </c>
      <c r="F2119">
        <v>602254</v>
      </c>
      <c r="G2119" s="80" t="s">
        <v>214</v>
      </c>
      <c r="H2119" s="80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">
        <v>1289782</v>
      </c>
      <c r="W2119" s="2"/>
      <c r="X2119" s="6">
        <v>92120</v>
      </c>
      <c r="Z2119" s="81">
        <f>+((DETALLE_GD_1[[#This Row],[VALOR X UN (GD)]]-DETALLE_GD_1[[#This Row],[VALOR PPTO]])/DETALLE_GD_1[[#This Row],[VALOR PPTO]])</f>
        <v>0</v>
      </c>
      <c r="AA2119" s="2">
        <f>+DETALLE_GD_1[[#This Row],[VALOR PPTO]]*DETALLE_GD_1[[#This Row],[CANTIDAD RECIBIDA]]</f>
        <v>92120</v>
      </c>
      <c r="AB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9" s="3">
        <f>+DETALLE_GD_1[[#This Row],[CANTIDAD SOLICITADA]]-DETALLE_GD_1[[#This Row],[DEVOLUCIÓN]]</f>
        <v>2</v>
      </c>
      <c r="AD2119" s="38">
        <f>+_xlfn.XLOOKUP(DETALLE_GD_1[[#This Row],[CODIGO]],PRODUCTOS[CODIGO],PRODUCTOS[DESC CORTA],"",0)</f>
        <v>0</v>
      </c>
    </row>
    <row r="2120" spans="1:30" hidden="1" x14ac:dyDescent="0.25">
      <c r="A2120" s="1">
        <v>46181</v>
      </c>
      <c r="B2120" s="1">
        <v>46181</v>
      </c>
      <c r="C2120" s="80" t="s">
        <v>169</v>
      </c>
      <c r="D2120" s="38">
        <v>6</v>
      </c>
      <c r="E2120" s="80" t="s">
        <v>169</v>
      </c>
      <c r="F2120">
        <v>704079</v>
      </c>
      <c r="G2120" s="80" t="s">
        <v>209</v>
      </c>
      <c r="H2120" s="8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"/>
      <c r="W2120" s="2"/>
      <c r="X2120" s="6">
        <v>7557.04882</v>
      </c>
      <c r="Z2120" s="81">
        <f>+((DETALLE_GD_1[[#This Row],[VALOR X UN (GD)]]-DETALLE_GD_1[[#This Row],[VALOR PPTO]])/DETALLE_GD_1[[#This Row],[VALOR PPTO]])</f>
        <v>-4.4203630279491375E-2</v>
      </c>
      <c r="AA2120" s="2">
        <f>+DETALLE_GD_1[[#This Row],[VALOR PPTO]]*DETALLE_GD_1[[#This Row],[CANTIDAD RECIBIDA]]</f>
        <v>7557.0489999999991</v>
      </c>
      <c r="AB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0" s="3">
        <f>+DETALLE_GD_1[[#This Row],[CANTIDAD SOLICITADA]]-DETALLE_GD_1[[#This Row],[DEVOLUCIÓN]]</f>
        <v>10</v>
      </c>
      <c r="AD2120" s="38">
        <f>+_xlfn.XLOOKUP(DETALLE_GD_1[[#This Row],[CODIGO]],PRODUCTOS[CODIGO],PRODUCTOS[DESC CORTA],"",0)</f>
        <v>0</v>
      </c>
    </row>
    <row r="2121" spans="1:30" hidden="1" x14ac:dyDescent="0.25">
      <c r="A2121" s="1">
        <v>46181</v>
      </c>
      <c r="B2121" s="1">
        <v>46181</v>
      </c>
      <c r="C2121" s="80" t="s">
        <v>169</v>
      </c>
      <c r="D2121" s="38">
        <v>6</v>
      </c>
      <c r="E2121" s="80" t="s">
        <v>169</v>
      </c>
      <c r="F2121">
        <v>2304053</v>
      </c>
      <c r="G2121" s="80" t="s">
        <v>213</v>
      </c>
      <c r="H2121" s="80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"/>
      <c r="W2121" s="2"/>
      <c r="X2121" s="6">
        <v>51720.000000000007</v>
      </c>
      <c r="Z2121" s="81">
        <f>+((DETALLE_GD_1[[#This Row],[VALOR X UN (GD)]]-DETALLE_GD_1[[#This Row],[VALOR PPTO]])/DETALLE_GD_1[[#This Row],[VALOR PPTO]])</f>
        <v>0.2140371229698376</v>
      </c>
      <c r="AA2121" s="2">
        <f>+DETALLE_GD_1[[#This Row],[VALOR PPTO]]*DETALLE_GD_1[[#This Row],[CANTIDAD RECIBIDA]]</f>
        <v>51720</v>
      </c>
      <c r="AB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1" s="3">
        <f>+DETALLE_GD_1[[#This Row],[CANTIDAD SOLICITADA]]-DETALLE_GD_1[[#This Row],[DEVOLUCIÓN]]</f>
        <v>60</v>
      </c>
      <c r="AD2121" s="38">
        <f>+_xlfn.XLOOKUP(DETALLE_GD_1[[#This Row],[CODIGO]],PRODUCTOS[CODIGO],PRODUCTOS[DESC CORTA],"",0)</f>
        <v>0</v>
      </c>
    </row>
    <row r="2122" spans="1:30" hidden="1" x14ac:dyDescent="0.25">
      <c r="A2122" s="1">
        <v>46181</v>
      </c>
      <c r="B2122" s="1">
        <v>46181</v>
      </c>
      <c r="C2122" s="80" t="s">
        <v>169</v>
      </c>
      <c r="D2122" s="38">
        <v>6</v>
      </c>
      <c r="E2122" s="80" t="s">
        <v>169</v>
      </c>
      <c r="F2122">
        <v>106022</v>
      </c>
      <c r="G2122" s="80" t="s">
        <v>245</v>
      </c>
      <c r="H2122" s="80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"/>
      <c r="W2122" s="2"/>
      <c r="X2122" s="6">
        <v>19003.455494999998</v>
      </c>
      <c r="Z2122" s="81">
        <f>+((DETALLE_GD_1[[#This Row],[VALOR X UN (GD)]]-DETALLE_GD_1[[#This Row],[VALOR PPTO]])/DETALLE_GD_1[[#This Row],[VALOR PPTO]])</f>
        <v>-1.8183535094446528E-4</v>
      </c>
      <c r="AA2122" s="2">
        <f>+DETALLE_GD_1[[#This Row],[VALOR PPTO]]*DETALLE_GD_1[[#This Row],[CANTIDAD RECIBIDA]]</f>
        <v>19003.4555</v>
      </c>
      <c r="AB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2" s="3">
        <f>+DETALLE_GD_1[[#This Row],[CANTIDAD SOLICITADA]]-DETALLE_GD_1[[#This Row],[DEVOLUCIÓN]]</f>
        <v>5</v>
      </c>
      <c r="AD2122" s="38">
        <f>+_xlfn.XLOOKUP(DETALLE_GD_1[[#This Row],[CODIGO]],PRODUCTOS[CODIGO],PRODUCTOS[DESC CORTA],"",0)</f>
        <v>0</v>
      </c>
    </row>
    <row r="2123" spans="1:30" hidden="1" x14ac:dyDescent="0.25">
      <c r="A2123" s="1">
        <v>46181</v>
      </c>
      <c r="B2123" s="1">
        <v>46181</v>
      </c>
      <c r="C2123" s="80" t="s">
        <v>169</v>
      </c>
      <c r="D2123" s="38">
        <v>6</v>
      </c>
      <c r="E2123" s="80" t="s">
        <v>169</v>
      </c>
      <c r="F2123">
        <v>2302119</v>
      </c>
      <c r="G2123" s="80" t="s">
        <v>74</v>
      </c>
      <c r="H2123" s="80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"/>
      <c r="W2123" s="2"/>
      <c r="X2123" s="6">
        <v>220260</v>
      </c>
      <c r="Z2123" s="81">
        <f>+((DETALLE_GD_1[[#This Row],[VALOR X UN (GD)]]-DETALLE_GD_1[[#This Row],[VALOR PPTO]])/DETALLE_GD_1[[#This Row],[VALOR PPTO]])</f>
        <v>2.4198583492236348E-3</v>
      </c>
      <c r="AA2123" s="2">
        <f>+DETALLE_GD_1[[#This Row],[VALOR PPTO]]*DETALLE_GD_1[[#This Row],[CANTIDAD RECIBIDA]]</f>
        <v>220260</v>
      </c>
      <c r="AB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3" s="3">
        <f>+DETALLE_GD_1[[#This Row],[CANTIDAD SOLICITADA]]-DETALLE_GD_1[[#This Row],[DEVOLUCIÓN]]</f>
        <v>60</v>
      </c>
      <c r="AD2123" s="38" t="str">
        <f>+_xlfn.XLOOKUP(DETALLE_GD_1[[#This Row],[CODIGO]],PRODUCTOS[CODIGO],PRODUCTOS[DESC CORTA],"",0)</f>
        <v>SELLO</v>
      </c>
    </row>
    <row r="2124" spans="1:30" hidden="1" x14ac:dyDescent="0.25">
      <c r="A2124" s="1">
        <v>46181</v>
      </c>
      <c r="B2124" s="1">
        <v>46181</v>
      </c>
      <c r="C2124" s="80" t="s">
        <v>169</v>
      </c>
      <c r="D2124" s="38">
        <v>6</v>
      </c>
      <c r="E2124" s="80" t="s">
        <v>169</v>
      </c>
      <c r="F2124">
        <v>1610023</v>
      </c>
      <c r="G2124" s="80" t="s">
        <v>351</v>
      </c>
      <c r="H2124" s="80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"/>
      <c r="W2124" s="2"/>
      <c r="X2124" s="6">
        <v>10545.292710000002</v>
      </c>
      <c r="Z2124" s="81">
        <f>+((DETALLE_GD_1[[#This Row],[VALOR X UN (GD)]]-DETALLE_GD_1[[#This Row],[VALOR PPTO]])/DETALLE_GD_1[[#This Row],[VALOR PPTO]])</f>
        <v>8.0197633209320524E-2</v>
      </c>
      <c r="AA2124" s="2">
        <f>+DETALLE_GD_1[[#This Row],[VALOR PPTO]]*DETALLE_GD_1[[#This Row],[CANTIDAD RECIBIDA]]</f>
        <v>10545.2925</v>
      </c>
      <c r="AB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4" s="3">
        <f>+DETALLE_GD_1[[#This Row],[CANTIDAD SOLICITADA]]-DETALLE_GD_1[[#This Row],[DEVOLUCIÓN]]</f>
        <v>5</v>
      </c>
      <c r="AD2124" s="38" t="str">
        <f>+_xlfn.XLOOKUP(DETALLE_GD_1[[#This Row],[CODIGO]],PRODUCTOS[CODIGO],PRODUCTOS[DESC CORTA],"",0)</f>
        <v>TRAPOS DE ASEO</v>
      </c>
    </row>
    <row r="2125" spans="1:30" hidden="1" x14ac:dyDescent="0.25">
      <c r="A2125" s="1">
        <v>46181</v>
      </c>
      <c r="B2125" s="1">
        <v>46181</v>
      </c>
      <c r="C2125" s="80" t="s">
        <v>169</v>
      </c>
      <c r="D2125" s="38">
        <v>6</v>
      </c>
      <c r="E2125" s="80" t="s">
        <v>169</v>
      </c>
      <c r="F2125">
        <v>307032</v>
      </c>
      <c r="G2125" s="80" t="s">
        <v>186</v>
      </c>
      <c r="H2125" s="80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"/>
      <c r="W2125" s="2"/>
      <c r="X2125" s="6">
        <v>47567.500819999994</v>
      </c>
      <c r="Z2125" s="81">
        <f>+((DETALLE_GD_1[[#This Row],[VALOR X UN (GD)]]-DETALLE_GD_1[[#This Row],[VALOR PPTO]])/DETALLE_GD_1[[#This Row],[VALOR PPTO]])</f>
        <v>-8.2840174488884255E-2</v>
      </c>
      <c r="AA2125" s="2">
        <f>+DETALLE_GD_1[[#This Row],[VALOR PPTO]]*DETALLE_GD_1[[#This Row],[CANTIDAD RECIBIDA]]</f>
        <v>47567.5</v>
      </c>
      <c r="AB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5" s="3">
        <f>+DETALLE_GD_1[[#This Row],[CANTIDAD SOLICITADA]]-DETALLE_GD_1[[#This Row],[DEVOLUCIÓN]]</f>
        <v>20</v>
      </c>
      <c r="AD2125" s="38">
        <f>+_xlfn.XLOOKUP(DETALLE_GD_1[[#This Row],[CODIGO]],PRODUCTOS[CODIGO],PRODUCTOS[DESC CORTA],"",0)</f>
        <v>0</v>
      </c>
    </row>
    <row r="2126" spans="1:30" hidden="1" x14ac:dyDescent="0.25">
      <c r="A2126" s="1">
        <v>46181</v>
      </c>
      <c r="B2126" s="1">
        <v>46181</v>
      </c>
      <c r="C2126" s="80" t="s">
        <v>169</v>
      </c>
      <c r="D2126" s="38">
        <v>6</v>
      </c>
      <c r="E2126" s="80" t="s">
        <v>169</v>
      </c>
      <c r="F2126">
        <v>307096</v>
      </c>
      <c r="G2126" s="80" t="s">
        <v>249</v>
      </c>
      <c r="H2126" s="80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"/>
      <c r="W2126" s="2"/>
      <c r="X2126" s="6">
        <v>209535.01289999983</v>
      </c>
      <c r="Z2126" s="81">
        <f>+((DETALLE_GD_1[[#This Row],[VALOR X UN (GD)]]-DETALLE_GD_1[[#This Row],[VALOR PPTO]])/DETALLE_GD_1[[#This Row],[VALOR PPTO]])</f>
        <v>-0.21186440394853348</v>
      </c>
      <c r="AA2126" s="2">
        <f>+DETALLE_GD_1[[#This Row],[VALOR PPTO]]*DETALLE_GD_1[[#This Row],[CANTIDAD RECIBIDA]]</f>
        <v>209535.01</v>
      </c>
      <c r="AB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26" s="3">
        <f>+DETALLE_GD_1[[#This Row],[CANTIDAD SOLICITADA]]-DETALLE_GD_1[[#This Row],[DEVOLUCIÓN]]</f>
        <v>100</v>
      </c>
      <c r="AD2126" s="38" t="str">
        <f>+_xlfn.XLOOKUP(DETALLE_GD_1[[#This Row],[CODIGO]],PRODUCTOS[CODIGO],PRODUCTOS[DESC CORTA],"",0)</f>
        <v>CUBREJUNTA</v>
      </c>
    </row>
    <row r="2127" spans="1:30" hidden="1" x14ac:dyDescent="0.25">
      <c r="A2127" s="1">
        <v>46181</v>
      </c>
      <c r="B2127" s="1">
        <v>46181</v>
      </c>
      <c r="C2127" s="80" t="s">
        <v>169</v>
      </c>
      <c r="D2127" s="38">
        <v>6</v>
      </c>
      <c r="E2127" s="80" t="s">
        <v>169</v>
      </c>
      <c r="F2127">
        <v>307031</v>
      </c>
      <c r="G2127" s="80" t="s">
        <v>65</v>
      </c>
      <c r="H2127" s="80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"/>
      <c r="W2127" s="2"/>
      <c r="X2127" s="6">
        <v>269999.86050000007</v>
      </c>
      <c r="Z2127" s="81">
        <f>+((DETALLE_GD_1[[#This Row],[VALOR X UN (GD)]]-DETALLE_GD_1[[#This Row],[VALOR PPTO]])/DETALLE_GD_1[[#This Row],[VALOR PPTO]])</f>
        <v>5.1851878741837811E-7</v>
      </c>
      <c r="AA2127" s="2">
        <f>+DETALLE_GD_1[[#This Row],[VALOR PPTO]]*DETALLE_GD_1[[#This Row],[CANTIDAD RECIBIDA]]</f>
        <v>269999.86</v>
      </c>
      <c r="AB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7" s="3">
        <f>+DETALLE_GD_1[[#This Row],[CANTIDAD SOLICITADA]]-DETALLE_GD_1[[#This Row],[DEVOLUCIÓN]]</f>
        <v>100</v>
      </c>
      <c r="AD2127" s="38" t="str">
        <f>+_xlfn.XLOOKUP(DETALLE_GD_1[[#This Row],[CODIGO]],PRODUCTOS[CODIGO],PRODUCTOS[DESC CORTA],"",0)</f>
        <v>CORNIZA BLANCA</v>
      </c>
    </row>
    <row r="2128" spans="1:30" hidden="1" x14ac:dyDescent="0.25">
      <c r="A2128" s="1">
        <v>46181</v>
      </c>
      <c r="B2128" s="1">
        <v>46181</v>
      </c>
      <c r="C2128" s="80" t="s">
        <v>169</v>
      </c>
      <c r="D2128" s="38">
        <v>6</v>
      </c>
      <c r="E2128" s="80" t="s">
        <v>169</v>
      </c>
      <c r="F2128">
        <v>704022</v>
      </c>
      <c r="G2128" s="80" t="s">
        <v>330</v>
      </c>
      <c r="H2128" s="80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"/>
      <c r="W2128" s="2"/>
      <c r="X2128" s="6">
        <v>28764.000000000004</v>
      </c>
      <c r="Z2128" s="81">
        <f>+((DETALLE_GD_1[[#This Row],[VALOR X UN (GD)]]-DETALLE_GD_1[[#This Row],[VALOR PPTO]])/DETALLE_GD_1[[#This Row],[VALOR PPTO]])</f>
        <v>-0.15561111111111117</v>
      </c>
      <c r="AA2128" s="2">
        <f>+DETALLE_GD_1[[#This Row],[VALOR PPTO]]*DETALLE_GD_1[[#This Row],[CANTIDAD RECIBIDA]]</f>
        <v>28764</v>
      </c>
      <c r="AB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8" s="3">
        <f>+DETALLE_GD_1[[#This Row],[CANTIDAD SOLICITADA]]-DETALLE_GD_1[[#This Row],[DEVOLUCIÓN]]</f>
        <v>94</v>
      </c>
      <c r="AD2128" s="38" t="str">
        <f>+_xlfn.XLOOKUP(DETALLE_GD_1[[#This Row],[CODIGO]],PRODUCTOS[CODIGO],PRODUCTOS[DESC CORTA],"",0)</f>
        <v>ESQUINERO CORNIZA INTERIOR</v>
      </c>
    </row>
    <row r="2129" spans="1:30" hidden="1" x14ac:dyDescent="0.25">
      <c r="A2129" s="1">
        <v>46181</v>
      </c>
      <c r="B2129" s="1">
        <v>46181</v>
      </c>
      <c r="C2129" s="80" t="s">
        <v>169</v>
      </c>
      <c r="D2129" s="38">
        <v>6</v>
      </c>
      <c r="E2129" s="80" t="s">
        <v>169</v>
      </c>
      <c r="F2129">
        <v>704024</v>
      </c>
      <c r="G2129" s="80" t="s">
        <v>332</v>
      </c>
      <c r="H2129" s="80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"/>
      <c r="W2129" s="2"/>
      <c r="X2129" s="6">
        <v>72600</v>
      </c>
      <c r="Z2129" s="81">
        <f>+((DETALLE_GD_1[[#This Row],[VALOR X UN (GD)]]-DETALLE_GD_1[[#This Row],[VALOR PPTO]])/DETALLE_GD_1[[#This Row],[VALOR PPTO]])</f>
        <v>-0.12415977961432505</v>
      </c>
      <c r="AA2129" s="2">
        <f>+DETALLE_GD_1[[#This Row],[VALOR PPTO]]*DETALLE_GD_1[[#This Row],[CANTIDAD RECIBIDA]]</f>
        <v>72600</v>
      </c>
      <c r="AB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9" s="3">
        <f>+DETALLE_GD_1[[#This Row],[CANTIDAD SOLICITADA]]-DETALLE_GD_1[[#This Row],[DEVOLUCIÓN]]</f>
        <v>200</v>
      </c>
      <c r="AD2129" s="38" t="str">
        <f>+_xlfn.XLOOKUP(DETALLE_GD_1[[#This Row],[CODIGO]],PRODUCTOS[CODIGO],PRODUCTOS[DESC CORTA],"",0)</f>
        <v>ESQUINERO CORNIZA EXTERIOR</v>
      </c>
    </row>
    <row r="2130" spans="1:30" hidden="1" x14ac:dyDescent="0.25">
      <c r="A2130" s="1">
        <v>46181</v>
      </c>
      <c r="B2130" s="1">
        <v>46181</v>
      </c>
      <c r="C2130" s="80" t="s">
        <v>169</v>
      </c>
      <c r="D2130" s="38">
        <v>6</v>
      </c>
      <c r="E2130" s="80" t="s">
        <v>169</v>
      </c>
      <c r="F2130">
        <v>2508991</v>
      </c>
      <c r="G2130" s="80" t="s">
        <v>485</v>
      </c>
      <c r="H2130" s="8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"/>
      <c r="W2130" s="2"/>
      <c r="X2130" s="6">
        <v>23990</v>
      </c>
      <c r="Z2130" s="81">
        <f>+((DETALLE_GD_1[[#This Row],[VALOR X UN (GD)]]-DETALLE_GD_1[[#This Row],[VALOR PPTO]])/DETALLE_GD_1[[#This Row],[VALOR PPTO]])</f>
        <v>-2.6260942059192086E-3</v>
      </c>
      <c r="AA2130" s="2">
        <f>+DETALLE_GD_1[[#This Row],[VALOR PPTO]]*DETALLE_GD_1[[#This Row],[CANTIDAD RECIBIDA]]</f>
        <v>23990</v>
      </c>
      <c r="AB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0" s="3">
        <f>+DETALLE_GD_1[[#This Row],[CANTIDAD SOLICITADA]]-DETALLE_GD_1[[#This Row],[DEVOLUCIÓN]]</f>
        <v>5</v>
      </c>
      <c r="AD2130" s="38" t="str">
        <f>+_xlfn.XLOOKUP(DETALLE_GD_1[[#This Row],[CODIGO]],PRODUCTOS[CODIGO],PRODUCTOS[DESC CORTA],"",0)</f>
        <v>CILINDRO 03 LLAVE/LLAVE</v>
      </c>
    </row>
    <row r="2131" spans="1:30" hidden="1" x14ac:dyDescent="0.25">
      <c r="A2131" s="1">
        <v>46181</v>
      </c>
      <c r="B2131" s="1">
        <v>46181</v>
      </c>
      <c r="C2131" s="80" t="s">
        <v>169</v>
      </c>
      <c r="D2131" s="38">
        <v>6</v>
      </c>
      <c r="E2131" s="80" t="s">
        <v>169</v>
      </c>
      <c r="F2131">
        <v>404252</v>
      </c>
      <c r="G2131" s="80" t="s">
        <v>181</v>
      </c>
      <c r="H2131" s="80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"/>
      <c r="W2131" s="2"/>
      <c r="X2131" s="6">
        <v>4440.1755039999998</v>
      </c>
      <c r="Z2131" s="81">
        <f>+((DETALLE_GD_1[[#This Row],[VALOR X UN (GD)]]-DETALLE_GD_1[[#This Row],[VALOR PPTO]])/DETALLE_GD_1[[#This Row],[VALOR PPTO]])</f>
        <v>0.95240026092661756</v>
      </c>
      <c r="AA2131" s="2">
        <f>+DETALLE_GD_1[[#This Row],[VALOR PPTO]]*DETALLE_GD_1[[#This Row],[CANTIDAD RECIBIDA]]</f>
        <v>4440.1755999999996</v>
      </c>
      <c r="AB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1" s="3">
        <f>+DETALLE_GD_1[[#This Row],[CANTIDAD SOLICITADA]]-DETALLE_GD_1[[#This Row],[DEVOLUCIÓN]]</f>
        <v>4</v>
      </c>
      <c r="AD2131" s="38">
        <f>+_xlfn.XLOOKUP(DETALLE_GD_1[[#This Row],[CODIGO]],PRODUCTOS[CODIGO],PRODUCTOS[DESC CORTA],"",0)</f>
        <v>0</v>
      </c>
    </row>
    <row r="2132" spans="1:30" hidden="1" x14ac:dyDescent="0.25">
      <c r="A2132" s="1">
        <v>46181</v>
      </c>
      <c r="B2132" s="1">
        <v>46181</v>
      </c>
      <c r="C2132" s="80" t="s">
        <v>169</v>
      </c>
      <c r="D2132" s="38">
        <v>6</v>
      </c>
      <c r="E2132" s="80" t="s">
        <v>169</v>
      </c>
      <c r="F2132">
        <v>1103074</v>
      </c>
      <c r="G2132" s="80" t="s">
        <v>310</v>
      </c>
      <c r="H2132" s="80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"/>
      <c r="W2132" s="2"/>
      <c r="X2132" s="6">
        <v>121350</v>
      </c>
      <c r="Z2132" s="81">
        <f>+((DETALLE_GD_1[[#This Row],[VALOR X UN (GD)]]-DETALLE_GD_1[[#This Row],[VALOR PPTO]])/DETALLE_GD_1[[#This Row],[VALOR PPTO]])</f>
        <v>-0.38221672847136384</v>
      </c>
      <c r="AA2132" s="2">
        <f>+DETALLE_GD_1[[#This Row],[VALOR PPTO]]*DETALLE_GD_1[[#This Row],[CANTIDAD RECIBIDA]]</f>
        <v>121350</v>
      </c>
      <c r="AB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2" s="3">
        <f>+DETALLE_GD_1[[#This Row],[CANTIDAD SOLICITADA]]-DETALLE_GD_1[[#This Row],[DEVOLUCIÓN]]</f>
        <v>50</v>
      </c>
      <c r="AD2132" s="38" t="str">
        <f>+_xlfn.XLOOKUP(DETALLE_GD_1[[#This Row],[CODIGO]],PRODUCTOS[CODIGO],PRODUCTOS[DESC CORTA],"",0)</f>
        <v>PERFIL ESQUINERO ENCUENTRO</v>
      </c>
    </row>
    <row r="2133" spans="1:30" hidden="1" x14ac:dyDescent="0.25">
      <c r="A2133" s="1">
        <v>46181</v>
      </c>
      <c r="B2133" s="1">
        <v>46181</v>
      </c>
      <c r="C2133" s="80" t="s">
        <v>169</v>
      </c>
      <c r="D2133" s="38">
        <v>6</v>
      </c>
      <c r="E2133" s="80" t="s">
        <v>169</v>
      </c>
      <c r="F2133">
        <v>1103076</v>
      </c>
      <c r="G2133" s="80" t="s">
        <v>311</v>
      </c>
      <c r="H2133" s="80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"/>
      <c r="W2133" s="2"/>
      <c r="X2133" s="6">
        <v>191460</v>
      </c>
      <c r="Z2133" s="81">
        <f>+((DETALLE_GD_1[[#This Row],[VALOR X UN (GD)]]-DETALLE_GD_1[[#This Row],[VALOR PPTO]])/DETALLE_GD_1[[#This Row],[VALOR PPTO]])</f>
        <v>-0.3628852083986211</v>
      </c>
      <c r="AA2133" s="2">
        <f>+DETALLE_GD_1[[#This Row],[VALOR PPTO]]*DETALLE_GD_1[[#This Row],[CANTIDAD RECIBIDA]]</f>
        <v>191460</v>
      </c>
      <c r="AB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3" s="3">
        <f>+DETALLE_GD_1[[#This Row],[CANTIDAD SOLICITADA]]-DETALLE_GD_1[[#This Row],[DEVOLUCIÓN]]</f>
        <v>60</v>
      </c>
      <c r="AD2133" s="38" t="str">
        <f>+_xlfn.XLOOKUP(DETALLE_GD_1[[#This Row],[CODIGO]],PRODUCTOS[CODIGO],PRODUCTOS[DESC CORTA],"",0)</f>
        <v>PERFIL ESQUINERO INTERIOR</v>
      </c>
    </row>
    <row r="2134" spans="1:30" hidden="1" x14ac:dyDescent="0.25">
      <c r="A2134" s="1">
        <v>46181</v>
      </c>
      <c r="B2134" s="1">
        <v>46181</v>
      </c>
      <c r="C2134" s="80" t="s">
        <v>169</v>
      </c>
      <c r="D2134" s="38">
        <v>6</v>
      </c>
      <c r="E2134" s="80" t="s">
        <v>169</v>
      </c>
      <c r="F2134">
        <v>404184</v>
      </c>
      <c r="G2134" s="80" t="s">
        <v>66</v>
      </c>
      <c r="H2134" s="80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"/>
      <c r="W2134" s="2"/>
      <c r="X2134" s="6">
        <v>80724.283626000004</v>
      </c>
      <c r="Z2134" s="81">
        <f>+((DETALLE_GD_1[[#This Row],[VALOR X UN (GD)]]-DETALLE_GD_1[[#This Row],[VALOR PPTO]])/DETALLE_GD_1[[#This Row],[VALOR PPTO]])</f>
        <v>-5.5532708100066814E-3</v>
      </c>
      <c r="AA2134" s="2">
        <f>+DETALLE_GD_1[[#This Row],[VALOR PPTO]]*DETALLE_GD_1[[#This Row],[CANTIDAD RECIBIDA]]</f>
        <v>80724.282200000001</v>
      </c>
      <c r="AB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4" s="3">
        <f>+DETALLE_GD_1[[#This Row],[CANTIDAD SOLICITADA]]-DETALLE_GD_1[[#This Row],[DEVOLUCIÓN]]</f>
        <v>46</v>
      </c>
      <c r="AD2134" s="38" t="str">
        <f>+_xlfn.XLOOKUP(DETALLE_GD_1[[#This Row],[CODIGO]],PRODUCTOS[CODIGO],PRODUCTOS[DESC CORTA],"",0)</f>
        <v>ANGULO BLANCO</v>
      </c>
    </row>
    <row r="2135" spans="1:30" x14ac:dyDescent="0.25">
      <c r="A2135" s="1"/>
      <c r="B2135" s="1"/>
      <c r="H2135" s="3"/>
      <c r="I2135" s="3"/>
      <c r="J2135" s="2"/>
      <c r="K2135" s="2"/>
      <c r="L2135" s="2"/>
      <c r="M2135" s="2"/>
      <c r="N2135" s="2"/>
      <c r="O2135" s="2"/>
      <c r="S2135" s="2"/>
      <c r="U2135" s="2"/>
      <c r="V2135" s="2"/>
      <c r="W2135" s="2"/>
      <c r="Z2135" s="2"/>
      <c r="AA2135" s="4"/>
      <c r="AB2135" s="2"/>
      <c r="AC2135" s="2"/>
      <c r="AD2135" s="3"/>
    </row>
    <row r="2136" spans="1:30" x14ac:dyDescent="0.25">
      <c r="A2136" s="1"/>
      <c r="B2136" s="1"/>
      <c r="H2136" s="3"/>
      <c r="I2136" s="3"/>
      <c r="J2136" s="2"/>
      <c r="K2136" s="2"/>
      <c r="L2136" s="2"/>
      <c r="M2136" s="2"/>
      <c r="N2136" s="2"/>
      <c r="O2136" s="2"/>
      <c r="S2136" s="2"/>
      <c r="U2136" s="2"/>
      <c r="V2136" s="2"/>
      <c r="W2136" s="2"/>
      <c r="Z2136" s="2"/>
      <c r="AA2136" s="4"/>
      <c r="AB2136" s="2"/>
      <c r="AC2136" s="2"/>
      <c r="AD2136" s="3"/>
    </row>
    <row r="2137" spans="1:30" x14ac:dyDescent="0.25">
      <c r="A2137" s="1"/>
      <c r="B2137" s="1"/>
      <c r="H2137" s="3"/>
      <c r="I2137" s="3"/>
      <c r="J2137" s="2"/>
      <c r="K2137" s="2"/>
      <c r="L2137" s="2"/>
      <c r="M2137" s="2"/>
      <c r="N2137" s="2"/>
      <c r="O2137" s="2"/>
      <c r="S2137" s="2"/>
      <c r="U2137" s="2"/>
      <c r="V2137" s="2"/>
      <c r="W2137" s="2"/>
      <c r="Z2137" s="2"/>
      <c r="AA2137" s="4"/>
      <c r="AB2137" s="2"/>
      <c r="AC2137" s="2"/>
      <c r="AD2137" s="3"/>
    </row>
    <row r="2138" spans="1:30" x14ac:dyDescent="0.25">
      <c r="A2138" s="1"/>
      <c r="B2138" s="1"/>
      <c r="H2138" s="3"/>
      <c r="I2138" s="3"/>
      <c r="J2138" s="2"/>
      <c r="K2138" s="2"/>
      <c r="L2138" s="2"/>
      <c r="M2138" s="2"/>
      <c r="N2138" s="2"/>
      <c r="O2138" s="2"/>
      <c r="S2138" s="2"/>
      <c r="U2138" s="2"/>
      <c r="V2138" s="2"/>
      <c r="W2138" s="2"/>
      <c r="Z2138" s="2"/>
      <c r="AA2138" s="4"/>
      <c r="AB2138" s="2"/>
      <c r="AC2138" s="2"/>
      <c r="AD2138" s="3"/>
    </row>
    <row r="2139" spans="1:30" x14ac:dyDescent="0.25">
      <c r="A2139" s="1"/>
      <c r="B2139" s="1"/>
      <c r="H2139" s="3"/>
      <c r="I2139" s="3"/>
      <c r="J2139" s="2"/>
      <c r="K2139" s="2"/>
      <c r="L2139" s="2"/>
      <c r="M2139" s="2"/>
      <c r="N2139" s="2"/>
      <c r="O2139" s="2"/>
      <c r="S2139" s="2"/>
      <c r="U2139" s="2"/>
      <c r="V2139" s="2"/>
      <c r="W2139" s="2"/>
      <c r="Z2139" s="2"/>
      <c r="AA2139" s="4"/>
      <c r="AB2139" s="2"/>
      <c r="AC2139" s="2"/>
      <c r="AD2139" s="3"/>
    </row>
    <row r="2140" spans="1:30" x14ac:dyDescent="0.25">
      <c r="A2140" s="1"/>
      <c r="B2140" s="1"/>
      <c r="H2140" s="3"/>
      <c r="I2140" s="3"/>
      <c r="J2140" s="2"/>
      <c r="K2140" s="2"/>
      <c r="L2140" s="2"/>
      <c r="M2140" s="2"/>
      <c r="N2140" s="2"/>
      <c r="O2140" s="2"/>
      <c r="S2140" s="2"/>
      <c r="U2140" s="2"/>
      <c r="V2140" s="2"/>
      <c r="W2140" s="2"/>
      <c r="Z2140" s="2"/>
      <c r="AA2140" s="4"/>
      <c r="AB2140" s="2"/>
      <c r="AC2140" s="2"/>
      <c r="AD2140" s="3"/>
    </row>
    <row r="2141" spans="1:30" x14ac:dyDescent="0.25">
      <c r="A2141" s="1"/>
      <c r="B2141" s="1"/>
      <c r="H2141" s="3"/>
      <c r="I2141" s="3"/>
      <c r="J2141" s="2"/>
      <c r="K2141" s="2"/>
      <c r="L2141" s="2"/>
      <c r="M2141" s="2"/>
      <c r="N2141" s="2"/>
      <c r="O2141" s="2"/>
      <c r="S2141" s="2"/>
      <c r="U2141" s="2"/>
      <c r="V2141" s="2"/>
      <c r="W2141" s="2"/>
      <c r="Z2141" s="2"/>
      <c r="AA2141" s="4"/>
      <c r="AB2141" s="2"/>
      <c r="AC2141" s="2"/>
      <c r="AD2141" s="3"/>
    </row>
    <row r="2142" spans="1:30" x14ac:dyDescent="0.25">
      <c r="A2142" s="1"/>
      <c r="B2142" s="1"/>
      <c r="H2142" s="3"/>
      <c r="I2142" s="3"/>
      <c r="J2142" s="2"/>
      <c r="K2142" s="2"/>
      <c r="L2142" s="2"/>
      <c r="M2142" s="2"/>
      <c r="N2142" s="2"/>
      <c r="O2142" s="2"/>
      <c r="S2142" s="2"/>
      <c r="U2142" s="2"/>
      <c r="V2142" s="2"/>
      <c r="W2142" s="2"/>
      <c r="Z2142" s="2"/>
      <c r="AA2142" s="4"/>
      <c r="AB2142" s="2"/>
      <c r="AC2142" s="2"/>
      <c r="AD2142" s="3"/>
    </row>
    <row r="2143" spans="1:30" x14ac:dyDescent="0.25">
      <c r="A2143" s="1"/>
      <c r="B2143" s="1"/>
      <c r="H2143" s="3"/>
      <c r="I2143" s="3"/>
      <c r="J2143" s="2"/>
      <c r="K2143" s="2"/>
      <c r="L2143" s="2"/>
      <c r="M2143" s="2"/>
      <c r="N2143" s="2"/>
      <c r="O2143" s="2"/>
      <c r="S2143" s="2"/>
      <c r="U2143" s="2"/>
      <c r="V2143" s="2"/>
      <c r="W2143" s="2"/>
      <c r="Z2143" s="2"/>
      <c r="AA2143" s="4"/>
      <c r="AB2143" s="2"/>
      <c r="AC2143" s="2"/>
      <c r="AD2143" s="3"/>
    </row>
    <row r="2144" spans="1:30" x14ac:dyDescent="0.25">
      <c r="A2144" s="1"/>
      <c r="B2144" s="1"/>
      <c r="H2144" s="3"/>
      <c r="I2144" s="3"/>
      <c r="J2144" s="2"/>
      <c r="K2144" s="2"/>
      <c r="L2144" s="2"/>
      <c r="M2144" s="2"/>
      <c r="N2144" s="2"/>
      <c r="O2144" s="2"/>
      <c r="S2144" s="2"/>
      <c r="U2144" s="2"/>
      <c r="V2144" s="2"/>
      <c r="W2144" s="2"/>
      <c r="Z2144" s="2"/>
      <c r="AA2144" s="4"/>
      <c r="AB2144" s="2"/>
      <c r="AC2144" s="2"/>
      <c r="AD2144" s="3"/>
    </row>
    <row r="2145" spans="1:30" x14ac:dyDescent="0.25">
      <c r="A2145" s="1"/>
      <c r="B2145" s="1"/>
      <c r="H2145" s="3"/>
      <c r="I2145" s="3"/>
      <c r="J2145" s="2"/>
      <c r="K2145" s="2"/>
      <c r="L2145" s="2"/>
      <c r="M2145" s="2"/>
      <c r="N2145" s="2"/>
      <c r="O2145" s="2"/>
      <c r="S2145" s="2"/>
      <c r="U2145" s="2"/>
      <c r="V2145" s="2"/>
      <c r="W2145" s="2"/>
      <c r="Z2145" s="2"/>
      <c r="AA2145" s="4"/>
      <c r="AB2145" s="2"/>
      <c r="AC2145" s="2"/>
      <c r="AD2145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9652.5142678608627</v>
      </c>
      <c r="H2" s="5">
        <f>+IFERROR(Tabla2[[#This Row],[PRECIO PROMEDIO]]-Tabla2[[#This Row],[PRECIO PPTO]],"")</f>
        <v>-5.0736821391419653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437982.83490418666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15461.939560439561</v>
      </c>
      <c r="H5" s="5">
        <f>+IFERROR(Tabla2[[#This Row],[PRECIO PROMEDIO]]-Tabla2[[#This Row],[PRECIO PPTO]],"")</f>
        <v>102.23677543955819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92771.637362637368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2059.785564685033</v>
      </c>
      <c r="H7" s="5">
        <f>+IFERROR(Tabla2[[#This Row],[PRECIO PROMEDIO]]-Tabla2[[#This Row],[PRECIO PPTO]],"")</f>
        <v>-53.010214314967016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122469.60340233881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468.56241156449579</v>
      </c>
      <c r="H9" s="5">
        <f>+IFERROR(Tabla2[[#This Row],[PRECIO PROMEDIO]]-Tabla2[[#This Row],[PRECIO PPTO]],"")</f>
        <v>-4.6128284355041274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271766.19870740757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21579.067512460355</v>
      </c>
      <c r="H10" s="5">
        <f>+IFERROR(Tabla2[[#This Row],[PRECIO PROMEDIO]]-Tabla2[[#This Row],[PRECIO PPTO]],"")</f>
        <v>332.56035946035627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474739.4852741278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39170.619565217392</v>
      </c>
      <c r="H11" s="5">
        <f>+IFERROR(Tabla2[[#This Row],[PRECIO PROMEDIO]]-Tabla2[[#This Row],[PRECIO PPTO]],"")</f>
        <v>987.70289821739425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52096.924021739134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4583.1864057672501</v>
      </c>
      <c r="H12" s="5">
        <f>+IFERROR(Tabla2[[#This Row],[PRECIO PROMEDIO]]-Tabla2[[#This Row],[PRECIO PPTO]],"")</f>
        <v>385.7685307672491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74247.619773429426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39215.45739348371</v>
      </c>
      <c r="H13" s="5">
        <f>+IFERROR(Tabla2[[#This Row],[PRECIO PROMEDIO]]-Tabla2[[#This Row],[PRECIO PPTO]],"")</f>
        <v>-787.46269951629074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333331.38784461154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86902.215447154478</v>
      </c>
      <c r="H14" s="5">
        <f>+IFERROR(Tabla2[[#This Row],[PRECIO PROMEDIO]]-Tabla2[[#This Row],[PRECIO PPTO]],"")</f>
        <v>-665.22703084550449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869022.15447154478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6.5157098675201182</v>
      </c>
      <c r="H15" s="5">
        <f>+IFERROR(Tabla2[[#This Row],[PRECIO PROMEDIO]]-Tabla2[[#This Row],[PRECIO PPTO]],"")</f>
        <v>-0.36261013247988227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5994.4530781185085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1662.2727272727273</v>
      </c>
      <c r="H16" s="5">
        <f>+IFERROR(Tabla2[[#This Row],[PRECIO PROMEDIO]]-Tabla2[[#This Row],[PRECIO PPTO]],"")</f>
        <v>0.27272727272725206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1662.2727272727273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5082.46875</v>
      </c>
      <c r="H17" s="5">
        <f>+IFERROR(Tabla2[[#This Row],[PRECIO PROMEDIO]]-Tabla2[[#This Row],[PRECIO PPTO]],"")</f>
        <v>406.9502309999998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5082.46875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3791.3445378151259</v>
      </c>
      <c r="H18" s="5">
        <f>+IFERROR(Tabla2[[#This Row],[PRECIO PROMEDIO]]-Tabla2[[#This Row],[PRECIO PPTO]],"")</f>
        <v>-5518.5016161848744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3791.3445378151259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127380.59375</v>
      </c>
      <c r="H19" s="5">
        <f>+IFERROR(Tabla2[[#This Row],[PRECIO PROMEDIO]]-Tabla2[[#This Row],[PRECIO PPTO]],"")</f>
        <v>2471.59375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127380.59375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41414.896551724138</v>
      </c>
      <c r="H20" s="5">
        <f>+IFERROR(Tabla2[[#This Row],[PRECIO PROMEDIO]]-Tabla2[[#This Row],[PRECIO PPTO]],"")</f>
        <v>-4.7701152758600074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41414.896551724138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14615.5625</v>
      </c>
      <c r="H21" s="5">
        <f>+IFERROR(Tabla2[[#This Row],[PRECIO PROMEDIO]]-Tabla2[[#This Row],[PRECIO PPTO]],"")</f>
        <v>-817.77083300000049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14615.5625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2171.7029702970299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2171.7029702970299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2250.5754716981132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1125.2877358490566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22788.975683890578</v>
      </c>
      <c r="H27" s="5">
        <f>+IFERROR(Tabla2[[#This Row],[PRECIO PROMEDIO]]-Tabla2[[#This Row],[PRECIO PPTO]],"")</f>
        <v>-138.1105231094225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145279.71998480245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3834.353846153846</v>
      </c>
      <c r="H28" s="5">
        <f>+IFERROR(Tabla2[[#This Row],[PRECIO PROMEDIO]]-Tabla2[[#This Row],[PRECIO PPTO]],"")</f>
        <v>339.35384615384601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3834.353846153846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3684.3998025666338</v>
      </c>
      <c r="H29" s="5">
        <f>+IFERROR(Tabla2[[#This Row],[PRECIO PROMEDIO]]-Tabla2[[#This Row],[PRECIO PPTO]],"")</f>
        <v>13.399802566633753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11053.199407699902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11557.16697761194</v>
      </c>
      <c r="H31" s="5">
        <f>+IFERROR(Tabla2[[#This Row],[PRECIO PROMEDIO]]-Tabla2[[#This Row],[PRECIO PPTO]],"")</f>
        <v>112.81395561194404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95346.627565298506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36747.270833333336</v>
      </c>
      <c r="H32" s="5">
        <f>+IFERROR(Tabla2[[#This Row],[PRECIO PROMEDIO]]-Tabla2[[#This Row],[PRECIO PPTO]],"")</f>
        <v>-192.54734866664512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120880.14740625005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3021.2833333333333</v>
      </c>
      <c r="H33" s="5">
        <f>+IFERROR(Tabla2[[#This Row],[PRECIO PROMEDIO]]-Tabla2[[#This Row],[PRECIO PPTO]],"")</f>
        <v>4.6433333272943855E-4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9063.85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4336.0806451612907</v>
      </c>
      <c r="H34" s="5">
        <f>+IFERROR(Tabla2[[#This Row],[PRECIO PROMEDIO]]-Tabla2[[#This Row],[PRECIO PPTO]],"")</f>
        <v>-36.646627838709719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4336.0806451612907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3052.4098360655739</v>
      </c>
      <c r="H35" s="5">
        <f>+IFERROR(Tabla2[[#This Row],[PRECIO PROMEDIO]]-Tabla2[[#This Row],[PRECIO PPTO]],"")</f>
        <v>-185.19730693442625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3052.4098360655739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3.4214048715916712</v>
      </c>
      <c r="H36" s="5">
        <f>+IFERROR(Tabla2[[#This Row],[PRECIO PROMEDIO]]-Tabla2[[#This Row],[PRECIO PPTO]],"")</f>
        <v>-103.2190971121921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2569.4750585653451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4.9908748551564308</v>
      </c>
      <c r="H37" s="5">
        <f>+IFERROR(Tabla2[[#This Row],[PRECIO PROMEDIO]]-Tabla2[[#This Row],[PRECIO PPTO]],"")</f>
        <v>0.11065885515643004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718.68597914252609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4760.4046547265589</v>
      </c>
      <c r="H38" s="5">
        <f>+IFERROR(Tabla2[[#This Row],[PRECIO PROMEDIO]]-Tabla2[[#This Row],[PRECIO PPTO]],"")</f>
        <v>-363.39787227344277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783086.56570251891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16118.72</v>
      </c>
      <c r="H39" s="5">
        <f>+IFERROR(Tabla2[[#This Row],[PRECIO PROMEDIO]]-Tabla2[[#This Row],[PRECIO PPTO]],"")</f>
        <v>-63.386762000009185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2192.1459199999995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347.99213217938632</v>
      </c>
      <c r="H40" s="5">
        <f>+IFERROR(Tabla2[[#This Row],[PRECIO PROMEDIO]]-Tabla2[[#This Row],[PRECIO PPTO]],"")</f>
        <v>-20.0092288206136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5567.8741148701811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706.42250000000001</v>
      </c>
      <c r="H42" s="5">
        <f>+IFERROR(Tabla2[[#This Row],[PRECIO PROMEDIO]]-Tabla2[[#This Row],[PRECIO PPTO]],"")</f>
        <v>6.4232679999995526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23311.942500000001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10297.102302397341</v>
      </c>
      <c r="H43" s="5">
        <f>+IFERROR(Tabla2[[#This Row],[PRECIO PROMEDIO]]-Tabla2[[#This Row],[PRECIO PPTO]],"")</f>
        <v>140.50383539733957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339804.37597911229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13679.883711167087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458276.1043240974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49557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14867.099999999999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1298.2558139534883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140.64437984496126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2863.8808290155439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11455.523316062176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1862.3041237113403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2793.4561855670104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2312.5</v>
      </c>
      <c r="H49" s="5">
        <f>+IFERROR(Tabla2[[#This Row],[PRECIO PROMEDIO]]-Tabla2[[#This Row],[PRECIO PPTO]],"")</f>
        <v>0.5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2312.5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16703.503546099291</v>
      </c>
      <c r="H50" s="5">
        <f>+IFERROR(Tabla2[[#This Row],[PRECIO PROMEDIO]]-Tabla2[[#This Row],[PRECIO PPTO]],"")</f>
        <v>-1166.6405219007102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33407.007092198583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150732.2183908046</v>
      </c>
      <c r="H53" s="5">
        <f>+IFERROR(Tabla2[[#This Row],[PRECIO PROMEDIO]]-Tabla2[[#This Row],[PRECIO PPTO]],"")</f>
        <v>28.242930804641219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59527.167686896544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82267.972972972973</v>
      </c>
      <c r="H54" s="5">
        <f>+IFERROR(Tabla2[[#This Row],[PRECIO PROMEDIO]]-Tabla2[[#This Row],[PRECIO PPTO]],"")</f>
        <v>1070.0913939729944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61700.979729729741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983.80157170923383</v>
      </c>
      <c r="H55" s="5">
        <f>+IFERROR(Tabla2[[#This Row],[PRECIO PROMEDIO]]-Tabla2[[#This Row],[PRECIO PPTO]],"")</f>
        <v>0.18269070923383879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9838.0157170923376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2454.0769230769229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2454.0769230769229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4742.4736842105267</v>
      </c>
      <c r="H58" s="5">
        <f>+IFERROR(Tabla2[[#This Row],[PRECIO PROMEDIO]]-Tabla2[[#This Row],[PRECIO PPTO]],"")</f>
        <v>1.5017210526821145E-2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9484.9473684210534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13447.026666666667</v>
      </c>
      <c r="H59" s="5">
        <f>+IFERROR(Tabla2[[#This Row],[PRECIO PROMEDIO]]-Tabla2[[#This Row],[PRECIO PPTO]],"")</f>
        <v>1564.6387496666666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194981.88666666666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22557.7</v>
      </c>
      <c r="H60" s="5">
        <f>+IFERROR(Tabla2[[#This Row],[PRECIO PROMEDIO]]-Tabla2[[#This Row],[PRECIO PPTO]],"")</f>
        <v>0.15454500000123517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4511.54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2259.5537634408602</v>
      </c>
      <c r="H61" s="5">
        <f>+IFERROR(Tabla2[[#This Row],[PRECIO PROMEDIO]]-Tabla2[[#This Row],[PRECIO PPTO]],"")</f>
        <v>33.244615440860343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13557.322580645161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59307</v>
      </c>
      <c r="H62" s="5">
        <f>+IFERROR(Tabla2[[#This Row],[PRECIO PROMEDIO]]-Tabla2[[#This Row],[PRECIO PPTO]],"")</f>
        <v>3448.6981130000058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38879.033333333326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782.17094017094018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1564.3418803418804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2228.5600706713781</v>
      </c>
      <c r="H64" s="5">
        <f>+IFERROR(Tabla2[[#This Row],[PRECIO PROMEDIO]]-Tabla2[[#This Row],[PRECIO PPTO]],"")</f>
        <v>-149.81497032862171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17828.480565371025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6978.7567567567567</v>
      </c>
      <c r="H65" s="5">
        <f>+IFERROR(Tabla2[[#This Row],[PRECIO PROMEDIO]]-Tabla2[[#This Row],[PRECIO PPTO]],"")</f>
        <v>220.22342375675635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6978.7567567567567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20104.325000000001</v>
      </c>
      <c r="H66" s="5">
        <f>+IFERROR(Tabla2[[#This Row],[PRECIO PROMEDIO]]-Tabla2[[#This Row],[PRECIO PPTO]],"")</f>
        <v>4320.8411290000004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20104.325000000001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2906.6923076923076</v>
      </c>
      <c r="H67" s="5">
        <f>+IFERROR(Tabla2[[#This Row],[PRECIO PROMEDIO]]-Tabla2[[#This Row],[PRECIO PPTO]],"")</f>
        <v>2.1211692307588237E-2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3633.3653846153848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167.73417721518987</v>
      </c>
      <c r="H68" s="5">
        <f>+IFERROR(Tabla2[[#This Row],[PRECIO PROMEDIO]]-Tabla2[[#This Row],[PRECIO PPTO]],"")</f>
        <v>-1.0680784810148225E-2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293.53481012658227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22491.247607655503</v>
      </c>
      <c r="H70" s="5">
        <f>+IFERROR(Tabla2[[#This Row],[PRECIO PROMEDIO]]-Tabla2[[#This Row],[PRECIO PPTO]],"")</f>
        <v>344.88483565550268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151815.92135167465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35.28235294117647</v>
      </c>
      <c r="H71" s="5">
        <f>+IFERROR(Tabla2[[#This Row],[PRECIO PROMEDIO]]-Tabla2[[#This Row],[PRECIO PPTO]],"")</f>
        <v>8.4892941176462955E-2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1023.1882352941176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16251.106175972927</v>
      </c>
      <c r="H73" s="5">
        <f>+IFERROR(Tabla2[[#This Row],[PRECIO PROMEDIO]]-Tabla2[[#This Row],[PRECIO PPTO]],"")</f>
        <v>231.22049097292256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483470.40873519459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5566.8590808416393</v>
      </c>
      <c r="H74" s="5">
        <f>+IFERROR(Tabla2[[#This Row],[PRECIO PROMEDIO]]-Tabla2[[#This Row],[PRECIO PPTO]],"")</f>
        <v>-1018.2746641583526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185098.06443798452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1398.5770114942529</v>
      </c>
      <c r="H75" s="5">
        <f>+IFERROR(Tabla2[[#This Row],[PRECIO PROMEDIO]]-Tabla2[[#This Row],[PRECIO PPTO]],"")</f>
        <v>22.105287494252934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1398.5770114942529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1000.1756168359942</v>
      </c>
      <c r="H76" s="5">
        <f>+IFERROR(Tabla2[[#This Row],[PRECIO PROMEDIO]]-Tabla2[[#This Row],[PRECIO PPTO]],"")</f>
        <v>138.17561683599411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2000.3512336719884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44415</v>
      </c>
      <c r="H77" s="5">
        <f>+IFERROR(Tabla2[[#This Row],[PRECIO PROMEDIO]]-Tabla2[[#This Row],[PRECIO PPTO]],"")</f>
        <v>-1645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30389.02059375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40042.612903225803</v>
      </c>
      <c r="H79" s="5">
        <f>+IFERROR(Tabla2[[#This Row],[PRECIO PROMEDIO]]-Tabla2[[#This Row],[PRECIO PPTO]],"")</f>
        <v>39391.112903225803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80385.545403225813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49030.73333333333</v>
      </c>
      <c r="H81" s="5">
        <f>+IFERROR(Tabla2[[#This Row],[PRECIO PROMEDIO]]-Tabla2[[#This Row],[PRECIO PPTO]],"")</f>
        <v>2.0030333333124872E-2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3912.6525200000001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83605.210526315786</v>
      </c>
      <c r="H82" s="5">
        <f>+IFERROR(Tabla2[[#This Row],[PRECIO PROMEDIO]]-Tabla2[[#This Row],[PRECIO PPTO]],"")</f>
        <v>-17644.789473684214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49640.59375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16.201880141010577</v>
      </c>
      <c r="H83" s="5">
        <f>+IFERROR(Tabla2[[#This Row],[PRECIO PROMEDIO]]-Tabla2[[#This Row],[PRECIO PPTO]],"")</f>
        <v>-2.8185898942467702E-4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972.1128084606346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3632.8025451559934</v>
      </c>
      <c r="H84" s="5">
        <f>+IFERROR(Tabla2[[#This Row],[PRECIO PROMEDIO]]-Tabla2[[#This Row],[PRECIO PPTO]],"")</f>
        <v>-78.784495844006869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146670.35339676955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21702.9375</v>
      </c>
      <c r="H85" s="5">
        <f>+IFERROR(Tabla2[[#This Row],[PRECIO PROMEDIO]]-Tabla2[[#This Row],[PRECIO PPTO]],"")</f>
        <v>-589.0625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32554.40625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3352.4630872483222</v>
      </c>
      <c r="H86" s="5">
        <f>+IFERROR(Tabla2[[#This Row],[PRECIO PROMEDIO]]-Tabla2[[#This Row],[PRECIO PPTO]],"")</f>
        <v>77.738449248322013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6704.9261744966443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23724.027777777777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19548.598888888886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9065.3968253968251</v>
      </c>
      <c r="H90" s="5">
        <f>+IFERROR(Tabla2[[#This Row],[PRECIO PROMEDIO]]-Tabla2[[#This Row],[PRECIO PPTO]],"")</f>
        <v>-10.665371603176027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7638.7114233671628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3800.2323232323233</v>
      </c>
      <c r="H91" s="5">
        <f>+IFERROR(Tabla2[[#This Row],[PRECIO PROMEDIO]]-Tabla2[[#This Row],[PRECIO PPTO]],"")</f>
        <v>-0.45877576767725259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15200.929292929293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154452.0625</v>
      </c>
      <c r="H92" s="5">
        <f>+IFERROR(Tabla2[[#This Row],[PRECIO PROMEDIO]]-Tabla2[[#This Row],[PRECIO PPTO]],"")</f>
        <v>-1817.1041670000413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104610.12113039401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14981.247597254005</v>
      </c>
      <c r="H93" s="5">
        <f>+IFERROR(Tabla2[[#This Row],[PRECIO PROMEDIO]]-Tabla2[[#This Row],[PRECIO PPTO]],"")</f>
        <v>-0.7524027459876379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347040.60059038899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51887.07894736842</v>
      </c>
      <c r="H97" s="5">
        <f>+IFERROR(Tabla2[[#This Row],[PRECIO PROMEDIO]]-Tabla2[[#This Row],[PRECIO PPTO]],"")</f>
        <v>14.07894736842718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103774.15789473684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1971.2168004941323</v>
      </c>
      <c r="H98" s="5">
        <f>+IFERROR(Tabla2[[#This Row],[PRECIO PROMEDIO]]-Tabla2[[#This Row],[PRECIO PPTO]],"")</f>
        <v>-141.57897850586778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55436.766626312536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8951.4397590361441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31330.039156626503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311.95454545454544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155.97727272727272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11984.645161290322</v>
      </c>
      <c r="H106" s="5">
        <f>+IFERROR(Tabla2[[#This Row],[PRECIO PROMEDIO]]-Tabla2[[#This Row],[PRECIO PPTO]],"")</f>
        <v>-11.354838709678006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11984.645161290322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1098.6296296296296</v>
      </c>
      <c r="H107" s="5">
        <f>+IFERROR(Tabla2[[#This Row],[PRECIO PROMEDIO]]-Tabla2[[#This Row],[PRECIO PPTO]],"")</f>
        <v>9.6296296296295623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576.78055555555557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16237.566666666668</v>
      </c>
      <c r="H109" s="5">
        <f>+IFERROR(Tabla2[[#This Row],[PRECIO PROMEDIO]]-Tabla2[[#This Row],[PRECIO PPTO]],"")</f>
        <v>-907.43333333333248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16237.566666666668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23316.733333333334</v>
      </c>
      <c r="H110" s="5">
        <f>+IFERROR(Tabla2[[#This Row],[PRECIO PROMEDIO]]-Tabla2[[#This Row],[PRECIO PPTO]],"")</f>
        <v>88.733333333333576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23316.733333333334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7573.9387755102043</v>
      </c>
      <c r="H112" s="5">
        <f>+IFERROR(Tabla2[[#This Row],[PRECIO PROMEDIO]]-Tabla2[[#This Row],[PRECIO PPTO]],"")</f>
        <v>5.9387755102043229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11360.908163265307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7625.5294117647063</v>
      </c>
      <c r="H113" s="5">
        <f>+IFERROR(Tabla2[[#This Row],[PRECIO PROMEDIO]]-Tabla2[[#This Row],[PRECIO PPTO]],"")</f>
        <v>29.52941176470631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7625.5294117647063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</v>
      </c>
      <c r="H114" s="5">
        <f>+IFERROR(Tabla2[[#This Row],[PRECIO PROMEDIO]]-Tabla2[[#This Row],[PRECIO PPTO]],"")</f>
        <v>-7.3000000000001819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118321.27659574468</v>
      </c>
      <c r="H118" s="5">
        <f>+IFERROR(Tabla2[[#This Row],[PRECIO PROMEDIO]]-Tabla2[[#This Row],[PRECIO PPTO]],"")</f>
        <v>-29878.723404255317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118321.27659574468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8471.6666666666661</v>
      </c>
      <c r="H119" s="5">
        <f>+IFERROR(Tabla2[[#This Row],[PRECIO PROMEDIO]]-Tabla2[[#This Row],[PRECIO PPTO]],"")</f>
        <v>0.66666666666606034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847.16666666666674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1889.6226415094341</v>
      </c>
      <c r="H123" s="5">
        <f>+IFERROR(Tabla2[[#This Row],[PRECIO PROMEDIO]]-Tabla2[[#This Row],[PRECIO PPTO]],"")</f>
        <v>0.5690975094339592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14172.169811320755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2161.9142857142856</v>
      </c>
      <c r="H124" s="5">
        <f>+IFERROR(Tabla2[[#This Row],[PRECIO PROMEDIO]]-Tabla2[[#This Row],[PRECIO PPTO]],"")</f>
        <v>-265.0857142857144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4323.8285714285712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2852.4610389610389</v>
      </c>
      <c r="H125" s="5">
        <f>+IFERROR(Tabla2[[#This Row],[PRECIO PROMEDIO]]-Tabla2[[#This Row],[PRECIO PPTO]],"")</f>
        <v>-338.53896103896113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5704.9220779220777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1653.9484029484029</v>
      </c>
      <c r="H127" s="5">
        <f>+IFERROR(Tabla2[[#This Row],[PRECIO PROMEDIO]]-Tabla2[[#This Row],[PRECIO PPTO]],"")</f>
        <v>-441.40172605159569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102544.80098280098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317.93172690763055</v>
      </c>
      <c r="H129" s="5">
        <f>+IFERROR(Tabla2[[#This Row],[PRECIO PROMEDIO]]-Tabla2[[#This Row],[PRECIO PPTO]],"")</f>
        <v>-45.068273092369452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1271.7269076305222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579.90046296296293</v>
      </c>
      <c r="H130" s="5">
        <f>+IFERROR(Tabla2[[#This Row],[PRECIO PROMEDIO]]-Tabla2[[#This Row],[PRECIO PPTO]],"")</f>
        <v>-9.9537037037066511E-2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2319.6018518518517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142921.64705882352</v>
      </c>
      <c r="H133" s="5">
        <f>+IFERROR(Tabla2[[#This Row],[PRECIO PROMEDIO]]-Tabla2[[#This Row],[PRECIO PPTO]],"")</f>
        <v>-2925.3529411764757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142921.64705882352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1931.6052631578948</v>
      </c>
      <c r="H137" s="5">
        <f>+IFERROR(Tabla2[[#This Row],[PRECIO PROMEDIO]]-Tabla2[[#This Row],[PRECIO PPTO]],"")</f>
        <v>15.605263157894797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1931.6052631578948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3032.3947368421054</v>
      </c>
      <c r="H138" s="5">
        <f>+IFERROR(Tabla2[[#This Row],[PRECIO PROMEDIO]]-Tabla2[[#This Row],[PRECIO PPTO]],"")</f>
        <v>-2.6052631578945693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3032.3947368421054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3192.5897435897436</v>
      </c>
      <c r="H139" s="5">
        <f>+IFERROR(Tabla2[[#This Row],[PRECIO PROMEDIO]]-Tabla2[[#This Row],[PRECIO PPTO]],"")</f>
        <v>-439.41025641025635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3192.5897435897436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2218.1666666666665</v>
      </c>
      <c r="H142" s="5">
        <f>+IFERROR(Tabla2[[#This Row],[PRECIO PROMEDIO]]-Tabla2[[#This Row],[PRECIO PPTO]],"")</f>
        <v>-74.833333333333485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2218.1666666666665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6673.772727272727</v>
      </c>
      <c r="H151" s="5">
        <f>+IFERROR(Tabla2[[#This Row],[PRECIO PROMEDIO]]-Tabla2[[#This Row],[PRECIO PPTO]],"")</f>
        <v>-64.227272727272975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13347.545454545454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4782.0857142857139</v>
      </c>
      <c r="H152" s="5">
        <f>+IFERROR(Tabla2[[#This Row],[PRECIO PROMEDIO]]-Tabla2[[#This Row],[PRECIO PPTO]],"")</f>
        <v>-15.914285714286052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9564.1714285714279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5064.0701754385964</v>
      </c>
      <c r="H153" s="5">
        <f>+IFERROR(Tabla2[[#This Row],[PRECIO PROMEDIO]]-Tabla2[[#This Row],[PRECIO PPTO]],"")</f>
        <v>-19.92982456140362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7596.105263157895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1478.4705882352941</v>
      </c>
      <c r="H154" s="5">
        <f>+IFERROR(Tabla2[[#This Row],[PRECIO PROMEDIO]]-Tabla2[[#This Row],[PRECIO PPTO]],"")</f>
        <v>68.470588235294144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2956.9411764705883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1727.4615384615386</v>
      </c>
      <c r="H155" s="5">
        <f>+IFERROR(Tabla2[[#This Row],[PRECIO PROMEDIO]]-Tabla2[[#This Row],[PRECIO PPTO]],"")</f>
        <v>129.46153846153857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1727.4615384615386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2846162.9313309877</v>
      </c>
      <c r="I166" s="2">
        <f>SUM(Tabla2[PROYECCION PPTO])</f>
        <v>8004198.3624865944</v>
      </c>
      <c r="J166" s="2">
        <f>SUM(Tabla2[PROYECCIÓN PRECIO ACTUALIZADO])</f>
        <v>9919484.4985298384</v>
      </c>
    </row>
    <row r="168" spans="1:10" x14ac:dyDescent="0.25">
      <c r="G168" s="2">
        <f>+G166-F166</f>
        <v>101559.02159600519</v>
      </c>
      <c r="J168" s="2">
        <f>+J166-I166</f>
        <v>1915286.136043244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tabSelected="1" workbookViewId="0">
      <selection activeCell="B11" sqref="B11:B2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1720</v>
      </c>
      <c r="B1" t="s">
        <v>1721</v>
      </c>
      <c r="C1" t="s">
        <v>12</v>
      </c>
      <c r="D1" t="s">
        <v>1717</v>
      </c>
      <c r="E1" t="s">
        <v>1591</v>
      </c>
      <c r="F1" s="48" t="s">
        <v>1718</v>
      </c>
      <c r="G1" t="s">
        <v>1719</v>
      </c>
      <c r="H1" t="s">
        <v>822</v>
      </c>
      <c r="I1" t="s">
        <v>825</v>
      </c>
      <c r="J1" t="s">
        <v>2004</v>
      </c>
      <c r="M1" s="1" t="s">
        <v>1716</v>
      </c>
      <c r="N1" t="s">
        <v>779</v>
      </c>
      <c r="O1" t="s">
        <v>1731</v>
      </c>
      <c r="P1" t="s">
        <v>1732</v>
      </c>
      <c r="Q1" t="s">
        <v>1733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832</v>
      </c>
      <c r="I2" t="s">
        <v>833</v>
      </c>
      <c r="J2">
        <v>1</v>
      </c>
      <c r="M2" s="1">
        <v>46147</v>
      </c>
      <c r="N2" t="s">
        <v>1631</v>
      </c>
      <c r="O2">
        <v>2</v>
      </c>
      <c r="P2" t="s">
        <v>1734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832</v>
      </c>
      <c r="I3" t="s">
        <v>834</v>
      </c>
      <c r="J3">
        <f>+GD_MODULOS[[#This Row],[CANTIDAD]]+J2</f>
        <v>2</v>
      </c>
      <c r="M3" s="1">
        <v>46148</v>
      </c>
      <c r="N3" t="s">
        <v>1631</v>
      </c>
      <c r="O3">
        <v>2</v>
      </c>
      <c r="P3" t="s">
        <v>1735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837</v>
      </c>
      <c r="H4" t="s">
        <v>832</v>
      </c>
      <c r="I4" t="s">
        <v>834</v>
      </c>
      <c r="J4">
        <f>+GD_MODULOS[[#This Row],[CANTIDAD]]+J3</f>
        <v>3</v>
      </c>
      <c r="M4" s="1">
        <v>46149</v>
      </c>
      <c r="N4" t="s">
        <v>1631</v>
      </c>
      <c r="O4">
        <v>2</v>
      </c>
      <c r="P4" t="s">
        <v>1736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832</v>
      </c>
      <c r="I5" t="s">
        <v>833</v>
      </c>
      <c r="J5">
        <f>+GD_MODULOS[[#This Row],[CANTIDAD]]+J4</f>
        <v>4</v>
      </c>
      <c r="M5" s="1">
        <v>46150</v>
      </c>
      <c r="N5" t="s">
        <v>1631</v>
      </c>
      <c r="O5">
        <v>2</v>
      </c>
      <c r="P5" t="s">
        <v>1737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842</v>
      </c>
      <c r="H6" t="s">
        <v>832</v>
      </c>
      <c r="I6" t="s">
        <v>833</v>
      </c>
      <c r="J6">
        <f>+GD_MODULOS[[#This Row],[CANTIDAD]]+J5</f>
        <v>5</v>
      </c>
      <c r="M6" s="1">
        <v>46151</v>
      </c>
      <c r="N6" t="s">
        <v>1631</v>
      </c>
      <c r="O6">
        <v>2</v>
      </c>
      <c r="P6" t="s">
        <v>1738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843</v>
      </c>
      <c r="H7" t="s">
        <v>832</v>
      </c>
      <c r="I7" t="s">
        <v>834</v>
      </c>
      <c r="J7">
        <f>+GD_MODULOS[[#This Row],[CANTIDAD]]+J6</f>
        <v>6</v>
      </c>
      <c r="M7" s="1">
        <v>46154</v>
      </c>
      <c r="N7" t="s">
        <v>1631</v>
      </c>
      <c r="O7">
        <v>2</v>
      </c>
      <c r="P7" t="s">
        <v>1739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832</v>
      </c>
      <c r="I8" t="s">
        <v>834</v>
      </c>
      <c r="J8">
        <f>+GD_MODULOS[[#This Row],[CANTIDAD]]+J7</f>
        <v>7</v>
      </c>
      <c r="M8" s="1">
        <v>46155</v>
      </c>
      <c r="N8" t="s">
        <v>1631</v>
      </c>
      <c r="O8">
        <v>2</v>
      </c>
      <c r="P8" t="s">
        <v>1740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849</v>
      </c>
      <c r="H9" t="s">
        <v>832</v>
      </c>
      <c r="I9" t="s">
        <v>833</v>
      </c>
      <c r="J9">
        <f>+GD_MODULOS[[#This Row],[CANTIDAD]]+J8</f>
        <v>8</v>
      </c>
      <c r="M9" s="1">
        <v>46156</v>
      </c>
      <c r="N9" t="s">
        <v>1631</v>
      </c>
      <c r="O9">
        <v>2</v>
      </c>
      <c r="P9" t="s">
        <v>1741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850</v>
      </c>
      <c r="H10" t="s">
        <v>832</v>
      </c>
      <c r="I10" t="s">
        <v>834</v>
      </c>
      <c r="J10">
        <f>+GD_MODULOS[[#This Row],[CANTIDAD]]+J9</f>
        <v>9</v>
      </c>
      <c r="M10" s="1">
        <v>46157</v>
      </c>
      <c r="N10" t="s">
        <v>1631</v>
      </c>
      <c r="O10">
        <v>2</v>
      </c>
      <c r="P10" t="s">
        <v>1742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832</v>
      </c>
      <c r="I11" t="s">
        <v>834</v>
      </c>
      <c r="J11">
        <f>+GD_MODULOS[[#This Row],[CANTIDAD]]+J10</f>
        <v>10</v>
      </c>
      <c r="M11" s="1">
        <v>46158</v>
      </c>
      <c r="N11" t="s">
        <v>1631</v>
      </c>
      <c r="O11">
        <v>2</v>
      </c>
      <c r="P11" t="s">
        <v>1743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844</v>
      </c>
      <c r="H12" t="s">
        <v>832</v>
      </c>
      <c r="I12" t="s">
        <v>834</v>
      </c>
      <c r="J12">
        <f>+GD_MODULOS[[#This Row],[CANTIDAD]]+J11</f>
        <v>11</v>
      </c>
      <c r="M12" s="1">
        <v>46161</v>
      </c>
      <c r="N12" t="s">
        <v>1631</v>
      </c>
      <c r="O12">
        <v>2</v>
      </c>
      <c r="P12" t="s">
        <v>1744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851</v>
      </c>
      <c r="H13" t="s">
        <v>832</v>
      </c>
      <c r="I13" t="s">
        <v>834</v>
      </c>
      <c r="J13">
        <f>+GD_MODULOS[[#This Row],[CANTIDAD]]+J12</f>
        <v>12</v>
      </c>
      <c r="M13" s="1">
        <v>46162</v>
      </c>
      <c r="N13" t="s">
        <v>1631</v>
      </c>
      <c r="O13">
        <v>2</v>
      </c>
      <c r="P13" t="s">
        <v>1745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845</v>
      </c>
      <c r="H14" t="s">
        <v>832</v>
      </c>
      <c r="I14" t="s">
        <v>833</v>
      </c>
      <c r="J14">
        <f>+GD_MODULOS[[#This Row],[CANTIDAD]]+J13</f>
        <v>13</v>
      </c>
      <c r="M14" s="1">
        <v>46164</v>
      </c>
      <c r="N14" t="s">
        <v>1631</v>
      </c>
      <c r="O14">
        <v>2</v>
      </c>
      <c r="P14" t="s">
        <v>1746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832</v>
      </c>
      <c r="I15" t="s">
        <v>834</v>
      </c>
      <c r="J15">
        <f>+GD_MODULOS[[#This Row],[CANTIDAD]]+J14</f>
        <v>14</v>
      </c>
      <c r="M15" s="1">
        <v>46165</v>
      </c>
      <c r="N15" t="s">
        <v>1631</v>
      </c>
      <c r="O15">
        <v>1</v>
      </c>
      <c r="P15" t="s">
        <v>1747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832</v>
      </c>
      <c r="I16" t="s">
        <v>833</v>
      </c>
      <c r="J16">
        <f>+GD_MODULOS[[#This Row],[CANTIDAD]]+J15</f>
        <v>15</v>
      </c>
      <c r="M16" s="1">
        <v>46168</v>
      </c>
      <c r="N16" t="s">
        <v>1631</v>
      </c>
      <c r="O16">
        <v>1</v>
      </c>
      <c r="P16" t="s">
        <v>1748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852</v>
      </c>
      <c r="H17" t="s">
        <v>832</v>
      </c>
      <c r="I17" t="s">
        <v>833</v>
      </c>
      <c r="J17">
        <f>+GD_MODULOS[[#This Row],[CANTIDAD]]+J16</f>
        <v>16</v>
      </c>
      <c r="M17" s="1">
        <v>46169</v>
      </c>
      <c r="N17" t="s">
        <v>1631</v>
      </c>
      <c r="O17">
        <v>1</v>
      </c>
      <c r="P17" t="s">
        <v>1749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839</v>
      </c>
      <c r="H18" t="s">
        <v>832</v>
      </c>
      <c r="I18" t="s">
        <v>834</v>
      </c>
      <c r="J18">
        <f>+GD_MODULOS[[#This Row],[CANTIDAD]]+J17</f>
        <v>17</v>
      </c>
      <c r="M18" s="1">
        <v>46170</v>
      </c>
      <c r="N18" t="s">
        <v>1631</v>
      </c>
      <c r="O18">
        <v>1</v>
      </c>
      <c r="P18" t="s">
        <v>1750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838</v>
      </c>
      <c r="H19" t="s">
        <v>832</v>
      </c>
      <c r="I19" t="s">
        <v>833</v>
      </c>
      <c r="J19">
        <f>+GD_MODULOS[[#This Row],[CANTIDAD]]+J18</f>
        <v>18</v>
      </c>
      <c r="M19" s="1">
        <v>46171</v>
      </c>
      <c r="N19" t="s">
        <v>1631</v>
      </c>
      <c r="O19">
        <v>1</v>
      </c>
      <c r="P19" t="s">
        <v>1751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846</v>
      </c>
      <c r="H20" t="s">
        <v>832</v>
      </c>
      <c r="I20" t="s">
        <v>833</v>
      </c>
      <c r="J20">
        <f>+GD_MODULOS[[#This Row],[CANTIDAD]]+J19</f>
        <v>19</v>
      </c>
      <c r="M20" s="1">
        <v>46172</v>
      </c>
      <c r="N20" t="s">
        <v>1631</v>
      </c>
      <c r="O20">
        <v>1</v>
      </c>
      <c r="P20" t="s">
        <v>1752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836</v>
      </c>
      <c r="H21" t="s">
        <v>832</v>
      </c>
      <c r="I21" t="s">
        <v>833</v>
      </c>
      <c r="J21">
        <f>+GD_MODULOS[[#This Row],[CANTIDAD]]+J20</f>
        <v>20</v>
      </c>
      <c r="M21" s="1">
        <v>46175</v>
      </c>
      <c r="N21" t="s">
        <v>1632</v>
      </c>
      <c r="O21">
        <v>2</v>
      </c>
      <c r="P21" t="s">
        <v>1753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840</v>
      </c>
      <c r="H22" t="s">
        <v>832</v>
      </c>
      <c r="I22" t="s">
        <v>834</v>
      </c>
      <c r="J22">
        <f>+GD_MODULOS[[#This Row],[CANTIDAD]]+J21</f>
        <v>21</v>
      </c>
      <c r="M22" s="1">
        <v>46176</v>
      </c>
      <c r="N22" t="s">
        <v>1632</v>
      </c>
      <c r="O22">
        <v>2</v>
      </c>
      <c r="P22" t="s">
        <v>1754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835</v>
      </c>
      <c r="H23" t="s">
        <v>832</v>
      </c>
      <c r="I23" t="s">
        <v>834</v>
      </c>
      <c r="J23">
        <f>+GD_MODULOS[[#This Row],[CANTIDAD]]+J22</f>
        <v>22</v>
      </c>
      <c r="M23" s="1">
        <v>46177</v>
      </c>
      <c r="N23" t="s">
        <v>1632</v>
      </c>
      <c r="O23">
        <v>2</v>
      </c>
      <c r="P23" t="s">
        <v>1755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832</v>
      </c>
      <c r="I24" t="s">
        <v>833</v>
      </c>
      <c r="J24">
        <f>+GD_MODULOS[[#This Row],[CANTIDAD]]+J23</f>
        <v>23</v>
      </c>
      <c r="M24" s="1">
        <v>46178</v>
      </c>
      <c r="N24" t="s">
        <v>1632</v>
      </c>
      <c r="O24">
        <v>2</v>
      </c>
      <c r="P24" t="s">
        <v>1756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832</v>
      </c>
      <c r="I25" t="s">
        <v>833</v>
      </c>
      <c r="J25">
        <f>+GD_MODULOS[[#This Row],[CANTIDAD]]+J24</f>
        <v>24</v>
      </c>
      <c r="M25" s="1">
        <v>46179</v>
      </c>
      <c r="N25" t="s">
        <v>1632</v>
      </c>
      <c r="O25">
        <v>2</v>
      </c>
      <c r="P25" t="s">
        <v>1757</v>
      </c>
      <c r="Q25">
        <v>42</v>
      </c>
    </row>
    <row r="26" spans="1:17" x14ac:dyDescent="0.25">
      <c r="M26" s="1">
        <v>46182</v>
      </c>
      <c r="N26" t="s">
        <v>1632</v>
      </c>
      <c r="O26">
        <v>2</v>
      </c>
      <c r="P26" t="s">
        <v>1758</v>
      </c>
      <c r="Q26">
        <v>44</v>
      </c>
    </row>
    <row r="27" spans="1:17" x14ac:dyDescent="0.25">
      <c r="M27" s="1">
        <v>46183</v>
      </c>
      <c r="N27" t="s">
        <v>1632</v>
      </c>
      <c r="O27">
        <v>2</v>
      </c>
      <c r="P27" t="s">
        <v>1759</v>
      </c>
      <c r="Q27">
        <v>46</v>
      </c>
    </row>
    <row r="28" spans="1:17" x14ac:dyDescent="0.25">
      <c r="M28" s="1">
        <v>46184</v>
      </c>
      <c r="N28" t="s">
        <v>1632</v>
      </c>
      <c r="O28">
        <v>2</v>
      </c>
      <c r="P28" t="s">
        <v>1760</v>
      </c>
      <c r="Q28">
        <v>48</v>
      </c>
    </row>
    <row r="29" spans="1:17" x14ac:dyDescent="0.25">
      <c r="M29" s="1">
        <v>46185</v>
      </c>
      <c r="N29" t="s">
        <v>1632</v>
      </c>
      <c r="O29">
        <v>2</v>
      </c>
      <c r="P29" t="s">
        <v>1761</v>
      </c>
      <c r="Q29">
        <v>50</v>
      </c>
    </row>
    <row r="30" spans="1:17" x14ac:dyDescent="0.25">
      <c r="M30" s="1">
        <v>46186</v>
      </c>
      <c r="N30" t="s">
        <v>1632</v>
      </c>
      <c r="O30">
        <v>2</v>
      </c>
      <c r="P30" t="s">
        <v>1762</v>
      </c>
      <c r="Q30">
        <v>52</v>
      </c>
    </row>
    <row r="31" spans="1:17" x14ac:dyDescent="0.25">
      <c r="M31" s="1">
        <v>46189</v>
      </c>
      <c r="N31" t="s">
        <v>1632</v>
      </c>
      <c r="O31">
        <v>2</v>
      </c>
      <c r="P31" t="s">
        <v>1763</v>
      </c>
      <c r="Q31">
        <v>54</v>
      </c>
    </row>
    <row r="32" spans="1:17" x14ac:dyDescent="0.25">
      <c r="M32" s="1">
        <v>46190</v>
      </c>
      <c r="N32" t="s">
        <v>1632</v>
      </c>
      <c r="O32">
        <v>2</v>
      </c>
      <c r="P32" t="s">
        <v>1764</v>
      </c>
      <c r="Q32">
        <v>56</v>
      </c>
    </row>
    <row r="33" spans="13:17" x14ac:dyDescent="0.25">
      <c r="M33" s="1">
        <v>46191</v>
      </c>
      <c r="N33" t="s">
        <v>1632</v>
      </c>
      <c r="O33">
        <v>2</v>
      </c>
      <c r="P33" t="s">
        <v>1765</v>
      </c>
      <c r="Q33">
        <v>58</v>
      </c>
    </row>
    <row r="34" spans="13:17" x14ac:dyDescent="0.25">
      <c r="M34" s="1">
        <v>46192</v>
      </c>
      <c r="N34" t="s">
        <v>1632</v>
      </c>
      <c r="O34">
        <v>2</v>
      </c>
      <c r="P34" t="s">
        <v>1766</v>
      </c>
      <c r="Q34">
        <v>60</v>
      </c>
    </row>
    <row r="35" spans="13:17" x14ac:dyDescent="0.25">
      <c r="M35" s="1">
        <v>46193</v>
      </c>
      <c r="N35" t="s">
        <v>1632</v>
      </c>
      <c r="O35">
        <v>2</v>
      </c>
      <c r="P35" t="s">
        <v>1767</v>
      </c>
      <c r="Q35">
        <v>62</v>
      </c>
    </row>
    <row r="36" spans="13:17" x14ac:dyDescent="0.25">
      <c r="M36" s="1">
        <v>46196</v>
      </c>
      <c r="N36" t="s">
        <v>1632</v>
      </c>
      <c r="O36">
        <v>2</v>
      </c>
      <c r="P36" t="s">
        <v>1768</v>
      </c>
      <c r="Q36">
        <v>64</v>
      </c>
    </row>
    <row r="37" spans="13:17" x14ac:dyDescent="0.25">
      <c r="M37" s="1">
        <v>46197</v>
      </c>
      <c r="N37" t="s">
        <v>1632</v>
      </c>
      <c r="O37">
        <v>2</v>
      </c>
      <c r="P37" t="s">
        <v>1769</v>
      </c>
      <c r="Q37">
        <v>66</v>
      </c>
    </row>
    <row r="38" spans="13:17" x14ac:dyDescent="0.25">
      <c r="M38" s="1">
        <v>46198</v>
      </c>
      <c r="N38" t="s">
        <v>1632</v>
      </c>
      <c r="O38">
        <v>2</v>
      </c>
      <c r="P38" t="s">
        <v>1770</v>
      </c>
      <c r="Q38">
        <v>68</v>
      </c>
    </row>
    <row r="39" spans="13:17" x14ac:dyDescent="0.25">
      <c r="M39" s="1">
        <v>46199</v>
      </c>
      <c r="N39" t="s">
        <v>1632</v>
      </c>
      <c r="O39">
        <v>2</v>
      </c>
      <c r="P39" t="s">
        <v>1771</v>
      </c>
      <c r="Q39">
        <v>70</v>
      </c>
    </row>
    <row r="40" spans="13:17" x14ac:dyDescent="0.25">
      <c r="M40" s="1">
        <v>46200</v>
      </c>
      <c r="N40" t="s">
        <v>1632</v>
      </c>
      <c r="O40">
        <v>2</v>
      </c>
      <c r="P40" t="s">
        <v>1772</v>
      </c>
      <c r="Q40">
        <v>72</v>
      </c>
    </row>
    <row r="41" spans="13:17" x14ac:dyDescent="0.25">
      <c r="M41" s="1">
        <v>46203</v>
      </c>
      <c r="N41" t="s">
        <v>1632</v>
      </c>
      <c r="O41">
        <v>2</v>
      </c>
      <c r="P41" t="s">
        <v>1773</v>
      </c>
      <c r="Q41">
        <v>74</v>
      </c>
    </row>
    <row r="42" spans="13:17" x14ac:dyDescent="0.25">
      <c r="M42" s="1">
        <v>46204</v>
      </c>
      <c r="N42" t="s">
        <v>1633</v>
      </c>
      <c r="O42">
        <v>2</v>
      </c>
      <c r="P42" t="s">
        <v>1774</v>
      </c>
      <c r="Q42">
        <v>76</v>
      </c>
    </row>
    <row r="43" spans="13:17" x14ac:dyDescent="0.25">
      <c r="M43" s="1">
        <v>46205</v>
      </c>
      <c r="N43" t="s">
        <v>1633</v>
      </c>
      <c r="O43">
        <v>2</v>
      </c>
      <c r="P43" t="s">
        <v>1775</v>
      </c>
      <c r="Q43">
        <v>78</v>
      </c>
    </row>
    <row r="44" spans="13:17" x14ac:dyDescent="0.25">
      <c r="M44" s="1">
        <v>46206</v>
      </c>
      <c r="N44" t="s">
        <v>1633</v>
      </c>
      <c r="O44">
        <v>2</v>
      </c>
      <c r="P44" t="s">
        <v>1776</v>
      </c>
      <c r="Q44">
        <v>80</v>
      </c>
    </row>
    <row r="45" spans="13:17" x14ac:dyDescent="0.25">
      <c r="M45" s="1">
        <v>46207</v>
      </c>
      <c r="N45" t="s">
        <v>1633</v>
      </c>
      <c r="O45">
        <v>2</v>
      </c>
      <c r="P45" t="s">
        <v>1777</v>
      </c>
      <c r="Q45">
        <v>82</v>
      </c>
    </row>
    <row r="46" spans="13:17" x14ac:dyDescent="0.25">
      <c r="M46" s="1">
        <v>46210</v>
      </c>
      <c r="N46" t="s">
        <v>1633</v>
      </c>
      <c r="O46">
        <v>2</v>
      </c>
      <c r="P46" t="s">
        <v>1778</v>
      </c>
      <c r="Q46">
        <v>84</v>
      </c>
    </row>
    <row r="47" spans="13:17" x14ac:dyDescent="0.25">
      <c r="M47" s="1">
        <v>46211</v>
      </c>
      <c r="N47" t="s">
        <v>1633</v>
      </c>
      <c r="O47">
        <v>2</v>
      </c>
      <c r="P47" t="s">
        <v>1779</v>
      </c>
      <c r="Q47">
        <v>86</v>
      </c>
    </row>
    <row r="48" spans="13:17" x14ac:dyDescent="0.25">
      <c r="M48" s="1">
        <v>46212</v>
      </c>
      <c r="N48" t="s">
        <v>1633</v>
      </c>
      <c r="O48">
        <v>2</v>
      </c>
      <c r="P48" t="s">
        <v>1780</v>
      </c>
      <c r="Q48">
        <v>88</v>
      </c>
    </row>
    <row r="49" spans="13:17" x14ac:dyDescent="0.25">
      <c r="M49" s="1">
        <v>46213</v>
      </c>
      <c r="N49" t="s">
        <v>1633</v>
      </c>
      <c r="O49">
        <v>2</v>
      </c>
      <c r="P49" t="s">
        <v>1781</v>
      </c>
      <c r="Q49">
        <v>90</v>
      </c>
    </row>
    <row r="50" spans="13:17" x14ac:dyDescent="0.25">
      <c r="M50" s="1">
        <v>46214</v>
      </c>
      <c r="N50" t="s">
        <v>1633</v>
      </c>
      <c r="O50">
        <v>2</v>
      </c>
      <c r="P50" t="s">
        <v>1782</v>
      </c>
      <c r="Q50">
        <v>92</v>
      </c>
    </row>
    <row r="51" spans="13:17" x14ac:dyDescent="0.25">
      <c r="M51" s="1">
        <v>46217</v>
      </c>
      <c r="N51" t="s">
        <v>1633</v>
      </c>
      <c r="O51">
        <v>2</v>
      </c>
      <c r="P51" t="s">
        <v>1783</v>
      </c>
      <c r="Q51">
        <v>94</v>
      </c>
    </row>
    <row r="52" spans="13:17" x14ac:dyDescent="0.25">
      <c r="M52" s="1">
        <v>46218</v>
      </c>
      <c r="N52" t="s">
        <v>1633</v>
      </c>
      <c r="O52">
        <v>2</v>
      </c>
      <c r="P52" t="s">
        <v>1784</v>
      </c>
      <c r="Q52">
        <v>96</v>
      </c>
    </row>
    <row r="53" spans="13:17" x14ac:dyDescent="0.25">
      <c r="M53" s="1">
        <v>46220</v>
      </c>
      <c r="N53" t="s">
        <v>1633</v>
      </c>
      <c r="O53">
        <v>2</v>
      </c>
      <c r="P53" t="s">
        <v>1785</v>
      </c>
      <c r="Q53">
        <v>98</v>
      </c>
    </row>
    <row r="54" spans="13:17" x14ac:dyDescent="0.25">
      <c r="M54" s="1">
        <v>46221</v>
      </c>
      <c r="N54" t="s">
        <v>1633</v>
      </c>
      <c r="O54">
        <v>2</v>
      </c>
      <c r="P54" t="s">
        <v>1786</v>
      </c>
      <c r="Q54">
        <v>100</v>
      </c>
    </row>
    <row r="55" spans="13:17" x14ac:dyDescent="0.25">
      <c r="M55" s="1">
        <v>46224</v>
      </c>
      <c r="N55" t="s">
        <v>1633</v>
      </c>
      <c r="O55">
        <v>2</v>
      </c>
      <c r="P55" t="s">
        <v>1787</v>
      </c>
      <c r="Q55">
        <v>102</v>
      </c>
    </row>
    <row r="56" spans="13:17" x14ac:dyDescent="0.25">
      <c r="M56" s="1">
        <v>46225</v>
      </c>
      <c r="N56" t="s">
        <v>1633</v>
      </c>
      <c r="O56">
        <v>2</v>
      </c>
      <c r="P56" t="s">
        <v>1788</v>
      </c>
      <c r="Q56">
        <v>104</v>
      </c>
    </row>
    <row r="57" spans="13:17" x14ac:dyDescent="0.25">
      <c r="M57" s="1">
        <v>46226</v>
      </c>
      <c r="N57" t="s">
        <v>1633</v>
      </c>
      <c r="O57">
        <v>2</v>
      </c>
      <c r="P57" t="s">
        <v>1789</v>
      </c>
      <c r="Q57">
        <v>106</v>
      </c>
    </row>
    <row r="58" spans="13:17" x14ac:dyDescent="0.25">
      <c r="M58" s="1">
        <v>46227</v>
      </c>
      <c r="N58" t="s">
        <v>1633</v>
      </c>
      <c r="O58">
        <v>2</v>
      </c>
      <c r="P58" t="s">
        <v>1790</v>
      </c>
      <c r="Q58">
        <v>108</v>
      </c>
    </row>
    <row r="59" spans="13:17" x14ac:dyDescent="0.25">
      <c r="M59" s="1">
        <v>46228</v>
      </c>
      <c r="N59" t="s">
        <v>1633</v>
      </c>
      <c r="O59">
        <v>2</v>
      </c>
      <c r="P59" t="s">
        <v>1791</v>
      </c>
      <c r="Q59">
        <v>110</v>
      </c>
    </row>
    <row r="60" spans="13:17" x14ac:dyDescent="0.25">
      <c r="M60" s="1">
        <v>46231</v>
      </c>
      <c r="N60" t="s">
        <v>1633</v>
      </c>
      <c r="O60">
        <v>2</v>
      </c>
      <c r="P60" t="s">
        <v>1792</v>
      </c>
      <c r="Q60">
        <v>112</v>
      </c>
    </row>
    <row r="61" spans="13:17" x14ac:dyDescent="0.25">
      <c r="M61" s="1">
        <v>46232</v>
      </c>
      <c r="N61" t="s">
        <v>1633</v>
      </c>
      <c r="O61">
        <v>2</v>
      </c>
      <c r="P61" t="s">
        <v>1793</v>
      </c>
      <c r="Q61">
        <v>114</v>
      </c>
    </row>
    <row r="62" spans="13:17" x14ac:dyDescent="0.25">
      <c r="M62" s="1">
        <v>46233</v>
      </c>
      <c r="N62" t="s">
        <v>1633</v>
      </c>
      <c r="O62">
        <v>1</v>
      </c>
      <c r="P62" t="s">
        <v>1794</v>
      </c>
      <c r="Q62">
        <v>115</v>
      </c>
    </row>
    <row r="63" spans="13:17" x14ac:dyDescent="0.25">
      <c r="M63" s="1">
        <v>46234</v>
      </c>
      <c r="N63" t="s">
        <v>1633</v>
      </c>
      <c r="O63">
        <v>1</v>
      </c>
      <c r="P63" t="s">
        <v>1795</v>
      </c>
      <c r="Q63">
        <v>116</v>
      </c>
    </row>
    <row r="64" spans="13:17" x14ac:dyDescent="0.25">
      <c r="M64" s="1">
        <v>46235</v>
      </c>
      <c r="N64" t="s">
        <v>1634</v>
      </c>
      <c r="O64">
        <v>3</v>
      </c>
      <c r="P64" t="s">
        <v>1796</v>
      </c>
      <c r="Q64">
        <v>119</v>
      </c>
    </row>
    <row r="65" spans="13:17" x14ac:dyDescent="0.25">
      <c r="M65" s="1">
        <v>46238</v>
      </c>
      <c r="N65" t="s">
        <v>1634</v>
      </c>
      <c r="O65">
        <v>3</v>
      </c>
      <c r="P65" t="s">
        <v>1797</v>
      </c>
      <c r="Q65">
        <v>122</v>
      </c>
    </row>
    <row r="66" spans="13:17" x14ac:dyDescent="0.25">
      <c r="M66" s="1">
        <v>46239</v>
      </c>
      <c r="N66" t="s">
        <v>1634</v>
      </c>
      <c r="O66">
        <v>3</v>
      </c>
      <c r="P66" t="s">
        <v>1798</v>
      </c>
      <c r="Q66">
        <v>125</v>
      </c>
    </row>
    <row r="67" spans="13:17" x14ac:dyDescent="0.25">
      <c r="M67" s="1">
        <v>46240</v>
      </c>
      <c r="N67" t="s">
        <v>1634</v>
      </c>
      <c r="O67">
        <v>3</v>
      </c>
      <c r="P67" t="s">
        <v>1799</v>
      </c>
      <c r="Q67">
        <v>128</v>
      </c>
    </row>
    <row r="68" spans="13:17" x14ac:dyDescent="0.25">
      <c r="M68" s="1">
        <v>46241</v>
      </c>
      <c r="N68" t="s">
        <v>1634</v>
      </c>
      <c r="O68">
        <v>3</v>
      </c>
      <c r="P68" t="s">
        <v>1800</v>
      </c>
      <c r="Q68">
        <v>131</v>
      </c>
    </row>
    <row r="69" spans="13:17" x14ac:dyDescent="0.25">
      <c r="M69" s="1">
        <v>46242</v>
      </c>
      <c r="N69" t="s">
        <v>1634</v>
      </c>
      <c r="O69">
        <v>3</v>
      </c>
      <c r="P69" t="s">
        <v>1801</v>
      </c>
      <c r="Q69">
        <v>134</v>
      </c>
    </row>
    <row r="70" spans="13:17" x14ac:dyDescent="0.25">
      <c r="M70" s="1">
        <v>46245</v>
      </c>
      <c r="N70" t="s">
        <v>1634</v>
      </c>
      <c r="O70">
        <v>3</v>
      </c>
      <c r="P70" t="s">
        <v>1802</v>
      </c>
      <c r="Q70">
        <v>137</v>
      </c>
    </row>
    <row r="71" spans="13:17" x14ac:dyDescent="0.25">
      <c r="M71" s="1">
        <v>46246</v>
      </c>
      <c r="N71" t="s">
        <v>1634</v>
      </c>
      <c r="O71">
        <v>3</v>
      </c>
      <c r="P71" t="s">
        <v>1803</v>
      </c>
      <c r="Q71">
        <v>140</v>
      </c>
    </row>
    <row r="72" spans="13:17" x14ac:dyDescent="0.25">
      <c r="M72" s="1">
        <v>46247</v>
      </c>
      <c r="N72" t="s">
        <v>1634</v>
      </c>
      <c r="O72">
        <v>3</v>
      </c>
      <c r="P72" t="s">
        <v>1804</v>
      </c>
      <c r="Q72">
        <v>143</v>
      </c>
    </row>
    <row r="73" spans="13:17" x14ac:dyDescent="0.25">
      <c r="M73" s="1">
        <v>46248</v>
      </c>
      <c r="N73" t="s">
        <v>1634</v>
      </c>
      <c r="O73">
        <v>3</v>
      </c>
      <c r="P73" t="s">
        <v>1805</v>
      </c>
      <c r="Q73">
        <v>146</v>
      </c>
    </row>
    <row r="74" spans="13:17" x14ac:dyDescent="0.25">
      <c r="M74" s="1">
        <v>46252</v>
      </c>
      <c r="N74" t="s">
        <v>1634</v>
      </c>
      <c r="O74">
        <v>3</v>
      </c>
      <c r="P74" t="s">
        <v>1806</v>
      </c>
      <c r="Q74">
        <v>149</v>
      </c>
    </row>
    <row r="75" spans="13:17" x14ac:dyDescent="0.25">
      <c r="M75" s="1">
        <v>46253</v>
      </c>
      <c r="N75" t="s">
        <v>1634</v>
      </c>
      <c r="O75">
        <v>3</v>
      </c>
      <c r="P75" t="s">
        <v>1807</v>
      </c>
      <c r="Q75">
        <v>152</v>
      </c>
    </row>
    <row r="76" spans="13:17" x14ac:dyDescent="0.25">
      <c r="M76" s="1">
        <v>46254</v>
      </c>
      <c r="N76" t="s">
        <v>1634</v>
      </c>
      <c r="O76">
        <v>3</v>
      </c>
      <c r="P76" t="s">
        <v>1808</v>
      </c>
      <c r="Q76">
        <v>155</v>
      </c>
    </row>
    <row r="77" spans="13:17" x14ac:dyDescent="0.25">
      <c r="M77" s="1">
        <v>46255</v>
      </c>
      <c r="N77" t="s">
        <v>1634</v>
      </c>
      <c r="O77">
        <v>3</v>
      </c>
      <c r="P77" t="s">
        <v>1809</v>
      </c>
      <c r="Q77">
        <v>158</v>
      </c>
    </row>
    <row r="78" spans="13:17" x14ac:dyDescent="0.25">
      <c r="M78" s="1">
        <v>46256</v>
      </c>
      <c r="N78" t="s">
        <v>1634</v>
      </c>
      <c r="O78">
        <v>2</v>
      </c>
      <c r="P78" t="s">
        <v>1810</v>
      </c>
      <c r="Q78">
        <v>160</v>
      </c>
    </row>
    <row r="79" spans="13:17" x14ac:dyDescent="0.25">
      <c r="M79" s="1">
        <v>46259</v>
      </c>
      <c r="N79" t="s">
        <v>1634</v>
      </c>
      <c r="O79">
        <v>2</v>
      </c>
      <c r="P79" t="s">
        <v>1811</v>
      </c>
      <c r="Q79">
        <v>162</v>
      </c>
    </row>
    <row r="80" spans="13:17" x14ac:dyDescent="0.25">
      <c r="M80" s="1">
        <v>46260</v>
      </c>
      <c r="N80" t="s">
        <v>1634</v>
      </c>
      <c r="O80">
        <v>2</v>
      </c>
      <c r="P80" t="s">
        <v>1812</v>
      </c>
      <c r="Q80">
        <v>164</v>
      </c>
    </row>
    <row r="81" spans="13:17" x14ac:dyDescent="0.25">
      <c r="M81" s="1">
        <v>46261</v>
      </c>
      <c r="N81" t="s">
        <v>1634</v>
      </c>
      <c r="O81">
        <v>2</v>
      </c>
      <c r="P81" t="s">
        <v>1813</v>
      </c>
      <c r="Q81">
        <v>166</v>
      </c>
    </row>
    <row r="82" spans="13:17" x14ac:dyDescent="0.25">
      <c r="M82" s="1">
        <v>46262</v>
      </c>
      <c r="N82" t="s">
        <v>1634</v>
      </c>
      <c r="O82">
        <v>2</v>
      </c>
      <c r="P82" t="s">
        <v>1814</v>
      </c>
      <c r="Q82">
        <v>168</v>
      </c>
    </row>
    <row r="83" spans="13:17" x14ac:dyDescent="0.25">
      <c r="M83" s="1">
        <v>46263</v>
      </c>
      <c r="N83" t="s">
        <v>1634</v>
      </c>
      <c r="O83">
        <v>2</v>
      </c>
      <c r="P83" t="s">
        <v>1815</v>
      </c>
      <c r="Q83">
        <v>170</v>
      </c>
    </row>
    <row r="84" spans="13:17" x14ac:dyDescent="0.25">
      <c r="M84" s="1">
        <v>46266</v>
      </c>
      <c r="N84" t="s">
        <v>1635</v>
      </c>
      <c r="O84">
        <v>3</v>
      </c>
      <c r="P84" t="s">
        <v>1816</v>
      </c>
      <c r="Q84">
        <v>173</v>
      </c>
    </row>
    <row r="85" spans="13:17" x14ac:dyDescent="0.25">
      <c r="M85" s="1">
        <v>46267</v>
      </c>
      <c r="N85" t="s">
        <v>1635</v>
      </c>
      <c r="O85">
        <v>3</v>
      </c>
      <c r="P85" t="s">
        <v>1817</v>
      </c>
      <c r="Q85">
        <v>176</v>
      </c>
    </row>
    <row r="86" spans="13:17" x14ac:dyDescent="0.25">
      <c r="M86" s="1">
        <v>46268</v>
      </c>
      <c r="N86" t="s">
        <v>1635</v>
      </c>
      <c r="O86">
        <v>3</v>
      </c>
      <c r="P86" t="s">
        <v>1818</v>
      </c>
      <c r="Q86">
        <v>179</v>
      </c>
    </row>
    <row r="87" spans="13:17" x14ac:dyDescent="0.25">
      <c r="M87" s="1">
        <v>46269</v>
      </c>
      <c r="N87" t="s">
        <v>1635</v>
      </c>
      <c r="O87">
        <v>3</v>
      </c>
      <c r="P87" t="s">
        <v>1819</v>
      </c>
      <c r="Q87">
        <v>182</v>
      </c>
    </row>
    <row r="88" spans="13:17" x14ac:dyDescent="0.25">
      <c r="M88" s="1">
        <v>46270</v>
      </c>
      <c r="N88" t="s">
        <v>1635</v>
      </c>
      <c r="O88">
        <v>3</v>
      </c>
      <c r="P88" t="s">
        <v>1820</v>
      </c>
      <c r="Q88">
        <v>185</v>
      </c>
    </row>
    <row r="89" spans="13:17" x14ac:dyDescent="0.25">
      <c r="M89" s="1">
        <v>46273</v>
      </c>
      <c r="N89" t="s">
        <v>1635</v>
      </c>
      <c r="O89">
        <v>3</v>
      </c>
      <c r="P89" t="s">
        <v>1821</v>
      </c>
      <c r="Q89">
        <v>188</v>
      </c>
    </row>
    <row r="90" spans="13:17" x14ac:dyDescent="0.25">
      <c r="M90" s="1">
        <v>46274</v>
      </c>
      <c r="N90" t="s">
        <v>1635</v>
      </c>
      <c r="O90">
        <v>3</v>
      </c>
      <c r="P90" t="s">
        <v>1822</v>
      </c>
      <c r="Q90">
        <v>191</v>
      </c>
    </row>
    <row r="91" spans="13:17" x14ac:dyDescent="0.25">
      <c r="M91" s="1">
        <v>46275</v>
      </c>
      <c r="N91" t="s">
        <v>1635</v>
      </c>
      <c r="O91">
        <v>3</v>
      </c>
      <c r="P91" t="s">
        <v>1823</v>
      </c>
      <c r="Q91">
        <v>194</v>
      </c>
    </row>
    <row r="92" spans="13:17" x14ac:dyDescent="0.25">
      <c r="M92" s="1">
        <v>46276</v>
      </c>
      <c r="N92" t="s">
        <v>1635</v>
      </c>
      <c r="O92">
        <v>3</v>
      </c>
      <c r="P92" t="s">
        <v>1824</v>
      </c>
      <c r="Q92">
        <v>197</v>
      </c>
    </row>
    <row r="93" spans="13:17" x14ac:dyDescent="0.25">
      <c r="M93" s="1">
        <v>46277</v>
      </c>
      <c r="N93" t="s">
        <v>1635</v>
      </c>
      <c r="O93">
        <v>3</v>
      </c>
      <c r="P93" t="s">
        <v>1825</v>
      </c>
      <c r="Q93">
        <v>200</v>
      </c>
    </row>
    <row r="94" spans="13:17" x14ac:dyDescent="0.25">
      <c r="M94" s="1">
        <v>46280</v>
      </c>
      <c r="N94" t="s">
        <v>1635</v>
      </c>
      <c r="O94">
        <v>3</v>
      </c>
      <c r="P94" t="s">
        <v>1826</v>
      </c>
      <c r="Q94">
        <v>203</v>
      </c>
    </row>
    <row r="95" spans="13:17" x14ac:dyDescent="0.25">
      <c r="M95" s="1">
        <v>46281</v>
      </c>
      <c r="N95" t="s">
        <v>1635</v>
      </c>
      <c r="O95">
        <v>3</v>
      </c>
      <c r="P95" t="s">
        <v>1827</v>
      </c>
      <c r="Q95">
        <v>206</v>
      </c>
    </row>
    <row r="96" spans="13:17" x14ac:dyDescent="0.25">
      <c r="M96" s="1">
        <v>46282</v>
      </c>
      <c r="N96" t="s">
        <v>1635</v>
      </c>
      <c r="O96">
        <v>3</v>
      </c>
      <c r="P96" t="s">
        <v>1828</v>
      </c>
      <c r="Q96">
        <v>209</v>
      </c>
    </row>
    <row r="97" spans="13:17" x14ac:dyDescent="0.25">
      <c r="M97" s="1">
        <v>46287</v>
      </c>
      <c r="N97" t="s">
        <v>1635</v>
      </c>
      <c r="O97">
        <v>3</v>
      </c>
      <c r="P97" t="s">
        <v>1829</v>
      </c>
      <c r="Q97">
        <v>212</v>
      </c>
    </row>
    <row r="98" spans="13:17" x14ac:dyDescent="0.25">
      <c r="M98" s="1">
        <v>46288</v>
      </c>
      <c r="N98" t="s">
        <v>1635</v>
      </c>
      <c r="O98">
        <v>2</v>
      </c>
      <c r="P98" t="s">
        <v>1830</v>
      </c>
      <c r="Q98">
        <v>214</v>
      </c>
    </row>
    <row r="99" spans="13:17" x14ac:dyDescent="0.25">
      <c r="M99" s="1">
        <v>46289</v>
      </c>
      <c r="N99" t="s">
        <v>1635</v>
      </c>
      <c r="O99">
        <v>2</v>
      </c>
      <c r="P99" t="s">
        <v>1831</v>
      </c>
      <c r="Q99">
        <v>216</v>
      </c>
    </row>
    <row r="100" spans="13:17" x14ac:dyDescent="0.25">
      <c r="M100" s="1">
        <v>46290</v>
      </c>
      <c r="N100" t="s">
        <v>1635</v>
      </c>
      <c r="O100">
        <v>2</v>
      </c>
      <c r="P100" t="s">
        <v>1832</v>
      </c>
      <c r="Q100">
        <v>218</v>
      </c>
    </row>
    <row r="101" spans="13:17" x14ac:dyDescent="0.25">
      <c r="M101" s="1">
        <v>46291</v>
      </c>
      <c r="N101" t="s">
        <v>1635</v>
      </c>
      <c r="O101">
        <v>2</v>
      </c>
      <c r="P101" t="s">
        <v>1833</v>
      </c>
      <c r="Q101">
        <v>220</v>
      </c>
    </row>
    <row r="102" spans="13:17" x14ac:dyDescent="0.25">
      <c r="M102" s="1">
        <v>46294</v>
      </c>
      <c r="N102" t="s">
        <v>1635</v>
      </c>
      <c r="O102">
        <v>2</v>
      </c>
      <c r="P102" t="s">
        <v>1834</v>
      </c>
      <c r="Q102">
        <v>222</v>
      </c>
    </row>
    <row r="103" spans="13:17" x14ac:dyDescent="0.25">
      <c r="M103" s="1">
        <v>46295</v>
      </c>
      <c r="N103" t="s">
        <v>1635</v>
      </c>
      <c r="O103">
        <v>2</v>
      </c>
      <c r="P103" t="s">
        <v>1835</v>
      </c>
      <c r="Q103">
        <v>224</v>
      </c>
    </row>
    <row r="104" spans="13:17" x14ac:dyDescent="0.25">
      <c r="M104" s="1">
        <v>46296</v>
      </c>
      <c r="N104" t="s">
        <v>1636</v>
      </c>
      <c r="O104">
        <v>3</v>
      </c>
      <c r="P104" t="s">
        <v>1836</v>
      </c>
      <c r="Q104">
        <v>227</v>
      </c>
    </row>
    <row r="105" spans="13:17" x14ac:dyDescent="0.25">
      <c r="M105" s="1">
        <v>46297</v>
      </c>
      <c r="N105" t="s">
        <v>1636</v>
      </c>
      <c r="O105">
        <v>3</v>
      </c>
      <c r="P105" t="s">
        <v>1837</v>
      </c>
      <c r="Q105">
        <v>230</v>
      </c>
    </row>
    <row r="106" spans="13:17" x14ac:dyDescent="0.25">
      <c r="M106" s="1">
        <v>46298</v>
      </c>
      <c r="N106" t="s">
        <v>1636</v>
      </c>
      <c r="O106">
        <v>3</v>
      </c>
      <c r="P106" t="s">
        <v>1838</v>
      </c>
      <c r="Q106">
        <v>233</v>
      </c>
    </row>
    <row r="107" spans="13:17" x14ac:dyDescent="0.25">
      <c r="M107" s="1">
        <v>46301</v>
      </c>
      <c r="N107" t="s">
        <v>1636</v>
      </c>
      <c r="O107">
        <v>3</v>
      </c>
      <c r="P107" t="s">
        <v>1839</v>
      </c>
      <c r="Q107">
        <v>236</v>
      </c>
    </row>
    <row r="108" spans="13:17" x14ac:dyDescent="0.25">
      <c r="M108" s="1">
        <v>46302</v>
      </c>
      <c r="N108" t="s">
        <v>1636</v>
      </c>
      <c r="O108">
        <v>3</v>
      </c>
      <c r="P108" t="s">
        <v>1840</v>
      </c>
      <c r="Q108">
        <v>239</v>
      </c>
    </row>
    <row r="109" spans="13:17" x14ac:dyDescent="0.25">
      <c r="M109" s="1">
        <v>46303</v>
      </c>
      <c r="N109" t="s">
        <v>1636</v>
      </c>
      <c r="O109">
        <v>3</v>
      </c>
      <c r="P109" t="s">
        <v>1841</v>
      </c>
      <c r="Q109">
        <v>242</v>
      </c>
    </row>
    <row r="110" spans="13:17" x14ac:dyDescent="0.25">
      <c r="M110" s="1">
        <v>46304</v>
      </c>
      <c r="N110" t="s">
        <v>1636</v>
      </c>
      <c r="O110">
        <v>3</v>
      </c>
      <c r="P110" t="s">
        <v>1842</v>
      </c>
      <c r="Q110">
        <v>245</v>
      </c>
    </row>
    <row r="111" spans="13:17" x14ac:dyDescent="0.25">
      <c r="M111" s="1">
        <v>46305</v>
      </c>
      <c r="N111" t="s">
        <v>1636</v>
      </c>
      <c r="O111">
        <v>3</v>
      </c>
      <c r="P111" t="s">
        <v>1843</v>
      </c>
      <c r="Q111">
        <v>248</v>
      </c>
    </row>
    <row r="112" spans="13:17" x14ac:dyDescent="0.25">
      <c r="M112" s="1">
        <v>46308</v>
      </c>
      <c r="N112" t="s">
        <v>1636</v>
      </c>
      <c r="O112">
        <v>3</v>
      </c>
      <c r="P112" t="s">
        <v>1844</v>
      </c>
      <c r="Q112">
        <v>251</v>
      </c>
    </row>
    <row r="113" spans="13:17" x14ac:dyDescent="0.25">
      <c r="M113" s="1">
        <v>46309</v>
      </c>
      <c r="N113" t="s">
        <v>1636</v>
      </c>
      <c r="O113">
        <v>3</v>
      </c>
      <c r="P113" t="s">
        <v>1845</v>
      </c>
      <c r="Q113">
        <v>254</v>
      </c>
    </row>
    <row r="114" spans="13:17" x14ac:dyDescent="0.25">
      <c r="M114" s="1">
        <v>46310</v>
      </c>
      <c r="N114" t="s">
        <v>1636</v>
      </c>
      <c r="O114">
        <v>3</v>
      </c>
      <c r="P114" t="s">
        <v>1846</v>
      </c>
      <c r="Q114">
        <v>257</v>
      </c>
    </row>
    <row r="115" spans="13:17" x14ac:dyDescent="0.25">
      <c r="M115" s="1">
        <v>46311</v>
      </c>
      <c r="N115" t="s">
        <v>1636</v>
      </c>
      <c r="O115">
        <v>3</v>
      </c>
      <c r="P115" t="s">
        <v>1847</v>
      </c>
      <c r="Q115">
        <v>260</v>
      </c>
    </row>
    <row r="116" spans="13:17" x14ac:dyDescent="0.25">
      <c r="M116" s="1">
        <v>46312</v>
      </c>
      <c r="N116" t="s">
        <v>1636</v>
      </c>
      <c r="O116">
        <v>3</v>
      </c>
      <c r="P116" t="s">
        <v>1848</v>
      </c>
      <c r="Q116">
        <v>263</v>
      </c>
    </row>
    <row r="117" spans="13:17" x14ac:dyDescent="0.25">
      <c r="M117" s="1">
        <v>46315</v>
      </c>
      <c r="N117" t="s">
        <v>1636</v>
      </c>
      <c r="O117">
        <v>3</v>
      </c>
      <c r="P117" t="s">
        <v>1849</v>
      </c>
      <c r="Q117">
        <v>266</v>
      </c>
    </row>
    <row r="118" spans="13:17" x14ac:dyDescent="0.25">
      <c r="M118" s="1">
        <v>46316</v>
      </c>
      <c r="N118" t="s">
        <v>1636</v>
      </c>
      <c r="O118">
        <v>3</v>
      </c>
      <c r="P118" t="s">
        <v>1850</v>
      </c>
      <c r="Q118">
        <v>269</v>
      </c>
    </row>
    <row r="119" spans="13:17" x14ac:dyDescent="0.25">
      <c r="M119" s="1">
        <v>46317</v>
      </c>
      <c r="N119" t="s">
        <v>1636</v>
      </c>
      <c r="O119">
        <v>3</v>
      </c>
      <c r="P119" t="s">
        <v>1851</v>
      </c>
      <c r="Q119">
        <v>272</v>
      </c>
    </row>
    <row r="120" spans="13:17" x14ac:dyDescent="0.25">
      <c r="M120" s="1">
        <v>46318</v>
      </c>
      <c r="N120" t="s">
        <v>1636</v>
      </c>
      <c r="O120">
        <v>2</v>
      </c>
      <c r="P120" t="s">
        <v>1852</v>
      </c>
      <c r="Q120">
        <v>274</v>
      </c>
    </row>
    <row r="121" spans="13:17" x14ac:dyDescent="0.25">
      <c r="M121" s="1">
        <v>46319</v>
      </c>
      <c r="N121" t="s">
        <v>1636</v>
      </c>
      <c r="O121">
        <v>2</v>
      </c>
      <c r="P121" t="s">
        <v>1853</v>
      </c>
      <c r="Q121">
        <v>276</v>
      </c>
    </row>
    <row r="122" spans="13:17" x14ac:dyDescent="0.25">
      <c r="M122" s="1">
        <v>46322</v>
      </c>
      <c r="N122" t="s">
        <v>1636</v>
      </c>
      <c r="O122">
        <v>2</v>
      </c>
      <c r="P122" t="s">
        <v>1854</v>
      </c>
      <c r="Q122">
        <v>278</v>
      </c>
    </row>
    <row r="123" spans="13:17" x14ac:dyDescent="0.25">
      <c r="M123" s="1">
        <v>46323</v>
      </c>
      <c r="N123" t="s">
        <v>1636</v>
      </c>
      <c r="O123">
        <v>2</v>
      </c>
      <c r="P123" t="s">
        <v>1855</v>
      </c>
      <c r="Q123">
        <v>280</v>
      </c>
    </row>
    <row r="124" spans="13:17" x14ac:dyDescent="0.25">
      <c r="M124" s="1">
        <v>46324</v>
      </c>
      <c r="N124" t="s">
        <v>1636</v>
      </c>
      <c r="O124">
        <v>2</v>
      </c>
      <c r="P124" t="s">
        <v>1856</v>
      </c>
      <c r="Q124">
        <v>282</v>
      </c>
    </row>
    <row r="125" spans="13:17" x14ac:dyDescent="0.25">
      <c r="M125" s="1">
        <v>46325</v>
      </c>
      <c r="N125" t="s">
        <v>1636</v>
      </c>
      <c r="O125">
        <v>2</v>
      </c>
      <c r="P125" t="s">
        <v>1857</v>
      </c>
      <c r="Q125">
        <v>284</v>
      </c>
    </row>
    <row r="126" spans="13:17" x14ac:dyDescent="0.25">
      <c r="M126" s="1">
        <v>46329</v>
      </c>
      <c r="N126" t="s">
        <v>1637</v>
      </c>
      <c r="O126">
        <v>3</v>
      </c>
      <c r="P126" t="s">
        <v>1858</v>
      </c>
      <c r="Q126">
        <v>287</v>
      </c>
    </row>
    <row r="127" spans="13:17" x14ac:dyDescent="0.25">
      <c r="M127" s="1">
        <v>46330</v>
      </c>
      <c r="N127" t="s">
        <v>1637</v>
      </c>
      <c r="O127">
        <v>3</v>
      </c>
      <c r="P127" t="s">
        <v>1859</v>
      </c>
      <c r="Q127">
        <v>290</v>
      </c>
    </row>
    <row r="128" spans="13:17" x14ac:dyDescent="0.25">
      <c r="M128" s="1">
        <v>46331</v>
      </c>
      <c r="N128" t="s">
        <v>1637</v>
      </c>
      <c r="O128">
        <v>3</v>
      </c>
      <c r="P128" t="s">
        <v>1860</v>
      </c>
      <c r="Q128">
        <v>293</v>
      </c>
    </row>
    <row r="129" spans="13:17" x14ac:dyDescent="0.25">
      <c r="M129" s="1">
        <v>46332</v>
      </c>
      <c r="N129" t="s">
        <v>1637</v>
      </c>
      <c r="O129">
        <v>3</v>
      </c>
      <c r="P129" t="s">
        <v>1861</v>
      </c>
      <c r="Q129">
        <v>296</v>
      </c>
    </row>
    <row r="130" spans="13:17" x14ac:dyDescent="0.25">
      <c r="M130" s="1">
        <v>46333</v>
      </c>
      <c r="N130" t="s">
        <v>1637</v>
      </c>
      <c r="O130">
        <v>3</v>
      </c>
      <c r="P130" t="s">
        <v>1862</v>
      </c>
      <c r="Q130">
        <v>299</v>
      </c>
    </row>
    <row r="131" spans="13:17" x14ac:dyDescent="0.25">
      <c r="M131" s="1">
        <v>46336</v>
      </c>
      <c r="N131" t="s">
        <v>1637</v>
      </c>
      <c r="O131">
        <v>3</v>
      </c>
      <c r="P131" t="s">
        <v>1863</v>
      </c>
      <c r="Q131">
        <v>302</v>
      </c>
    </row>
    <row r="132" spans="13:17" x14ac:dyDescent="0.25">
      <c r="M132" s="1">
        <v>46337</v>
      </c>
      <c r="N132" t="s">
        <v>1637</v>
      </c>
      <c r="O132">
        <v>3</v>
      </c>
      <c r="P132" t="s">
        <v>1864</v>
      </c>
      <c r="Q132">
        <v>305</v>
      </c>
    </row>
    <row r="133" spans="13:17" x14ac:dyDescent="0.25">
      <c r="M133" s="1">
        <v>46338</v>
      </c>
      <c r="N133" t="s">
        <v>1637</v>
      </c>
      <c r="O133">
        <v>3</v>
      </c>
      <c r="P133" t="s">
        <v>1865</v>
      </c>
      <c r="Q133">
        <v>308</v>
      </c>
    </row>
    <row r="134" spans="13:17" x14ac:dyDescent="0.25">
      <c r="M134" s="1">
        <v>46339</v>
      </c>
      <c r="N134" t="s">
        <v>1637</v>
      </c>
      <c r="O134">
        <v>3</v>
      </c>
      <c r="P134" t="s">
        <v>1866</v>
      </c>
      <c r="Q134">
        <v>311</v>
      </c>
    </row>
    <row r="135" spans="13:17" x14ac:dyDescent="0.25">
      <c r="M135" s="1">
        <v>46340</v>
      </c>
      <c r="N135" t="s">
        <v>1637</v>
      </c>
      <c r="O135">
        <v>3</v>
      </c>
      <c r="P135" t="s">
        <v>1867</v>
      </c>
      <c r="Q135">
        <v>314</v>
      </c>
    </row>
    <row r="136" spans="13:17" x14ac:dyDescent="0.25">
      <c r="M136" s="1">
        <v>46343</v>
      </c>
      <c r="N136" t="s">
        <v>1637</v>
      </c>
      <c r="O136">
        <v>3</v>
      </c>
      <c r="P136" t="s">
        <v>1868</v>
      </c>
      <c r="Q136">
        <v>317</v>
      </c>
    </row>
    <row r="137" spans="13:17" x14ac:dyDescent="0.25">
      <c r="M137" s="1">
        <v>46344</v>
      </c>
      <c r="N137" t="s">
        <v>1637</v>
      </c>
      <c r="O137">
        <v>3</v>
      </c>
      <c r="P137" t="s">
        <v>1869</v>
      </c>
      <c r="Q137">
        <v>320</v>
      </c>
    </row>
    <row r="138" spans="13:17" x14ac:dyDescent="0.25">
      <c r="M138" s="1">
        <v>46345</v>
      </c>
      <c r="N138" t="s">
        <v>1637</v>
      </c>
      <c r="O138">
        <v>3</v>
      </c>
      <c r="P138" t="s">
        <v>1870</v>
      </c>
      <c r="Q138">
        <v>323</v>
      </c>
    </row>
    <row r="139" spans="13:17" x14ac:dyDescent="0.25">
      <c r="M139" s="1">
        <v>46346</v>
      </c>
      <c r="N139" t="s">
        <v>1637</v>
      </c>
      <c r="O139">
        <v>3</v>
      </c>
      <c r="P139" t="s">
        <v>1871</v>
      </c>
      <c r="Q139">
        <v>326</v>
      </c>
    </row>
    <row r="140" spans="13:17" x14ac:dyDescent="0.25">
      <c r="M140" s="1">
        <v>46347</v>
      </c>
      <c r="N140" t="s">
        <v>1637</v>
      </c>
      <c r="O140">
        <v>3</v>
      </c>
      <c r="P140" t="s">
        <v>1872</v>
      </c>
      <c r="Q140">
        <v>329</v>
      </c>
    </row>
    <row r="141" spans="13:17" x14ac:dyDescent="0.25">
      <c r="M141" s="1">
        <v>46350</v>
      </c>
      <c r="N141" t="s">
        <v>1637</v>
      </c>
      <c r="O141">
        <v>3</v>
      </c>
      <c r="P141" t="s">
        <v>1873</v>
      </c>
      <c r="Q141">
        <v>332</v>
      </c>
    </row>
    <row r="142" spans="13:17" x14ac:dyDescent="0.25">
      <c r="M142" s="1">
        <v>46351</v>
      </c>
      <c r="N142" t="s">
        <v>1637</v>
      </c>
      <c r="O142">
        <v>3</v>
      </c>
      <c r="P142" t="s">
        <v>1874</v>
      </c>
      <c r="Q142">
        <v>335</v>
      </c>
    </row>
    <row r="143" spans="13:17" x14ac:dyDescent="0.25">
      <c r="M143" s="1">
        <v>46352</v>
      </c>
      <c r="N143" t="s">
        <v>1637</v>
      </c>
      <c r="O143">
        <v>3</v>
      </c>
      <c r="P143" t="s">
        <v>1875</v>
      </c>
      <c r="Q143">
        <v>338</v>
      </c>
    </row>
    <row r="144" spans="13:17" x14ac:dyDescent="0.25">
      <c r="M144" s="1">
        <v>46353</v>
      </c>
      <c r="N144" t="s">
        <v>1637</v>
      </c>
      <c r="O144">
        <v>3</v>
      </c>
      <c r="P144" t="s">
        <v>1876</v>
      </c>
      <c r="Q144">
        <v>341</v>
      </c>
    </row>
    <row r="145" spans="13:17" x14ac:dyDescent="0.25">
      <c r="M145" s="1">
        <v>46354</v>
      </c>
      <c r="N145" t="s">
        <v>1637</v>
      </c>
      <c r="O145">
        <v>3</v>
      </c>
      <c r="P145" t="s">
        <v>1877</v>
      </c>
      <c r="Q145">
        <v>344</v>
      </c>
    </row>
    <row r="146" spans="13:17" x14ac:dyDescent="0.25">
      <c r="M146" s="1">
        <v>46357</v>
      </c>
      <c r="N146" t="s">
        <v>1638</v>
      </c>
      <c r="O146">
        <v>3</v>
      </c>
      <c r="P146" t="s">
        <v>1878</v>
      </c>
      <c r="Q146">
        <v>347</v>
      </c>
    </row>
    <row r="147" spans="13:17" x14ac:dyDescent="0.25">
      <c r="M147" s="1">
        <v>46358</v>
      </c>
      <c r="N147" t="s">
        <v>1638</v>
      </c>
      <c r="O147">
        <v>3</v>
      </c>
      <c r="P147" t="s">
        <v>1879</v>
      </c>
      <c r="Q147">
        <v>350</v>
      </c>
    </row>
    <row r="148" spans="13:17" x14ac:dyDescent="0.25">
      <c r="M148" s="1">
        <v>46359</v>
      </c>
      <c r="N148" t="s">
        <v>1638</v>
      </c>
      <c r="O148">
        <v>3</v>
      </c>
      <c r="P148" t="s">
        <v>1880</v>
      </c>
      <c r="Q148">
        <v>353</v>
      </c>
    </row>
    <row r="149" spans="13:17" x14ac:dyDescent="0.25">
      <c r="M149" s="1">
        <v>46360</v>
      </c>
      <c r="N149" t="s">
        <v>1638</v>
      </c>
      <c r="O149">
        <v>3</v>
      </c>
      <c r="P149" t="s">
        <v>1881</v>
      </c>
      <c r="Q149">
        <v>356</v>
      </c>
    </row>
    <row r="150" spans="13:17" x14ac:dyDescent="0.25">
      <c r="M150" s="1">
        <v>46361</v>
      </c>
      <c r="N150" t="s">
        <v>1638</v>
      </c>
      <c r="O150">
        <v>3</v>
      </c>
      <c r="P150" t="s">
        <v>1882</v>
      </c>
      <c r="Q150">
        <v>359</v>
      </c>
    </row>
    <row r="151" spans="13:17" x14ac:dyDescent="0.25">
      <c r="M151" s="1">
        <v>46365</v>
      </c>
      <c r="N151" t="s">
        <v>1638</v>
      </c>
      <c r="O151">
        <v>3</v>
      </c>
      <c r="P151" t="s">
        <v>1883</v>
      </c>
      <c r="Q151">
        <v>362</v>
      </c>
    </row>
    <row r="152" spans="13:17" x14ac:dyDescent="0.25">
      <c r="M152" s="1">
        <v>46366</v>
      </c>
      <c r="N152" t="s">
        <v>1638</v>
      </c>
      <c r="O152">
        <v>3</v>
      </c>
      <c r="P152" t="s">
        <v>1884</v>
      </c>
      <c r="Q152">
        <v>365</v>
      </c>
    </row>
    <row r="153" spans="13:17" x14ac:dyDescent="0.25">
      <c r="M153" s="1">
        <v>46367</v>
      </c>
      <c r="N153" t="s">
        <v>1638</v>
      </c>
      <c r="O153">
        <v>3</v>
      </c>
      <c r="P153" t="s">
        <v>1885</v>
      </c>
      <c r="Q153">
        <v>368</v>
      </c>
    </row>
    <row r="154" spans="13:17" x14ac:dyDescent="0.25">
      <c r="M154" s="1">
        <v>46368</v>
      </c>
      <c r="N154" t="s">
        <v>1638</v>
      </c>
      <c r="O154">
        <v>3</v>
      </c>
      <c r="P154" t="s">
        <v>1886</v>
      </c>
      <c r="Q154">
        <v>371</v>
      </c>
    </row>
    <row r="155" spans="13:17" x14ac:dyDescent="0.25">
      <c r="M155" s="1">
        <v>46371</v>
      </c>
      <c r="N155" t="s">
        <v>1638</v>
      </c>
      <c r="O155">
        <v>3</v>
      </c>
      <c r="P155" t="s">
        <v>1887</v>
      </c>
      <c r="Q155">
        <v>374</v>
      </c>
    </row>
    <row r="156" spans="13:17" x14ac:dyDescent="0.25">
      <c r="M156" s="1">
        <v>46372</v>
      </c>
      <c r="N156" t="s">
        <v>1638</v>
      </c>
      <c r="O156">
        <v>3</v>
      </c>
      <c r="P156" t="s">
        <v>1888</v>
      </c>
      <c r="Q156">
        <v>377</v>
      </c>
    </row>
    <row r="157" spans="13:17" x14ac:dyDescent="0.25">
      <c r="M157" s="1">
        <v>46373</v>
      </c>
      <c r="N157" t="s">
        <v>1638</v>
      </c>
      <c r="O157">
        <v>3</v>
      </c>
      <c r="P157" t="s">
        <v>1889</v>
      </c>
      <c r="Q157">
        <v>380</v>
      </c>
    </row>
    <row r="158" spans="13:17" x14ac:dyDescent="0.25">
      <c r="M158" s="1">
        <v>46374</v>
      </c>
      <c r="N158" t="s">
        <v>1638</v>
      </c>
      <c r="O158">
        <v>3</v>
      </c>
      <c r="P158" t="s">
        <v>1890</v>
      </c>
      <c r="Q158">
        <v>383</v>
      </c>
    </row>
    <row r="159" spans="13:17" x14ac:dyDescent="0.25">
      <c r="M159" s="1">
        <v>46375</v>
      </c>
      <c r="N159" t="s">
        <v>1638</v>
      </c>
      <c r="O159">
        <v>3</v>
      </c>
      <c r="P159" t="s">
        <v>1891</v>
      </c>
      <c r="Q159">
        <v>386</v>
      </c>
    </row>
    <row r="160" spans="13:17" x14ac:dyDescent="0.25">
      <c r="M160" s="1">
        <v>46378</v>
      </c>
      <c r="N160" t="s">
        <v>1638</v>
      </c>
      <c r="O160">
        <v>3</v>
      </c>
      <c r="P160" t="s">
        <v>1892</v>
      </c>
      <c r="Q160">
        <v>389</v>
      </c>
    </row>
    <row r="161" spans="13:17" x14ac:dyDescent="0.25">
      <c r="M161" s="1">
        <v>46379</v>
      </c>
      <c r="N161" t="s">
        <v>1638</v>
      </c>
      <c r="O161">
        <v>3</v>
      </c>
      <c r="P161" t="s">
        <v>1893</v>
      </c>
      <c r="Q161">
        <v>392</v>
      </c>
    </row>
    <row r="162" spans="13:17" x14ac:dyDescent="0.25">
      <c r="M162" s="1">
        <v>46380</v>
      </c>
      <c r="N162" t="s">
        <v>1638</v>
      </c>
      <c r="O162">
        <v>3</v>
      </c>
      <c r="P162" t="s">
        <v>1894</v>
      </c>
      <c r="Q162">
        <v>395</v>
      </c>
    </row>
    <row r="163" spans="13:17" x14ac:dyDescent="0.25">
      <c r="M163" s="1">
        <v>46382</v>
      </c>
      <c r="N163" t="s">
        <v>1638</v>
      </c>
      <c r="O163">
        <v>3</v>
      </c>
      <c r="P163" t="s">
        <v>1895</v>
      </c>
      <c r="Q163">
        <v>398</v>
      </c>
    </row>
    <row r="164" spans="13:17" x14ac:dyDescent="0.25">
      <c r="M164" s="1">
        <v>46385</v>
      </c>
      <c r="N164" t="s">
        <v>1638</v>
      </c>
      <c r="O164">
        <v>2</v>
      </c>
      <c r="P164" t="s">
        <v>1896</v>
      </c>
      <c r="Q164">
        <v>400</v>
      </c>
    </row>
    <row r="165" spans="13:17" x14ac:dyDescent="0.25">
      <c r="M165" s="1">
        <v>46386</v>
      </c>
      <c r="N165" t="s">
        <v>1638</v>
      </c>
      <c r="O165">
        <v>2</v>
      </c>
      <c r="P165" t="s">
        <v>1897</v>
      </c>
      <c r="Q165">
        <v>402</v>
      </c>
    </row>
    <row r="166" spans="13:17" x14ac:dyDescent="0.25">
      <c r="M166" s="1">
        <v>46387</v>
      </c>
      <c r="N166" t="s">
        <v>1638</v>
      </c>
      <c r="O166">
        <v>2</v>
      </c>
      <c r="P166" t="s">
        <v>1898</v>
      </c>
      <c r="Q166">
        <v>404</v>
      </c>
    </row>
    <row r="167" spans="13:17" x14ac:dyDescent="0.25">
      <c r="M167" s="1">
        <v>46389</v>
      </c>
      <c r="N167" t="s">
        <v>1627</v>
      </c>
      <c r="O167">
        <v>3</v>
      </c>
      <c r="P167" t="s">
        <v>1899</v>
      </c>
      <c r="Q167">
        <v>407</v>
      </c>
    </row>
    <row r="168" spans="13:17" x14ac:dyDescent="0.25">
      <c r="M168" s="1">
        <v>46392</v>
      </c>
      <c r="N168" t="s">
        <v>1627</v>
      </c>
      <c r="O168">
        <v>3</v>
      </c>
      <c r="P168" t="s">
        <v>1900</v>
      </c>
      <c r="Q168">
        <v>410</v>
      </c>
    </row>
    <row r="169" spans="13:17" x14ac:dyDescent="0.25">
      <c r="M169" s="1">
        <v>46393</v>
      </c>
      <c r="N169" t="s">
        <v>1627</v>
      </c>
      <c r="O169">
        <v>3</v>
      </c>
      <c r="P169" t="s">
        <v>1901</v>
      </c>
      <c r="Q169">
        <v>413</v>
      </c>
    </row>
    <row r="170" spans="13:17" x14ac:dyDescent="0.25">
      <c r="M170" s="1">
        <v>46394</v>
      </c>
      <c r="N170" t="s">
        <v>1627</v>
      </c>
      <c r="O170">
        <v>3</v>
      </c>
      <c r="P170" t="s">
        <v>1902</v>
      </c>
      <c r="Q170">
        <v>416</v>
      </c>
    </row>
    <row r="171" spans="13:17" x14ac:dyDescent="0.25">
      <c r="M171" s="1">
        <v>46395</v>
      </c>
      <c r="N171" t="s">
        <v>1627</v>
      </c>
      <c r="O171">
        <v>3</v>
      </c>
      <c r="P171" t="s">
        <v>1903</v>
      </c>
      <c r="Q171">
        <v>419</v>
      </c>
    </row>
    <row r="172" spans="13:17" x14ac:dyDescent="0.25">
      <c r="M172" s="1">
        <v>46396</v>
      </c>
      <c r="N172" t="s">
        <v>1627</v>
      </c>
      <c r="O172">
        <v>3</v>
      </c>
      <c r="P172" t="s">
        <v>1904</v>
      </c>
      <c r="Q172">
        <v>422</v>
      </c>
    </row>
    <row r="173" spans="13:17" x14ac:dyDescent="0.25">
      <c r="M173" s="1">
        <v>46399</v>
      </c>
      <c r="N173" t="s">
        <v>1627</v>
      </c>
      <c r="O173">
        <v>3</v>
      </c>
      <c r="P173" t="s">
        <v>1905</v>
      </c>
      <c r="Q173">
        <v>425</v>
      </c>
    </row>
    <row r="174" spans="13:17" x14ac:dyDescent="0.25">
      <c r="M174" s="1">
        <v>46400</v>
      </c>
      <c r="N174" t="s">
        <v>1627</v>
      </c>
      <c r="O174">
        <v>3</v>
      </c>
      <c r="P174" t="s">
        <v>1906</v>
      </c>
      <c r="Q174">
        <v>428</v>
      </c>
    </row>
    <row r="175" spans="13:17" x14ac:dyDescent="0.25">
      <c r="M175" s="1">
        <v>46401</v>
      </c>
      <c r="N175" t="s">
        <v>1627</v>
      </c>
      <c r="O175">
        <v>3</v>
      </c>
      <c r="P175" t="s">
        <v>1907</v>
      </c>
      <c r="Q175">
        <v>431</v>
      </c>
    </row>
    <row r="176" spans="13:17" x14ac:dyDescent="0.25">
      <c r="M176" s="1">
        <v>46402</v>
      </c>
      <c r="N176" t="s">
        <v>1627</v>
      </c>
      <c r="O176">
        <v>3</v>
      </c>
      <c r="P176" t="s">
        <v>1908</v>
      </c>
      <c r="Q176">
        <v>434</v>
      </c>
    </row>
    <row r="177" spans="13:17" x14ac:dyDescent="0.25">
      <c r="M177" s="1">
        <v>46403</v>
      </c>
      <c r="N177" t="s">
        <v>1627</v>
      </c>
      <c r="O177">
        <v>3</v>
      </c>
      <c r="P177" t="s">
        <v>1909</v>
      </c>
      <c r="Q177">
        <v>437</v>
      </c>
    </row>
    <row r="178" spans="13:17" x14ac:dyDescent="0.25">
      <c r="M178" s="1">
        <v>46406</v>
      </c>
      <c r="N178" t="s">
        <v>1627</v>
      </c>
      <c r="O178">
        <v>3</v>
      </c>
      <c r="P178" t="s">
        <v>1910</v>
      </c>
      <c r="Q178">
        <v>440</v>
      </c>
    </row>
    <row r="179" spans="13:17" x14ac:dyDescent="0.25">
      <c r="M179" s="1">
        <v>46407</v>
      </c>
      <c r="N179" t="s">
        <v>1627</v>
      </c>
      <c r="O179">
        <v>3</v>
      </c>
      <c r="P179" t="s">
        <v>1911</v>
      </c>
      <c r="Q179">
        <v>443</v>
      </c>
    </row>
    <row r="180" spans="13:17" x14ac:dyDescent="0.25">
      <c r="M180" s="1">
        <v>46408</v>
      </c>
      <c r="N180" t="s">
        <v>1627</v>
      </c>
      <c r="O180">
        <v>3</v>
      </c>
      <c r="P180" t="s">
        <v>1912</v>
      </c>
      <c r="Q180">
        <v>446</v>
      </c>
    </row>
    <row r="181" spans="13:17" x14ac:dyDescent="0.25">
      <c r="M181" s="1">
        <v>46409</v>
      </c>
      <c r="N181" t="s">
        <v>1627</v>
      </c>
      <c r="O181">
        <v>3</v>
      </c>
      <c r="P181" t="s">
        <v>1913</v>
      </c>
      <c r="Q181">
        <v>449</v>
      </c>
    </row>
    <row r="182" spans="13:17" x14ac:dyDescent="0.25">
      <c r="M182" s="1">
        <v>46410</v>
      </c>
      <c r="N182" t="s">
        <v>1627</v>
      </c>
      <c r="O182">
        <v>3</v>
      </c>
      <c r="P182" t="s">
        <v>1914</v>
      </c>
      <c r="Q182">
        <v>452</v>
      </c>
    </row>
    <row r="183" spans="13:17" x14ac:dyDescent="0.25">
      <c r="M183" s="1">
        <v>46413</v>
      </c>
      <c r="N183" t="s">
        <v>1627</v>
      </c>
      <c r="O183">
        <v>3</v>
      </c>
      <c r="P183" t="s">
        <v>1915</v>
      </c>
      <c r="Q183">
        <v>455</v>
      </c>
    </row>
    <row r="184" spans="13:17" x14ac:dyDescent="0.25">
      <c r="M184" s="1">
        <v>46414</v>
      </c>
      <c r="N184" t="s">
        <v>1627</v>
      </c>
      <c r="O184">
        <v>3</v>
      </c>
      <c r="P184" t="s">
        <v>1916</v>
      </c>
      <c r="Q184">
        <v>458</v>
      </c>
    </row>
    <row r="185" spans="13:17" x14ac:dyDescent="0.25">
      <c r="M185" s="1">
        <v>46415</v>
      </c>
      <c r="N185" t="s">
        <v>1627</v>
      </c>
      <c r="O185">
        <v>2</v>
      </c>
      <c r="P185" t="s">
        <v>1917</v>
      </c>
      <c r="Q185">
        <v>460</v>
      </c>
    </row>
    <row r="186" spans="13:17" x14ac:dyDescent="0.25">
      <c r="M186" s="1">
        <v>46416</v>
      </c>
      <c r="N186" t="s">
        <v>1627</v>
      </c>
      <c r="O186">
        <v>2</v>
      </c>
      <c r="P186" t="s">
        <v>1918</v>
      </c>
      <c r="Q186">
        <v>462</v>
      </c>
    </row>
    <row r="187" spans="13:17" x14ac:dyDescent="0.25">
      <c r="M187" s="1">
        <v>46417</v>
      </c>
      <c r="N187" t="s">
        <v>1627</v>
      </c>
      <c r="O187">
        <v>2</v>
      </c>
      <c r="P187" t="s">
        <v>1919</v>
      </c>
      <c r="Q187">
        <v>464</v>
      </c>
    </row>
    <row r="188" spans="13:17" x14ac:dyDescent="0.25">
      <c r="M188" s="1">
        <v>46420</v>
      </c>
      <c r="N188" t="s">
        <v>1628</v>
      </c>
      <c r="O188">
        <v>3</v>
      </c>
      <c r="P188" t="s">
        <v>1920</v>
      </c>
      <c r="Q188">
        <v>467</v>
      </c>
    </row>
    <row r="189" spans="13:17" x14ac:dyDescent="0.25">
      <c r="M189" s="1">
        <v>46421</v>
      </c>
      <c r="N189" t="s">
        <v>1628</v>
      </c>
      <c r="O189">
        <v>3</v>
      </c>
      <c r="P189" t="s">
        <v>1921</v>
      </c>
      <c r="Q189">
        <v>470</v>
      </c>
    </row>
    <row r="190" spans="13:17" x14ac:dyDescent="0.25">
      <c r="M190" s="1">
        <v>46422</v>
      </c>
      <c r="N190" t="s">
        <v>1628</v>
      </c>
      <c r="O190">
        <v>3</v>
      </c>
      <c r="P190" t="s">
        <v>1922</v>
      </c>
      <c r="Q190">
        <v>473</v>
      </c>
    </row>
    <row r="191" spans="13:17" x14ac:dyDescent="0.25">
      <c r="M191" s="1">
        <v>46423</v>
      </c>
      <c r="N191" t="s">
        <v>1628</v>
      </c>
      <c r="O191">
        <v>3</v>
      </c>
      <c r="P191" t="s">
        <v>1923</v>
      </c>
      <c r="Q191">
        <v>476</v>
      </c>
    </row>
    <row r="192" spans="13:17" x14ac:dyDescent="0.25">
      <c r="M192" s="1">
        <v>46424</v>
      </c>
      <c r="N192" t="s">
        <v>1628</v>
      </c>
      <c r="O192">
        <v>3</v>
      </c>
      <c r="P192" t="s">
        <v>1924</v>
      </c>
      <c r="Q192">
        <v>479</v>
      </c>
    </row>
    <row r="193" spans="13:17" x14ac:dyDescent="0.25">
      <c r="M193" s="1">
        <v>46427</v>
      </c>
      <c r="N193" t="s">
        <v>1628</v>
      </c>
      <c r="O193">
        <v>3</v>
      </c>
      <c r="P193" t="s">
        <v>1925</v>
      </c>
      <c r="Q193">
        <v>482</v>
      </c>
    </row>
    <row r="194" spans="13:17" x14ac:dyDescent="0.25">
      <c r="M194" s="1">
        <v>46428</v>
      </c>
      <c r="N194" t="s">
        <v>1628</v>
      </c>
      <c r="O194">
        <v>3</v>
      </c>
      <c r="P194" t="s">
        <v>1926</v>
      </c>
      <c r="Q194">
        <v>485</v>
      </c>
    </row>
    <row r="195" spans="13:17" x14ac:dyDescent="0.25">
      <c r="M195" s="1">
        <v>46429</v>
      </c>
      <c r="N195" t="s">
        <v>1628</v>
      </c>
      <c r="O195">
        <v>3</v>
      </c>
      <c r="P195" t="s">
        <v>1927</v>
      </c>
      <c r="Q195">
        <v>488</v>
      </c>
    </row>
    <row r="196" spans="13:17" x14ac:dyDescent="0.25">
      <c r="M196" s="1">
        <v>46430</v>
      </c>
      <c r="N196" t="s">
        <v>1628</v>
      </c>
      <c r="O196">
        <v>3</v>
      </c>
      <c r="P196" t="s">
        <v>1928</v>
      </c>
      <c r="Q196">
        <v>491</v>
      </c>
    </row>
    <row r="197" spans="13:17" x14ac:dyDescent="0.25">
      <c r="M197" s="1">
        <v>46431</v>
      </c>
      <c r="N197" t="s">
        <v>1628</v>
      </c>
      <c r="O197">
        <v>3</v>
      </c>
      <c r="P197" t="s">
        <v>1929</v>
      </c>
      <c r="Q197">
        <v>494</v>
      </c>
    </row>
    <row r="198" spans="13:17" x14ac:dyDescent="0.25">
      <c r="M198" s="1">
        <v>46434</v>
      </c>
      <c r="N198" t="s">
        <v>1628</v>
      </c>
      <c r="O198">
        <v>3</v>
      </c>
      <c r="P198" t="s">
        <v>1930</v>
      </c>
      <c r="Q198">
        <v>497</v>
      </c>
    </row>
    <row r="199" spans="13:17" x14ac:dyDescent="0.25">
      <c r="M199" s="1">
        <v>46435</v>
      </c>
      <c r="N199" t="s">
        <v>1628</v>
      </c>
      <c r="O199">
        <v>3</v>
      </c>
      <c r="P199" t="s">
        <v>1931</v>
      </c>
      <c r="Q199">
        <v>500</v>
      </c>
    </row>
    <row r="200" spans="13:17" x14ac:dyDescent="0.25">
      <c r="M200" s="1">
        <v>46436</v>
      </c>
      <c r="N200" t="s">
        <v>1628</v>
      </c>
      <c r="O200">
        <v>3</v>
      </c>
      <c r="P200" t="s">
        <v>1932</v>
      </c>
      <c r="Q200">
        <v>503</v>
      </c>
    </row>
    <row r="201" spans="13:17" x14ac:dyDescent="0.25">
      <c r="M201" s="1">
        <v>46437</v>
      </c>
      <c r="N201" t="s">
        <v>1628</v>
      </c>
      <c r="O201">
        <v>3</v>
      </c>
      <c r="P201" t="s">
        <v>1933</v>
      </c>
      <c r="Q201">
        <v>506</v>
      </c>
    </row>
    <row r="202" spans="13:17" x14ac:dyDescent="0.25">
      <c r="M202" s="1">
        <v>46438</v>
      </c>
      <c r="N202" t="s">
        <v>1628</v>
      </c>
      <c r="O202">
        <v>3</v>
      </c>
      <c r="P202" t="s">
        <v>1934</v>
      </c>
      <c r="Q202">
        <v>509</v>
      </c>
    </row>
    <row r="203" spans="13:17" x14ac:dyDescent="0.25">
      <c r="M203" s="1">
        <v>46441</v>
      </c>
      <c r="N203" t="s">
        <v>1628</v>
      </c>
      <c r="O203">
        <v>3</v>
      </c>
      <c r="P203" t="s">
        <v>1935</v>
      </c>
      <c r="Q203">
        <v>512</v>
      </c>
    </row>
    <row r="204" spans="13:17" x14ac:dyDescent="0.25">
      <c r="M204" s="1">
        <v>46442</v>
      </c>
      <c r="N204" t="s">
        <v>1628</v>
      </c>
      <c r="O204">
        <v>3</v>
      </c>
      <c r="P204" t="s">
        <v>1936</v>
      </c>
      <c r="Q204">
        <v>515</v>
      </c>
    </row>
    <row r="205" spans="13:17" x14ac:dyDescent="0.25">
      <c r="M205" s="1">
        <v>46443</v>
      </c>
      <c r="N205" t="s">
        <v>1628</v>
      </c>
      <c r="O205">
        <v>3</v>
      </c>
      <c r="P205" t="s">
        <v>1937</v>
      </c>
      <c r="Q205">
        <v>518</v>
      </c>
    </row>
    <row r="206" spans="13:17" x14ac:dyDescent="0.25">
      <c r="M206" s="1">
        <v>46444</v>
      </c>
      <c r="N206" t="s">
        <v>1628</v>
      </c>
      <c r="O206">
        <v>3</v>
      </c>
      <c r="P206" t="s">
        <v>1938</v>
      </c>
      <c r="Q206">
        <v>521</v>
      </c>
    </row>
    <row r="207" spans="13:17" x14ac:dyDescent="0.25">
      <c r="M207" s="1">
        <v>46445</v>
      </c>
      <c r="N207" t="s">
        <v>1628</v>
      </c>
      <c r="O207">
        <v>3</v>
      </c>
      <c r="P207" t="s">
        <v>1939</v>
      </c>
      <c r="Q207">
        <v>524</v>
      </c>
    </row>
    <row r="208" spans="13:17" x14ac:dyDescent="0.25">
      <c r="M208" s="1">
        <v>46448</v>
      </c>
      <c r="N208" t="s">
        <v>1629</v>
      </c>
      <c r="O208">
        <v>3</v>
      </c>
      <c r="P208" t="s">
        <v>1940</v>
      </c>
      <c r="Q208">
        <v>527</v>
      </c>
    </row>
    <row r="209" spans="13:17" x14ac:dyDescent="0.25">
      <c r="M209" s="1">
        <v>46449</v>
      </c>
      <c r="N209" t="s">
        <v>1629</v>
      </c>
      <c r="O209">
        <v>3</v>
      </c>
      <c r="P209" t="s">
        <v>1941</v>
      </c>
      <c r="Q209">
        <v>530</v>
      </c>
    </row>
    <row r="210" spans="13:17" x14ac:dyDescent="0.25">
      <c r="M210" s="1">
        <v>46450</v>
      </c>
      <c r="N210" t="s">
        <v>1629</v>
      </c>
      <c r="O210">
        <v>3</v>
      </c>
      <c r="P210" t="s">
        <v>1942</v>
      </c>
      <c r="Q210">
        <v>533</v>
      </c>
    </row>
    <row r="211" spans="13:17" x14ac:dyDescent="0.25">
      <c r="M211" s="1">
        <v>46451</v>
      </c>
      <c r="N211" t="s">
        <v>1629</v>
      </c>
      <c r="O211">
        <v>3</v>
      </c>
      <c r="P211" t="s">
        <v>1943</v>
      </c>
      <c r="Q211">
        <v>536</v>
      </c>
    </row>
    <row r="212" spans="13:17" x14ac:dyDescent="0.25">
      <c r="M212" s="1">
        <v>46452</v>
      </c>
      <c r="N212" t="s">
        <v>1629</v>
      </c>
      <c r="O212">
        <v>3</v>
      </c>
      <c r="P212" t="s">
        <v>1944</v>
      </c>
      <c r="Q212">
        <v>539</v>
      </c>
    </row>
    <row r="213" spans="13:17" x14ac:dyDescent="0.25">
      <c r="M213" s="1">
        <v>46455</v>
      </c>
      <c r="N213" t="s">
        <v>1629</v>
      </c>
      <c r="O213">
        <v>3</v>
      </c>
      <c r="P213" t="s">
        <v>1945</v>
      </c>
      <c r="Q213">
        <v>542</v>
      </c>
    </row>
    <row r="214" spans="13:17" x14ac:dyDescent="0.25">
      <c r="M214" s="1">
        <v>46456</v>
      </c>
      <c r="N214" t="s">
        <v>1629</v>
      </c>
      <c r="O214">
        <v>3</v>
      </c>
      <c r="P214" t="s">
        <v>1946</v>
      </c>
      <c r="Q214">
        <v>545</v>
      </c>
    </row>
    <row r="215" spans="13:17" x14ac:dyDescent="0.25">
      <c r="M215" s="1">
        <v>46457</v>
      </c>
      <c r="N215" t="s">
        <v>1629</v>
      </c>
      <c r="O215">
        <v>3</v>
      </c>
      <c r="P215" t="s">
        <v>1947</v>
      </c>
      <c r="Q215">
        <v>548</v>
      </c>
    </row>
    <row r="216" spans="13:17" x14ac:dyDescent="0.25">
      <c r="M216" s="1">
        <v>46458</v>
      </c>
      <c r="N216" t="s">
        <v>1629</v>
      </c>
      <c r="O216">
        <v>3</v>
      </c>
      <c r="P216" t="s">
        <v>1948</v>
      </c>
      <c r="Q216">
        <v>551</v>
      </c>
    </row>
    <row r="217" spans="13:17" x14ac:dyDescent="0.25">
      <c r="M217" s="1">
        <v>46459</v>
      </c>
      <c r="N217" t="s">
        <v>1629</v>
      </c>
      <c r="O217">
        <v>3</v>
      </c>
      <c r="P217" t="s">
        <v>1949</v>
      </c>
      <c r="Q217">
        <v>554</v>
      </c>
    </row>
    <row r="218" spans="13:17" x14ac:dyDescent="0.25">
      <c r="M218" s="1">
        <v>46462</v>
      </c>
      <c r="N218" t="s">
        <v>1629</v>
      </c>
      <c r="O218">
        <v>3</v>
      </c>
      <c r="P218" t="s">
        <v>1950</v>
      </c>
      <c r="Q218">
        <v>557</v>
      </c>
    </row>
    <row r="219" spans="13:17" x14ac:dyDescent="0.25">
      <c r="M219" s="1">
        <v>46463</v>
      </c>
      <c r="N219" t="s">
        <v>1629</v>
      </c>
      <c r="O219">
        <v>3</v>
      </c>
      <c r="P219" t="s">
        <v>1951</v>
      </c>
      <c r="Q219">
        <v>560</v>
      </c>
    </row>
    <row r="220" spans="13:17" x14ac:dyDescent="0.25">
      <c r="M220" s="1">
        <v>46464</v>
      </c>
      <c r="N220" t="s">
        <v>1629</v>
      </c>
      <c r="O220">
        <v>3</v>
      </c>
      <c r="P220" t="s">
        <v>1952</v>
      </c>
      <c r="Q220">
        <v>563</v>
      </c>
    </row>
    <row r="221" spans="13:17" x14ac:dyDescent="0.25">
      <c r="M221" s="1">
        <v>46465</v>
      </c>
      <c r="N221" t="s">
        <v>1629</v>
      </c>
      <c r="O221">
        <v>3</v>
      </c>
      <c r="P221" t="s">
        <v>1953</v>
      </c>
      <c r="Q221">
        <v>566</v>
      </c>
    </row>
    <row r="222" spans="13:17" x14ac:dyDescent="0.25">
      <c r="M222" s="1">
        <v>46466</v>
      </c>
      <c r="N222" t="s">
        <v>1629</v>
      </c>
      <c r="O222">
        <v>3</v>
      </c>
      <c r="P222" t="s">
        <v>1954</v>
      </c>
      <c r="Q222">
        <v>569</v>
      </c>
    </row>
    <row r="223" spans="13:17" x14ac:dyDescent="0.25">
      <c r="M223" s="1">
        <v>46469</v>
      </c>
      <c r="N223" t="s">
        <v>1629</v>
      </c>
      <c r="O223">
        <v>3</v>
      </c>
      <c r="P223" t="s">
        <v>1955</v>
      </c>
      <c r="Q223">
        <v>572</v>
      </c>
    </row>
    <row r="224" spans="13:17" x14ac:dyDescent="0.25">
      <c r="M224" s="1">
        <v>46470</v>
      </c>
      <c r="N224" t="s">
        <v>1629</v>
      </c>
      <c r="O224">
        <v>2</v>
      </c>
      <c r="P224" t="s">
        <v>1956</v>
      </c>
      <c r="Q224">
        <v>574</v>
      </c>
    </row>
    <row r="225" spans="13:17" x14ac:dyDescent="0.25">
      <c r="M225" s="1">
        <v>46471</v>
      </c>
      <c r="N225" t="s">
        <v>1629</v>
      </c>
      <c r="O225">
        <v>2</v>
      </c>
      <c r="P225" t="s">
        <v>1957</v>
      </c>
      <c r="Q225">
        <v>576</v>
      </c>
    </row>
    <row r="226" spans="13:17" x14ac:dyDescent="0.25">
      <c r="M226" s="1">
        <v>46472</v>
      </c>
      <c r="N226" t="s">
        <v>1629</v>
      </c>
      <c r="O226">
        <v>2</v>
      </c>
      <c r="P226" t="s">
        <v>1958</v>
      </c>
      <c r="Q226">
        <v>578</v>
      </c>
    </row>
    <row r="227" spans="13:17" x14ac:dyDescent="0.25">
      <c r="M227" s="1">
        <v>46473</v>
      </c>
      <c r="N227" t="s">
        <v>1629</v>
      </c>
      <c r="O227">
        <v>2</v>
      </c>
      <c r="P227" t="s">
        <v>1959</v>
      </c>
      <c r="Q227">
        <v>580</v>
      </c>
    </row>
    <row r="228" spans="13:17" x14ac:dyDescent="0.25">
      <c r="M228" s="1">
        <v>46476</v>
      </c>
      <c r="N228" t="s">
        <v>1629</v>
      </c>
      <c r="O228">
        <v>2</v>
      </c>
      <c r="P228" t="s">
        <v>1960</v>
      </c>
      <c r="Q228">
        <v>582</v>
      </c>
    </row>
    <row r="229" spans="13:17" x14ac:dyDescent="0.25">
      <c r="M229" s="1">
        <v>46477</v>
      </c>
      <c r="N229" t="s">
        <v>1629</v>
      </c>
      <c r="O229">
        <v>2</v>
      </c>
      <c r="P229" t="s">
        <v>1961</v>
      </c>
      <c r="Q229">
        <v>584</v>
      </c>
    </row>
    <row r="230" spans="13:17" x14ac:dyDescent="0.25">
      <c r="M230" s="1">
        <v>46478</v>
      </c>
      <c r="N230" t="s">
        <v>1630</v>
      </c>
      <c r="O230">
        <v>3</v>
      </c>
      <c r="P230" t="s">
        <v>1962</v>
      </c>
      <c r="Q230">
        <v>587</v>
      </c>
    </row>
    <row r="231" spans="13:17" x14ac:dyDescent="0.25">
      <c r="M231" s="1">
        <v>46479</v>
      </c>
      <c r="N231" t="s">
        <v>1630</v>
      </c>
      <c r="O231">
        <v>3</v>
      </c>
      <c r="P231" t="s">
        <v>1963</v>
      </c>
      <c r="Q231">
        <v>590</v>
      </c>
    </row>
    <row r="232" spans="13:17" x14ac:dyDescent="0.25">
      <c r="M232" s="1">
        <v>46483</v>
      </c>
      <c r="N232" t="s">
        <v>1630</v>
      </c>
      <c r="O232">
        <v>3</v>
      </c>
      <c r="P232" t="s">
        <v>1964</v>
      </c>
      <c r="Q232">
        <v>593</v>
      </c>
    </row>
    <row r="233" spans="13:17" x14ac:dyDescent="0.25">
      <c r="M233" s="1">
        <v>46484</v>
      </c>
      <c r="N233" t="s">
        <v>1630</v>
      </c>
      <c r="O233">
        <v>3</v>
      </c>
      <c r="P233" t="s">
        <v>1965</v>
      </c>
      <c r="Q233">
        <v>596</v>
      </c>
    </row>
    <row r="234" spans="13:17" x14ac:dyDescent="0.25">
      <c r="M234" s="1">
        <v>46485</v>
      </c>
      <c r="N234" t="s">
        <v>1630</v>
      </c>
      <c r="O234">
        <v>3</v>
      </c>
      <c r="P234" t="s">
        <v>1966</v>
      </c>
      <c r="Q234">
        <v>599</v>
      </c>
    </row>
    <row r="235" spans="13:17" x14ac:dyDescent="0.25">
      <c r="M235" s="1">
        <v>46486</v>
      </c>
      <c r="N235" t="s">
        <v>1630</v>
      </c>
      <c r="O235">
        <v>3</v>
      </c>
      <c r="P235" t="s">
        <v>1967</v>
      </c>
      <c r="Q235">
        <v>602</v>
      </c>
    </row>
    <row r="236" spans="13:17" x14ac:dyDescent="0.25">
      <c r="M236" s="1">
        <v>46487</v>
      </c>
      <c r="N236" t="s">
        <v>1630</v>
      </c>
      <c r="O236">
        <v>3</v>
      </c>
      <c r="P236" t="s">
        <v>1968</v>
      </c>
      <c r="Q236">
        <v>605</v>
      </c>
    </row>
    <row r="237" spans="13:17" x14ac:dyDescent="0.25">
      <c r="M237" s="1">
        <v>46490</v>
      </c>
      <c r="N237" t="s">
        <v>1630</v>
      </c>
      <c r="O237">
        <v>3</v>
      </c>
      <c r="P237" t="s">
        <v>1969</v>
      </c>
      <c r="Q237">
        <v>608</v>
      </c>
    </row>
    <row r="238" spans="13:17" x14ac:dyDescent="0.25">
      <c r="M238" s="1">
        <v>46491</v>
      </c>
      <c r="N238" t="s">
        <v>1630</v>
      </c>
      <c r="O238">
        <v>3</v>
      </c>
      <c r="P238" t="s">
        <v>1970</v>
      </c>
      <c r="Q238">
        <v>611</v>
      </c>
    </row>
    <row r="239" spans="13:17" x14ac:dyDescent="0.25">
      <c r="M239" s="1">
        <v>46492</v>
      </c>
      <c r="N239" t="s">
        <v>1630</v>
      </c>
      <c r="O239">
        <v>3</v>
      </c>
      <c r="P239" t="s">
        <v>1971</v>
      </c>
      <c r="Q239">
        <v>614</v>
      </c>
    </row>
    <row r="240" spans="13:17" x14ac:dyDescent="0.25">
      <c r="M240" s="1">
        <v>46493</v>
      </c>
      <c r="N240" t="s">
        <v>1630</v>
      </c>
      <c r="O240">
        <v>3</v>
      </c>
      <c r="P240" t="s">
        <v>1972</v>
      </c>
      <c r="Q240">
        <v>617</v>
      </c>
    </row>
    <row r="241" spans="13:17" x14ac:dyDescent="0.25">
      <c r="M241" s="1">
        <v>46494</v>
      </c>
      <c r="N241" t="s">
        <v>1630</v>
      </c>
      <c r="O241">
        <v>3</v>
      </c>
      <c r="P241" t="s">
        <v>1973</v>
      </c>
      <c r="Q241">
        <v>620</v>
      </c>
    </row>
    <row r="242" spans="13:17" x14ac:dyDescent="0.25">
      <c r="M242" s="1">
        <v>46497</v>
      </c>
      <c r="N242" t="s">
        <v>1630</v>
      </c>
      <c r="O242">
        <v>3</v>
      </c>
      <c r="P242" t="s">
        <v>1974</v>
      </c>
      <c r="Q242">
        <v>623</v>
      </c>
    </row>
    <row r="243" spans="13:17" x14ac:dyDescent="0.25">
      <c r="M243" s="1">
        <v>46498</v>
      </c>
      <c r="N243" t="s">
        <v>1630</v>
      </c>
      <c r="O243">
        <v>3</v>
      </c>
      <c r="P243" t="s">
        <v>1975</v>
      </c>
      <c r="Q243">
        <v>626</v>
      </c>
    </row>
    <row r="244" spans="13:17" x14ac:dyDescent="0.25">
      <c r="M244" s="1">
        <v>46499</v>
      </c>
      <c r="N244" t="s">
        <v>1630</v>
      </c>
      <c r="O244">
        <v>3</v>
      </c>
      <c r="P244" t="s">
        <v>1976</v>
      </c>
      <c r="Q244">
        <v>629</v>
      </c>
    </row>
    <row r="245" spans="13:17" x14ac:dyDescent="0.25">
      <c r="M245" s="1">
        <v>46500</v>
      </c>
      <c r="N245" t="s">
        <v>1630</v>
      </c>
      <c r="O245">
        <v>3</v>
      </c>
      <c r="P245" t="s">
        <v>1977</v>
      </c>
      <c r="Q245">
        <v>632</v>
      </c>
    </row>
    <row r="246" spans="13:17" x14ac:dyDescent="0.25">
      <c r="M246" s="1">
        <v>46501</v>
      </c>
      <c r="N246" t="s">
        <v>1630</v>
      </c>
      <c r="O246">
        <v>3</v>
      </c>
      <c r="P246" t="s">
        <v>1978</v>
      </c>
      <c r="Q246">
        <v>635</v>
      </c>
    </row>
    <row r="247" spans="13:17" x14ac:dyDescent="0.25">
      <c r="M247" s="1">
        <v>46504</v>
      </c>
      <c r="N247" t="s">
        <v>1630</v>
      </c>
      <c r="O247">
        <v>3</v>
      </c>
      <c r="P247" t="s">
        <v>1979</v>
      </c>
      <c r="Q247">
        <v>638</v>
      </c>
    </row>
    <row r="248" spans="13:17" x14ac:dyDescent="0.25">
      <c r="M248" s="1">
        <v>46505</v>
      </c>
      <c r="N248" t="s">
        <v>1630</v>
      </c>
      <c r="O248">
        <v>2</v>
      </c>
      <c r="P248" t="s">
        <v>1980</v>
      </c>
      <c r="Q248">
        <v>640</v>
      </c>
    </row>
    <row r="249" spans="13:17" x14ac:dyDescent="0.25">
      <c r="M249" s="1">
        <v>46506</v>
      </c>
      <c r="N249" t="s">
        <v>1630</v>
      </c>
      <c r="O249">
        <v>2</v>
      </c>
      <c r="P249" t="s">
        <v>1981</v>
      </c>
      <c r="Q249">
        <v>642</v>
      </c>
    </row>
    <row r="250" spans="13:17" x14ac:dyDescent="0.25">
      <c r="M250" s="1">
        <v>46507</v>
      </c>
      <c r="N250" t="s">
        <v>1630</v>
      </c>
      <c r="O250">
        <v>2</v>
      </c>
      <c r="P250" t="s">
        <v>1982</v>
      </c>
      <c r="Q250">
        <v>644</v>
      </c>
    </row>
    <row r="251" spans="13:17" x14ac:dyDescent="0.25">
      <c r="M251" s="1">
        <v>46511</v>
      </c>
      <c r="N251" t="s">
        <v>1983</v>
      </c>
      <c r="O251">
        <v>3</v>
      </c>
      <c r="P251" t="s">
        <v>1984</v>
      </c>
      <c r="Q251">
        <v>647</v>
      </c>
    </row>
    <row r="252" spans="13:17" x14ac:dyDescent="0.25">
      <c r="M252" s="1">
        <v>46512</v>
      </c>
      <c r="N252" t="s">
        <v>1983</v>
      </c>
      <c r="O252">
        <v>3</v>
      </c>
      <c r="P252" t="s">
        <v>1985</v>
      </c>
      <c r="Q252">
        <v>650</v>
      </c>
    </row>
    <row r="253" spans="13:17" x14ac:dyDescent="0.25">
      <c r="M253" s="1">
        <v>46513</v>
      </c>
      <c r="N253" t="s">
        <v>1983</v>
      </c>
      <c r="O253">
        <v>3</v>
      </c>
      <c r="P253" t="s">
        <v>1986</v>
      </c>
      <c r="Q253">
        <v>653</v>
      </c>
    </row>
    <row r="254" spans="13:17" x14ac:dyDescent="0.25">
      <c r="M254" s="1">
        <v>46514</v>
      </c>
      <c r="N254" t="s">
        <v>1983</v>
      </c>
      <c r="O254">
        <v>3</v>
      </c>
      <c r="P254" t="s">
        <v>1987</v>
      </c>
      <c r="Q254">
        <v>656</v>
      </c>
    </row>
    <row r="255" spans="13:17" x14ac:dyDescent="0.25">
      <c r="M255" s="1">
        <v>46515</v>
      </c>
      <c r="N255" t="s">
        <v>1983</v>
      </c>
      <c r="O255">
        <v>3</v>
      </c>
      <c r="P255" t="s">
        <v>1988</v>
      </c>
      <c r="Q255">
        <v>659</v>
      </c>
    </row>
    <row r="256" spans="13:17" x14ac:dyDescent="0.25">
      <c r="M256" s="1">
        <v>46518</v>
      </c>
      <c r="N256" t="s">
        <v>1983</v>
      </c>
      <c r="O256">
        <v>3</v>
      </c>
      <c r="P256" t="s">
        <v>1989</v>
      </c>
      <c r="Q256">
        <v>662</v>
      </c>
    </row>
    <row r="257" spans="13:17" x14ac:dyDescent="0.25">
      <c r="M257" s="1">
        <v>46519</v>
      </c>
      <c r="N257" t="s">
        <v>1983</v>
      </c>
      <c r="O257">
        <v>3</v>
      </c>
      <c r="P257" t="s">
        <v>1990</v>
      </c>
      <c r="Q257">
        <v>665</v>
      </c>
    </row>
    <row r="258" spans="13:17" x14ac:dyDescent="0.25">
      <c r="M258" s="1">
        <v>46520</v>
      </c>
      <c r="N258" t="s">
        <v>1983</v>
      </c>
      <c r="O258">
        <v>3</v>
      </c>
      <c r="P258" t="s">
        <v>1991</v>
      </c>
      <c r="Q258">
        <v>668</v>
      </c>
    </row>
    <row r="259" spans="13:17" x14ac:dyDescent="0.25">
      <c r="M259" s="1">
        <v>46521</v>
      </c>
      <c r="N259" t="s">
        <v>1983</v>
      </c>
      <c r="O259">
        <v>3</v>
      </c>
      <c r="P259" t="s">
        <v>1992</v>
      </c>
      <c r="Q259">
        <v>671</v>
      </c>
    </row>
    <row r="260" spans="13:17" x14ac:dyDescent="0.25">
      <c r="M260" s="1">
        <v>46522</v>
      </c>
      <c r="N260" t="s">
        <v>1983</v>
      </c>
      <c r="O260">
        <v>3</v>
      </c>
      <c r="P260" t="s">
        <v>1993</v>
      </c>
      <c r="Q260">
        <v>674</v>
      </c>
    </row>
    <row r="261" spans="13:17" x14ac:dyDescent="0.25">
      <c r="M261" s="1">
        <v>46525</v>
      </c>
      <c r="N261" t="s">
        <v>1983</v>
      </c>
      <c r="O261">
        <v>3</v>
      </c>
      <c r="P261" t="s">
        <v>1994</v>
      </c>
      <c r="Q261">
        <v>677</v>
      </c>
    </row>
    <row r="262" spans="13:17" x14ac:dyDescent="0.25">
      <c r="M262" s="1">
        <v>46526</v>
      </c>
      <c r="N262" t="s">
        <v>1983</v>
      </c>
      <c r="O262">
        <v>3</v>
      </c>
      <c r="P262" t="s">
        <v>1995</v>
      </c>
      <c r="Q262">
        <v>680</v>
      </c>
    </row>
    <row r="263" spans="13:17" x14ac:dyDescent="0.25">
      <c r="M263" s="1">
        <v>46527</v>
      </c>
      <c r="N263" t="s">
        <v>1983</v>
      </c>
      <c r="O263">
        <v>3</v>
      </c>
      <c r="P263" t="s">
        <v>1996</v>
      </c>
      <c r="Q263">
        <v>683</v>
      </c>
    </row>
    <row r="264" spans="13:17" x14ac:dyDescent="0.25">
      <c r="M264" s="1">
        <v>46528</v>
      </c>
      <c r="N264" t="s">
        <v>1983</v>
      </c>
      <c r="O264">
        <v>3</v>
      </c>
      <c r="P264" t="s">
        <v>1997</v>
      </c>
      <c r="Q264">
        <v>686</v>
      </c>
    </row>
    <row r="265" spans="13:17" x14ac:dyDescent="0.25">
      <c r="M265" s="1">
        <v>46529</v>
      </c>
      <c r="N265" t="s">
        <v>1983</v>
      </c>
      <c r="O265">
        <v>3</v>
      </c>
      <c r="P265" t="s">
        <v>1998</v>
      </c>
      <c r="Q265">
        <v>689</v>
      </c>
    </row>
    <row r="266" spans="13:17" x14ac:dyDescent="0.25">
      <c r="M266" s="1">
        <v>46532</v>
      </c>
      <c r="N266" t="s">
        <v>1983</v>
      </c>
      <c r="O266">
        <v>3</v>
      </c>
      <c r="P266" t="s">
        <v>1999</v>
      </c>
      <c r="Q266">
        <v>692</v>
      </c>
    </row>
    <row r="267" spans="13:17" x14ac:dyDescent="0.25">
      <c r="M267" s="1">
        <v>46533</v>
      </c>
      <c r="N267" t="s">
        <v>1983</v>
      </c>
      <c r="O267">
        <v>3</v>
      </c>
      <c r="P267" t="s">
        <v>2000</v>
      </c>
      <c r="Q267">
        <v>695</v>
      </c>
    </row>
    <row r="268" spans="13:17" x14ac:dyDescent="0.25">
      <c r="M268" s="1">
        <v>46534</v>
      </c>
      <c r="N268" t="s">
        <v>1983</v>
      </c>
      <c r="O268">
        <v>3</v>
      </c>
      <c r="P268" t="s">
        <v>2001</v>
      </c>
      <c r="Q268">
        <v>698</v>
      </c>
    </row>
    <row r="269" spans="13:17" x14ac:dyDescent="0.25">
      <c r="M269" s="1">
        <v>46535</v>
      </c>
      <c r="N269" t="s">
        <v>1983</v>
      </c>
      <c r="O269">
        <v>3</v>
      </c>
      <c r="P269" t="s">
        <v>2002</v>
      </c>
      <c r="Q269">
        <v>701</v>
      </c>
    </row>
    <row r="270" spans="13:17" x14ac:dyDescent="0.25">
      <c r="M270" s="1">
        <v>46536</v>
      </c>
      <c r="N270" t="s">
        <v>1983</v>
      </c>
      <c r="O270">
        <v>3</v>
      </c>
      <c r="P270" t="s">
        <v>2003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21.5703125" hidden="1" customWidth="1"/>
    <col min="6" max="6" width="24.85546875" hidden="1" customWidth="1"/>
    <col min="7" max="7" width="26.28515625" hidden="1" customWidth="1"/>
    <col min="8" max="8" width="32.42578125" hidden="1" customWidth="1"/>
    <col min="9" max="9" width="36.28515625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55313096</v>
      </c>
      <c r="L5" s="47">
        <v>858686488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0.99999999999999978</v>
      </c>
      <c r="E16" s="13">
        <v>1.6129032258064512E-2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0.99999999999999978</v>
      </c>
      <c r="E20" s="13">
        <v>0.99824999999999986</v>
      </c>
      <c r="F20" s="13">
        <v>4.6820312499999996E-2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0.99999999999999978</v>
      </c>
      <c r="E24" s="13">
        <v>0.99824999999999986</v>
      </c>
      <c r="F24" s="13">
        <v>0.90615384615384598</v>
      </c>
      <c r="G24" s="13">
        <v>8.0367867867867857E-2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0.99999999999999978</v>
      </c>
      <c r="E28" s="13">
        <v>0.99824999999999986</v>
      </c>
      <c r="F28" s="13">
        <v>0.90615384615384598</v>
      </c>
      <c r="G28" s="13">
        <v>0.66866666666666663</v>
      </c>
      <c r="H28" s="13">
        <v>0.10572557471264367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0.99999999999999978</v>
      </c>
      <c r="E32" s="13">
        <v>0.99824999999999986</v>
      </c>
      <c r="F32" s="13">
        <v>0.90615384615384598</v>
      </c>
      <c r="G32" s="13">
        <v>0.66866666666666663</v>
      </c>
      <c r="H32" s="13">
        <v>0.25500000000000006</v>
      </c>
      <c r="I32" s="13">
        <v>0.10742187500000001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0.99999999999999978</v>
      </c>
      <c r="E36" s="13">
        <v>0.99824999999999986</v>
      </c>
      <c r="F36" s="13">
        <v>0.90615384615384598</v>
      </c>
      <c r="G36" s="13">
        <v>0.66866666666666663</v>
      </c>
      <c r="H36" s="13">
        <v>0.25500000000000006</v>
      </c>
      <c r="I36" s="13">
        <v>0.10742187500000001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0.99999999999999978</v>
      </c>
      <c r="E40" s="13">
        <v>0.99824999999999986</v>
      </c>
      <c r="F40" s="13">
        <v>0.90615384615384598</v>
      </c>
      <c r="G40" s="13">
        <v>0.66866666666666663</v>
      </c>
      <c r="H40" s="13">
        <v>0.25500000000000006</v>
      </c>
      <c r="I40" s="13">
        <v>0.10742187500000001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0.99999999999999978</v>
      </c>
      <c r="E44" s="13">
        <v>0.99824999999999986</v>
      </c>
      <c r="F44" s="13">
        <v>0.90615384615384598</v>
      </c>
      <c r="G44" s="13">
        <v>0.66866666666666663</v>
      </c>
      <c r="H44" s="13">
        <v>0.25500000000000006</v>
      </c>
      <c r="I44" s="13">
        <v>0.10742187500000001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0.99999999999999978</v>
      </c>
      <c r="E48" s="13">
        <v>0.99824999999999986</v>
      </c>
      <c r="F48" s="13">
        <v>0.90615384615384598</v>
      </c>
      <c r="G48" s="13">
        <v>0.66866666666666663</v>
      </c>
      <c r="H48" s="13">
        <v>0.25500000000000006</v>
      </c>
      <c r="I48" s="13">
        <v>0.10742187500000001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0.99999999999999978</v>
      </c>
      <c r="E52" s="13">
        <v>0.99824999999999986</v>
      </c>
      <c r="F52" s="13">
        <v>0.90615384615384598</v>
      </c>
      <c r="G52" s="13">
        <v>0.66866666666666663</v>
      </c>
      <c r="H52" s="13">
        <v>0.25500000000000006</v>
      </c>
      <c r="I52" s="13">
        <v>0.10742187500000001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0.99999999999999978</v>
      </c>
      <c r="E56" s="13">
        <v>0.99824999999999986</v>
      </c>
      <c r="F56" s="13">
        <v>0.90615384615384598</v>
      </c>
      <c r="G56" s="13">
        <v>0.66866666666666663</v>
      </c>
      <c r="H56" s="13">
        <v>0.25500000000000006</v>
      </c>
      <c r="I56" s="13">
        <v>0.10742187500000001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859502177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55313096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858686488</v>
      </c>
      <c r="I68" s="48">
        <f t="shared" ref="I68" si="2">+H68+I67</f>
        <v>858686488</v>
      </c>
      <c r="J68" s="48">
        <f t="shared" ref="J68" si="3">+I68+J67</f>
        <v>858686488</v>
      </c>
      <c r="K68" s="48">
        <f t="shared" ref="K68" si="4">+J68+K67</f>
        <v>858686488</v>
      </c>
      <c r="L68" s="48">
        <f t="shared" ref="L68" si="5">+K68+L67</f>
        <v>858686488</v>
      </c>
      <c r="M68" s="48">
        <f t="shared" ref="M68" si="6">+L68+M67</f>
        <v>858686488</v>
      </c>
      <c r="N68" s="48">
        <f t="shared" ref="N68" si="7">+M68+N67</f>
        <v>858686488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1.6129032258064512E-2</v>
      </c>
      <c r="E75" s="7">
        <f>+GETPIVOTDATA("% AVANCE",$B$18)</f>
        <v>4.6820312499999996E-2</v>
      </c>
      <c r="F75" s="7">
        <f>+GETPIVOTDATA("% AVANCE",$B$22)</f>
        <v>8.0367867867867857E-2</v>
      </c>
      <c r="G75" s="7">
        <f>+GETPIVOTDATA("% AVANCE",$B$26)</f>
        <v>0.10572557471264367</v>
      </c>
      <c r="H75" s="7">
        <f>+GETPIVOTDATA("% AVANCE",$B$30)</f>
        <v>0.10742187500000001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1.6129032258064512E-2</v>
      </c>
      <c r="E76" s="7">
        <f>+E75-D76</f>
        <v>3.0691280241935483E-2</v>
      </c>
      <c r="F76" s="7">
        <f>+F75-E76</f>
        <v>4.967658762593237E-2</v>
      </c>
      <c r="G76" s="7">
        <f>+G75-F76</f>
        <v>5.6048987086711299E-2</v>
      </c>
      <c r="H76" s="7">
        <f>+H75-G76</f>
        <v>5.1372887913288715E-2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1.6129032258064512E-2</v>
      </c>
      <c r="L82" s="7">
        <f>+K82-K81</f>
        <v>1.6129032258064512E-2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4.6820312499999996E-2</v>
      </c>
      <c r="L83" s="7">
        <f>+K83-L82</f>
        <v>3.0691280241935483E-2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8.0367867867867857E-2</v>
      </c>
      <c r="L84" s="7">
        <f>+K84-L83</f>
        <v>4.967658762593237E-2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0.10572557471264367</v>
      </c>
      <c r="L85" s="7">
        <f>+K85-L84</f>
        <v>5.6048987086711299E-2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55313096</v>
      </c>
      <c r="D86" s="48">
        <f t="shared" si="13"/>
        <v>859502177</v>
      </c>
      <c r="E86" s="48">
        <v>1173013527.8693182</v>
      </c>
      <c r="F86" s="48">
        <f t="shared" si="14"/>
        <v>3177786568.6031523</v>
      </c>
      <c r="G86" s="7">
        <f t="shared" si="11"/>
        <v>8.407523331813346E-3</v>
      </c>
      <c r="H86" s="7">
        <f t="shared" ref="H86:H92" si="15">+H85+G86</f>
        <v>0.13064328575771395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0.10742187500000001</v>
      </c>
      <c r="L86" s="7">
        <f>+K86-L85</f>
        <v>5.1372887913288715E-2</v>
      </c>
      <c r="M86" s="13">
        <f t="shared" si="12"/>
        <v>7.681974939545938E-2</v>
      </c>
    </row>
    <row r="87" spans="2:14" ht="15.75" customHeight="1" x14ac:dyDescent="0.25">
      <c r="B87" s="18" t="s">
        <v>1621</v>
      </c>
      <c r="D87" s="48">
        <f t="shared" si="13"/>
        <v>859502177</v>
      </c>
      <c r="E87" s="48">
        <v>1173013527.8693182</v>
      </c>
      <c r="F87" s="48">
        <f t="shared" si="14"/>
        <v>4350800096.4724703</v>
      </c>
      <c r="H87" s="7">
        <f t="shared" si="15"/>
        <v>0.13064328575771395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0.10742187500000001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859502177</v>
      </c>
      <c r="E88" s="48">
        <v>1173013527.8693182</v>
      </c>
      <c r="F88" s="48">
        <f t="shared" si="14"/>
        <v>5523813624.3417883</v>
      </c>
      <c r="H88" s="7">
        <f t="shared" si="15"/>
        <v>0.13064328575771395</v>
      </c>
      <c r="I88" s="7">
        <v>8.5227272727272721E-2</v>
      </c>
      <c r="J88" s="13">
        <f>+J87+I88</f>
        <v>0.39811363636363628</v>
      </c>
      <c r="K88" s="7">
        <f>+GETPIVOTDATA("% AVANCE",$B$38)</f>
        <v>0.10742187500000001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859502177</v>
      </c>
      <c r="E89" s="48">
        <v>1173013527.8693182</v>
      </c>
      <c r="F89" s="48">
        <f t="shared" si="14"/>
        <v>6696827152.2111063</v>
      </c>
      <c r="H89" s="7">
        <f t="shared" si="15"/>
        <v>0.13064328575771395</v>
      </c>
      <c r="I89" s="7">
        <v>8.5227272727272721E-2</v>
      </c>
      <c r="J89" s="13">
        <f>+J88+I89</f>
        <v>0.48334090909090899</v>
      </c>
      <c r="K89" s="7">
        <f>+GETPIVOTDATA("% AVANCE",$B$42)</f>
        <v>0.10742187500000001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859502177</v>
      </c>
      <c r="E90" s="48">
        <v>1173013527.8693182</v>
      </c>
      <c r="F90" s="48">
        <f t="shared" si="14"/>
        <v>7869840680.0804243</v>
      </c>
      <c r="H90" s="7">
        <f t="shared" si="15"/>
        <v>0.13064328575771395</v>
      </c>
      <c r="I90" s="7">
        <v>8.5227272727272721E-2</v>
      </c>
      <c r="J90" s="13">
        <f>+J89+I90</f>
        <v>0.56856818181818169</v>
      </c>
      <c r="K90" s="7">
        <f>+GETPIVOTDATA("% AVANCE",$B$46)</f>
        <v>0.10742187500000001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859502177</v>
      </c>
      <c r="E91" s="48">
        <v>1173013527.8693182</v>
      </c>
      <c r="F91" s="48">
        <f t="shared" si="14"/>
        <v>9042854207.9497433</v>
      </c>
      <c r="H91" s="7">
        <f t="shared" si="15"/>
        <v>0.13064328575771395</v>
      </c>
      <c r="I91" s="7">
        <v>8.5227272727272721E-2</v>
      </c>
      <c r="J91" s="13">
        <f>+J90+I91</f>
        <v>0.6537954545454544</v>
      </c>
      <c r="K91" s="7">
        <f>+GETPIVOTDATA("% AVANCE",$B$50)</f>
        <v>0.10742187500000001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859502177</v>
      </c>
      <c r="E92" s="48">
        <v>1173013527.8693182</v>
      </c>
      <c r="F92" s="48">
        <f t="shared" si="14"/>
        <v>10215867735.819061</v>
      </c>
      <c r="H92" s="7">
        <f t="shared" si="15"/>
        <v>0.13064328575771395</v>
      </c>
      <c r="I92" s="7">
        <v>8.5227272727272721E-2</v>
      </c>
      <c r="J92" s="13">
        <f>+J91+I92</f>
        <v>0.73902272727272711</v>
      </c>
      <c r="K92" s="7">
        <f>+GETPIVOTDATA("% AVANCE",$B$54)</f>
        <v>0.10742187500000001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1.6129032258064512E-2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4.6820312499999996E-2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8.0367867867867857E-2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0.10572557471264367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0.13064328575771395</v>
      </c>
      <c r="D107" s="13">
        <v>0.10742187500000001</v>
      </c>
      <c r="F107" s="9" t="s">
        <v>1620</v>
      </c>
      <c r="G107" s="49">
        <v>859502177</v>
      </c>
      <c r="H107" s="49">
        <v>3177786568.6031523</v>
      </c>
      <c r="J107" s="9" t="s">
        <v>1620</v>
      </c>
      <c r="K107" s="13">
        <v>0.13064328575771395</v>
      </c>
      <c r="L107" s="13">
        <v>0.22765909090909087</v>
      </c>
      <c r="N107" s="9" t="s">
        <v>1620</v>
      </c>
      <c r="O107" s="13">
        <v>8.407523331813346E-3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0.13064328575771395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0.13064328575771395</v>
      </c>
      <c r="AI139" s="56">
        <f>+AJ139-AH139</f>
        <v>0.869356714242286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0.10742187500000001</v>
      </c>
      <c r="AI140" s="56">
        <f>+AJ140-AH140</f>
        <v>0.892578125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9.7015805151376922E-2</v>
      </c>
      <c r="AI142" s="57">
        <f>+AJ142-AH142</f>
        <v>0.90298419484862302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opLeftCell="AG1" zoomScale="84" zoomScaleNormal="84" workbookViewId="0">
      <selection activeCell="AJ9" sqref="AJ9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824242747</v>
      </c>
      <c r="E9" s="11">
        <v>830352395.68729985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55313096</v>
      </c>
      <c r="E15" s="11">
        <v>59387674.495699987</v>
      </c>
    </row>
    <row r="16" spans="3:31" hidden="1" x14ac:dyDescent="0.25">
      <c r="C16" s="9" t="s">
        <v>420</v>
      </c>
      <c r="D16" s="11">
        <v>858686488</v>
      </c>
      <c r="E16" s="11">
        <v>865056055.54449975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858686488</v>
      </c>
      <c r="D46" s="5">
        <v>865056055.54450238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824242747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55313096</v>
      </c>
    </row>
    <row r="60" spans="3:4" hidden="1" x14ac:dyDescent="0.25">
      <c r="C60" s="9" t="s">
        <v>420</v>
      </c>
      <c r="D60" s="5">
        <v>858686488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310331723</v>
      </c>
      <c r="E84" s="4">
        <f>+GETPIVOTDATA("VALOR TOTAL POR ITEM GD",$C$83,"TIPO PRODUCTO","NO CRITICO")/GETPIVOTDATA("VALOR TOTAL POR ITEM GD",$C$83)</f>
        <v>0.36140282552111147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548354765</v>
      </c>
      <c r="E85" s="4">
        <f>+GETPIVOTDATA("VALOR TOTAL POR ITEM GD",$C$83,"TIPO PRODUCTO","PRODUCTO CRITICO")/GETPIVOTDATA("VALOR TOTAL POR ITEM GD",$C$83)</f>
        <v>0.63859717447888853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858686488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70684.241199999902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8680.5236000000004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-2302396.1424000002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-942707.04470000009</v>
      </c>
    </row>
    <row r="98" spans="3:4" x14ac:dyDescent="0.25">
      <c r="C98" s="10" t="s">
        <v>425</v>
      </c>
      <c r="D98" s="11">
        <v>27096.715799999944</v>
      </c>
    </row>
    <row r="99" spans="3:4" x14ac:dyDescent="0.25">
      <c r="C99" s="10" t="s">
        <v>455</v>
      </c>
      <c r="D99" s="11">
        <v>-826727.5573000001</v>
      </c>
    </row>
    <row r="100" spans="3:4" x14ac:dyDescent="0.25">
      <c r="C100" s="10" t="s">
        <v>781</v>
      </c>
      <c r="D100" s="11">
        <v>1478.4537000000191</v>
      </c>
    </row>
    <row r="101" spans="3:4" x14ac:dyDescent="0.25">
      <c r="C101" s="10" t="s">
        <v>1596</v>
      </c>
      <c r="D101" s="11">
        <v>65574.236199999985</v>
      </c>
    </row>
    <row r="102" spans="3:4" hidden="1" x14ac:dyDescent="0.25">
      <c r="C102" s="9" t="s">
        <v>420</v>
      </c>
      <c r="D102" s="11">
        <v>-2231711.9012000002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0.16445019988866633</v>
      </c>
    </row>
    <row r="202" spans="3:51" x14ac:dyDescent="0.25">
      <c r="C202" s="9" t="s">
        <v>279</v>
      </c>
      <c r="D202" s="13">
        <v>0.12212190094283967</v>
      </c>
      <c r="AY202" t="s">
        <v>390</v>
      </c>
    </row>
    <row r="203" spans="3:51" x14ac:dyDescent="0.25">
      <c r="C203" s="9" t="s">
        <v>39</v>
      </c>
      <c r="D203" s="13">
        <v>7.4050867683987803E-2</v>
      </c>
    </row>
    <row r="204" spans="3:51" x14ac:dyDescent="0.25">
      <c r="C204" s="9" t="s">
        <v>83</v>
      </c>
      <c r="D204" s="13">
        <v>2.0137620498486664E-2</v>
      </c>
    </row>
    <row r="205" spans="3:51" x14ac:dyDescent="0.25">
      <c r="C205" s="9" t="s">
        <v>249</v>
      </c>
      <c r="D205" s="13">
        <v>6.6284485847366514E-2</v>
      </c>
    </row>
    <row r="206" spans="3:51" x14ac:dyDescent="0.25">
      <c r="C206" s="9" t="s">
        <v>40</v>
      </c>
      <c r="D206" s="13">
        <v>0.16814159292035399</v>
      </c>
    </row>
    <row r="207" spans="3:51" x14ac:dyDescent="0.25">
      <c r="C207" s="9" t="s">
        <v>41</v>
      </c>
      <c r="D207" s="13">
        <v>0.13767629281396909</v>
      </c>
    </row>
    <row r="208" spans="3:51" x14ac:dyDescent="0.25">
      <c r="C208" s="9" t="s">
        <v>337</v>
      </c>
      <c r="D208" s="13">
        <v>5.419281232173416E-2</v>
      </c>
    </row>
    <row r="209" spans="3:4" x14ac:dyDescent="0.25">
      <c r="C209" s="9" t="s">
        <v>256</v>
      </c>
      <c r="D209" s="13">
        <v>0.10604010822855324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246</v>
      </c>
      <c r="D211" s="13">
        <v>9.3929868816651024E-2</v>
      </c>
    </row>
    <row r="212" spans="3:4" x14ac:dyDescent="0.25">
      <c r="C212" s="9" t="s">
        <v>323</v>
      </c>
      <c r="D212" s="13">
        <v>0.17227564102564089</v>
      </c>
    </row>
    <row r="213" spans="3:4" x14ac:dyDescent="0.25">
      <c r="C213" s="9" t="s">
        <v>115</v>
      </c>
      <c r="D213" s="13">
        <v>0.2087648533740325</v>
      </c>
    </row>
    <row r="214" spans="3:4" x14ac:dyDescent="0.25">
      <c r="C214" s="9" t="s">
        <v>22</v>
      </c>
      <c r="D214" s="13">
        <v>0.19637462235649544</v>
      </c>
    </row>
    <row r="215" spans="3:4" x14ac:dyDescent="0.25">
      <c r="C215" s="9" t="s">
        <v>167</v>
      </c>
      <c r="D215" s="13">
        <v>0.12607160867372669</v>
      </c>
    </row>
    <row r="216" spans="3:4" x14ac:dyDescent="0.25">
      <c r="C216" s="9" t="s">
        <v>17</v>
      </c>
      <c r="D216" s="13">
        <v>0.16704824601081422</v>
      </c>
    </row>
    <row r="217" spans="3:4" x14ac:dyDescent="0.25">
      <c r="C217" s="9" t="s">
        <v>80</v>
      </c>
      <c r="D217" s="13">
        <v>0.21327391373547663</v>
      </c>
    </row>
    <row r="218" spans="3:4" x14ac:dyDescent="0.25">
      <c r="C218" s="9" t="s">
        <v>37</v>
      </c>
      <c r="D218" s="13">
        <v>0.15548823446526705</v>
      </c>
    </row>
    <row r="219" spans="3:4" x14ac:dyDescent="0.25">
      <c r="C219" s="9" t="s">
        <v>197</v>
      </c>
      <c r="D219" s="13">
        <v>0.2012711864406779</v>
      </c>
    </row>
    <row r="220" spans="3:4" x14ac:dyDescent="0.25">
      <c r="C220" s="9" t="s">
        <v>204</v>
      </c>
      <c r="D220" s="13">
        <v>0.12044509660063588</v>
      </c>
    </row>
    <row r="221" spans="3:4" x14ac:dyDescent="0.25">
      <c r="C221" s="9" t="s">
        <v>347</v>
      </c>
      <c r="D221" s="13">
        <v>0</v>
      </c>
    </row>
    <row r="222" spans="3:4" x14ac:dyDescent="0.25">
      <c r="C222" s="9" t="s">
        <v>318</v>
      </c>
      <c r="D222" s="13">
        <v>0.15388008818420645</v>
      </c>
    </row>
    <row r="223" spans="3:4" x14ac:dyDescent="0.25">
      <c r="C223" s="9" t="s">
        <v>30</v>
      </c>
      <c r="D223" s="13">
        <v>0.14460782958297158</v>
      </c>
    </row>
    <row r="224" spans="3:4" hidden="1" x14ac:dyDescent="0.25">
      <c r="C224" s="9" t="s">
        <v>297</v>
      </c>
      <c r="D224" s="13">
        <v>0.11459589867310011</v>
      </c>
    </row>
    <row r="225" spans="3:4" hidden="1" x14ac:dyDescent="0.25">
      <c r="C225" s="9" t="s">
        <v>289</v>
      </c>
      <c r="D225" s="13">
        <v>0.11124473842453397</v>
      </c>
    </row>
    <row r="226" spans="3:4" hidden="1" x14ac:dyDescent="0.25">
      <c r="C226" s="9" t="s">
        <v>287</v>
      </c>
      <c r="D226" s="13">
        <v>0.1247717589774802</v>
      </c>
    </row>
    <row r="227" spans="3:4" hidden="1" x14ac:dyDescent="0.25">
      <c r="C227" s="9" t="s">
        <v>316</v>
      </c>
      <c r="D227" s="13">
        <v>0.1547250654606046</v>
      </c>
    </row>
    <row r="228" spans="3:4" hidden="1" x14ac:dyDescent="0.25">
      <c r="C228" s="9" t="s">
        <v>420</v>
      </c>
      <c r="D228" s="13">
        <v>0.12644895729664393</v>
      </c>
    </row>
    <row r="229" spans="3:4" hidden="1" x14ac:dyDescent="0.25"/>
    <row r="230" spans="3:4" hidden="1" x14ac:dyDescent="0.25"/>
    <row r="231" spans="3:4" hidden="1" x14ac:dyDescent="0.25"/>
    <row r="232" spans="3:4" hidden="1" x14ac:dyDescent="0.25"/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540</v>
      </c>
      <c r="E274" t="s">
        <v>420</v>
      </c>
    </row>
    <row r="275" spans="3:5" x14ac:dyDescent="0.25">
      <c r="C275" s="9" t="s">
        <v>421</v>
      </c>
      <c r="D275" s="11">
        <v>2035.1682333333331</v>
      </c>
      <c r="E275" s="11">
        <v>2035.1682333333331</v>
      </c>
    </row>
    <row r="276" spans="3:5" x14ac:dyDescent="0.25">
      <c r="C276" s="10" t="s">
        <v>426</v>
      </c>
      <c r="D276" s="11">
        <v>2031.3581999999999</v>
      </c>
      <c r="E276" s="11">
        <v>2031.3581999999999</v>
      </c>
    </row>
    <row r="277" spans="3:5" x14ac:dyDescent="0.25">
      <c r="C277" s="10" t="s">
        <v>427</v>
      </c>
      <c r="D277" s="11">
        <v>2037.0732499999999</v>
      </c>
      <c r="E277" s="11">
        <v>2037.0732499999999</v>
      </c>
    </row>
    <row r="278" spans="3:5" x14ac:dyDescent="0.25">
      <c r="C278" s="9" t="s">
        <v>422</v>
      </c>
      <c r="D278" s="11">
        <v>2065.1847413793098</v>
      </c>
      <c r="E278" s="11">
        <v>2065.1847413793103</v>
      </c>
    </row>
    <row r="279" spans="3:5" x14ac:dyDescent="0.25">
      <c r="C279" s="10" t="s">
        <v>423</v>
      </c>
      <c r="D279" s="11">
        <v>2097.1343000000002</v>
      </c>
      <c r="E279" s="11">
        <v>2097.1343000000002</v>
      </c>
    </row>
    <row r="280" spans="3:5" x14ac:dyDescent="0.25">
      <c r="C280" s="10" t="s">
        <v>424</v>
      </c>
      <c r="D280" s="11">
        <v>2087.4843333333333</v>
      </c>
      <c r="E280" s="11">
        <v>2087.4843333333333</v>
      </c>
    </row>
    <row r="281" spans="3:5" x14ac:dyDescent="0.25">
      <c r="C281" s="10" t="s">
        <v>425</v>
      </c>
      <c r="D281" s="11">
        <v>2077.6863833333332</v>
      </c>
      <c r="E281" s="11">
        <v>2077.6863833333332</v>
      </c>
    </row>
    <row r="282" spans="3:5" x14ac:dyDescent="0.25">
      <c r="C282" s="10" t="s">
        <v>455</v>
      </c>
      <c r="D282" s="11">
        <v>2047.3003399999998</v>
      </c>
      <c r="E282" s="11">
        <v>2047.3003399999998</v>
      </c>
    </row>
    <row r="283" spans="3:5" x14ac:dyDescent="0.25">
      <c r="C283" s="10" t="s">
        <v>781</v>
      </c>
      <c r="D283" s="11">
        <v>2050.8619399999998</v>
      </c>
      <c r="E283" s="11">
        <v>2050.8619399999998</v>
      </c>
    </row>
    <row r="284" spans="3:5" x14ac:dyDescent="0.25">
      <c r="C284" s="10" t="s">
        <v>1596</v>
      </c>
      <c r="D284" s="11">
        <v>2057.0778</v>
      </c>
      <c r="E284" s="11">
        <v>2057.0778</v>
      </c>
    </row>
    <row r="285" spans="3:5" x14ac:dyDescent="0.25">
      <c r="C285" s="9" t="s">
        <v>420</v>
      </c>
      <c r="D285" s="11">
        <v>2062.3706937499992</v>
      </c>
      <c r="E285" s="11">
        <v>2062.3706937500001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-7.363184736615791E-3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-6369567.5445023775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859502177</v>
      </c>
      <c r="K456" s="7">
        <f>+J456/J457</f>
        <v>0.13064328575771395</v>
      </c>
      <c r="L456" s="5">
        <f>+L455-J456</f>
        <v>-587163803</v>
      </c>
      <c r="M456">
        <v>806388757</v>
      </c>
    </row>
    <row r="457" spans="2:44" x14ac:dyDescent="0.25">
      <c r="C457" s="9" t="s">
        <v>422</v>
      </c>
      <c r="D457" s="5">
        <v>824242747</v>
      </c>
      <c r="E457" s="5">
        <v>830352395.68729985</v>
      </c>
      <c r="F457" s="13">
        <v>-7.3578985488986781E-3</v>
      </c>
      <c r="G457" s="5">
        <v>-6109648.6873021126</v>
      </c>
      <c r="I457" s="19" t="s">
        <v>415</v>
      </c>
      <c r="J457" s="2">
        <v>6579000000</v>
      </c>
      <c r="K457" s="12">
        <v>1</v>
      </c>
      <c r="M457" s="5">
        <f>+J456-M456</f>
        <v>53113420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93.824259147732931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-349772163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55313096</v>
      </c>
      <c r="E463" s="5">
        <v>59387674.495699987</v>
      </c>
      <c r="F463" s="13">
        <v>-6.8609834116252655E-2</v>
      </c>
      <c r="G463" s="5">
        <v>-4074578.4956999868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858686488</v>
      </c>
      <c r="E464" s="5">
        <v>865056055.54449975</v>
      </c>
      <c r="F464" s="13">
        <v>-7.363184736615791E-3</v>
      </c>
      <c r="G464" s="5">
        <v>-6369567.5445023775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55313096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0.13064328575771395</v>
      </c>
      <c r="AH472" s="21">
        <f>+K457-AG472</f>
        <v>0.869356714242286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0.13064328575771395</v>
      </c>
      <c r="AO545" s="59">
        <f>+AP545-AN545</f>
        <v>0.869356714242286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8931711691.774519</v>
      </c>
      <c r="D584" s="25">
        <v>10688117934.422169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0.61554335762067736</v>
      </c>
    </row>
    <row r="587" spans="3:44" x14ac:dyDescent="0.25">
      <c r="D587" s="5">
        <f>+GETPIVOTDATA(" PPTO TOTAL",$C$583)-J457</f>
        <v>4109117934.4221687</v>
      </c>
      <c r="E587" s="7">
        <f>+D587/GETPIVOTDATA(" PPTO TOTAL",$C$583)</f>
        <v>0.3844566423793227</v>
      </c>
    </row>
    <row r="588" spans="3:44" x14ac:dyDescent="0.25">
      <c r="C588" s="2">
        <f>+GETPIVOTDATA(" PROYECCION COMPRA",$C$583)-C586</f>
        <v>2391711691.774519</v>
      </c>
      <c r="D588" s="2">
        <f>+GETPIVOTDATA(" PPTO TOTAL",$C$583)-GETPIVOTDATA(" PROYECCION COMPRA",$C$583)</f>
        <v>1756406242.6476498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3</v>
      </c>
      <c r="I114">
        <v>29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0.48333333333333334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31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4.1193181818181816E-2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0</v>
      </c>
      <c r="I115">
        <v>29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0.47540983606557374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32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4.1193181818181816E-2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29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0.453125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35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4.1193181818181816E-2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0</v>
      </c>
      <c r="E117">
        <v>94</v>
      </c>
      <c r="F117">
        <v>2</v>
      </c>
      <c r="G117">
        <v>66</v>
      </c>
      <c r="H117">
        <v>0</v>
      </c>
      <c r="I117">
        <v>29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0.8392857142857143</v>
      </c>
      <c r="M117" s="4">
        <f>IFERROR(AV_PLAN[[#This Row],[TERMINO REAL ACUMULADO]]/AV_PLAN[[#This Row],[TERMINO PLAN ACUMULADO]],"")</f>
        <v>0.43939393939393939</v>
      </c>
      <c r="N117">
        <f>+AV_PLAN[[#This Row],[PLAN ACUMULADO]]-AV_PLAN[[#This Row],[INICIO REAL ACUMULADO]]</f>
        <v>18</v>
      </c>
      <c r="O117">
        <f>+AV_PLAN[[#This Row],[TERMINO PLAN ACUMULADO]]-AV_PLAN[[#This Row],[TERMINO REAL ACUMULADO]]</f>
        <v>37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0.13352272727272727</v>
      </c>
      <c r="S117" s="7">
        <f>+AV_PLAN[[#This Row],[TERMINO PLAN ACUMULADO]]/$G$471</f>
        <v>9.375E-2</v>
      </c>
      <c r="T117" s="7">
        <f t="shared" si="3"/>
        <v>4.1193181818181816E-2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94</v>
      </c>
      <c r="F118">
        <v>2</v>
      </c>
      <c r="G118">
        <v>68</v>
      </c>
      <c r="H118">
        <v>0</v>
      </c>
      <c r="I118">
        <v>29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0.82456140350877194</v>
      </c>
      <c r="M118" s="4">
        <f>IFERROR(AV_PLAN[[#This Row],[TERMINO REAL ACUMULADO]]/AV_PLAN[[#This Row],[TERMINO PLAN ACUMULADO]],"")</f>
        <v>0.4264705882352941</v>
      </c>
      <c r="N118">
        <f>+AV_PLAN[[#This Row],[PLAN ACUMULADO]]-AV_PLAN[[#This Row],[INICIO REAL ACUMULADO]]</f>
        <v>20</v>
      </c>
      <c r="O118">
        <f>+AV_PLAN[[#This Row],[TERMINO PLAN ACUMULADO]]-AV_PLAN[[#This Row],[TERMINO REAL ACUMULADO]]</f>
        <v>39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0.13352272727272727</v>
      </c>
      <c r="S118" s="7">
        <f>+AV_PLAN[[#This Row],[TERMINO PLAN ACUMULADO]]/$G$471</f>
        <v>9.6590909090909088E-2</v>
      </c>
      <c r="T118" s="7">
        <f t="shared" si="3"/>
        <v>4.1193181818181816E-2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94</v>
      </c>
      <c r="F119">
        <v>4</v>
      </c>
      <c r="G119">
        <v>72</v>
      </c>
      <c r="H119">
        <v>0</v>
      </c>
      <c r="I119">
        <v>29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0.82456140350877194</v>
      </c>
      <c r="M119" s="4">
        <f>IFERROR(AV_PLAN[[#This Row],[TERMINO REAL ACUMULADO]]/AV_PLAN[[#This Row],[TERMINO PLAN ACUMULADO]],"")</f>
        <v>0.40277777777777779</v>
      </c>
      <c r="N119">
        <f>+AV_PLAN[[#This Row],[PLAN ACUMULADO]]-AV_PLAN[[#This Row],[INICIO REAL ACUMULADO]]</f>
        <v>20</v>
      </c>
      <c r="O119">
        <f>+AV_PLAN[[#This Row],[TERMINO PLAN ACUMULADO]]-AV_PLAN[[#This Row],[TERMINO REAL ACUMULADO]]</f>
        <v>43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0.13352272727272727</v>
      </c>
      <c r="S119" s="7">
        <f>+AV_PLAN[[#This Row],[TERMINO PLAN ACUMULADO]]/$G$471</f>
        <v>0.10227272727272728</v>
      </c>
      <c r="T119" s="7">
        <f t="shared" si="3"/>
        <v>4.1193181818181816E-2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94</v>
      </c>
      <c r="F120">
        <v>1</v>
      </c>
      <c r="G120">
        <v>73</v>
      </c>
      <c r="H120">
        <v>0</v>
      </c>
      <c r="I120">
        <v>29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0.82456140350877194</v>
      </c>
      <c r="M120" s="4">
        <f>IFERROR(AV_PLAN[[#This Row],[TERMINO REAL ACUMULADO]]/AV_PLAN[[#This Row],[TERMINO PLAN ACUMULADO]],"")</f>
        <v>0.39726027397260272</v>
      </c>
      <c r="N120">
        <f>+AV_PLAN[[#This Row],[PLAN ACUMULADO]]-AV_PLAN[[#This Row],[INICIO REAL ACUMULADO]]</f>
        <v>20</v>
      </c>
      <c r="O120">
        <f>+AV_PLAN[[#This Row],[TERMINO PLAN ACUMULADO]]-AV_PLAN[[#This Row],[TERMINO REAL ACUMULADO]]</f>
        <v>44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0.13352272727272727</v>
      </c>
      <c r="S120" s="7">
        <f>+AV_PLAN[[#This Row],[TERMINO PLAN ACUMULADO]]/$G$471</f>
        <v>0.10369318181818182</v>
      </c>
      <c r="T120" s="7">
        <f t="shared" si="3"/>
        <v>4.1193181818181816E-2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0</v>
      </c>
      <c r="E121">
        <v>94</v>
      </c>
      <c r="F121">
        <v>1</v>
      </c>
      <c r="G121">
        <v>74</v>
      </c>
      <c r="H121">
        <v>0</v>
      </c>
      <c r="I121">
        <v>29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0.81034482758620685</v>
      </c>
      <c r="M121" s="4">
        <f>IFERROR(AV_PLAN[[#This Row],[TERMINO REAL ACUMULADO]]/AV_PLAN[[#This Row],[TERMINO PLAN ACUMULADO]],"")</f>
        <v>0.39189189189189189</v>
      </c>
      <c r="N121">
        <f>+AV_PLAN[[#This Row],[PLAN ACUMULADO]]-AV_PLAN[[#This Row],[INICIO REAL ACUMULADO]]</f>
        <v>22</v>
      </c>
      <c r="O121">
        <f>+AV_PLAN[[#This Row],[TERMINO PLAN ACUMULADO]]-AV_PLAN[[#This Row],[TERMINO REAL ACUMULADO]]</f>
        <v>45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0.13352272727272727</v>
      </c>
      <c r="S121" s="7">
        <f>+AV_PLAN[[#This Row],[TERMINO PLAN ACUMULADO]]/$G$471</f>
        <v>0.10511363636363637</v>
      </c>
      <c r="T121" s="7">
        <f t="shared" si="3"/>
        <v>4.1193181818181816E-2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0</v>
      </c>
      <c r="E122">
        <v>94</v>
      </c>
      <c r="F122">
        <v>1</v>
      </c>
      <c r="G122">
        <v>75</v>
      </c>
      <c r="H122">
        <v>0</v>
      </c>
      <c r="I122">
        <v>29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0.79661016949152541</v>
      </c>
      <c r="M122" s="4">
        <f>IFERROR(AV_PLAN[[#This Row],[TERMINO REAL ACUMULADO]]/AV_PLAN[[#This Row],[TERMINO PLAN ACUMULADO]],"")</f>
        <v>0.38666666666666666</v>
      </c>
      <c r="N122">
        <f>+AV_PLAN[[#This Row],[PLAN ACUMULADO]]-AV_PLAN[[#This Row],[INICIO REAL ACUMULADO]]</f>
        <v>24</v>
      </c>
      <c r="O122">
        <f>+AV_PLAN[[#This Row],[TERMINO PLAN ACUMULADO]]-AV_PLAN[[#This Row],[TERMINO REAL ACUMULADO]]</f>
        <v>46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0.13352272727272727</v>
      </c>
      <c r="S122" s="7">
        <f>+AV_PLAN[[#This Row],[TERMINO PLAN ACUMULADO]]/$G$471</f>
        <v>0.10653409090909091</v>
      </c>
      <c r="T122" s="7">
        <f t="shared" si="3"/>
        <v>4.1193181818181816E-2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0</v>
      </c>
      <c r="E123">
        <v>94</v>
      </c>
      <c r="F123">
        <v>2</v>
      </c>
      <c r="G123">
        <v>77</v>
      </c>
      <c r="H123">
        <v>0</v>
      </c>
      <c r="I123">
        <v>29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0.78333333333333333</v>
      </c>
      <c r="M123" s="4">
        <f>IFERROR(AV_PLAN[[#This Row],[TERMINO REAL ACUMULADO]]/AV_PLAN[[#This Row],[TERMINO PLAN ACUMULADO]],"")</f>
        <v>0.37662337662337664</v>
      </c>
      <c r="N123">
        <f>+AV_PLAN[[#This Row],[PLAN ACUMULADO]]-AV_PLAN[[#This Row],[INICIO REAL ACUMULADO]]</f>
        <v>26</v>
      </c>
      <c r="O123">
        <f>+AV_PLAN[[#This Row],[TERMINO PLAN ACUMULADO]]-AV_PLAN[[#This Row],[TERMINO REAL ACUMULADO]]</f>
        <v>48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0.13352272727272727</v>
      </c>
      <c r="S123" s="7">
        <f>+AV_PLAN[[#This Row],[TERMINO PLAN ACUMULADO]]/$G$471</f>
        <v>0.109375</v>
      </c>
      <c r="T123" s="7">
        <f t="shared" si="3"/>
        <v>4.1193181818181816E-2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94</v>
      </c>
      <c r="F124">
        <v>1</v>
      </c>
      <c r="G124">
        <v>78</v>
      </c>
      <c r="H124">
        <v>0</v>
      </c>
      <c r="I124">
        <v>29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0.77049180327868849</v>
      </c>
      <c r="M124" s="4">
        <f>IFERROR(AV_PLAN[[#This Row],[TERMINO REAL ACUMULADO]]/AV_PLAN[[#This Row],[TERMINO PLAN ACUMULADO]],"")</f>
        <v>0.37179487179487181</v>
      </c>
      <c r="N124">
        <f>+AV_PLAN[[#This Row],[PLAN ACUMULADO]]-AV_PLAN[[#This Row],[INICIO REAL ACUMULADO]]</f>
        <v>28</v>
      </c>
      <c r="O124">
        <f>+AV_PLAN[[#This Row],[TERMINO PLAN ACUMULADO]]-AV_PLAN[[#This Row],[TERMINO REAL ACUMULADO]]</f>
        <v>49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0.13352272727272727</v>
      </c>
      <c r="S124" s="7">
        <f>+AV_PLAN[[#This Row],[TERMINO PLAN ACUMULADO]]/$G$471</f>
        <v>0.11079545454545454</v>
      </c>
      <c r="T124" s="7">
        <f t="shared" si="3"/>
        <v>4.1193181818181816E-2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94</v>
      </c>
      <c r="F125">
        <v>1</v>
      </c>
      <c r="G125">
        <v>79</v>
      </c>
      <c r="H125">
        <v>0</v>
      </c>
      <c r="I125">
        <v>29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0.75806451612903225</v>
      </c>
      <c r="M125" s="4">
        <f>IFERROR(AV_PLAN[[#This Row],[TERMINO REAL ACUMULADO]]/AV_PLAN[[#This Row],[TERMINO PLAN ACUMULADO]],"")</f>
        <v>0.36708860759493672</v>
      </c>
      <c r="N125">
        <f>+AV_PLAN[[#This Row],[PLAN ACUMULADO]]-AV_PLAN[[#This Row],[INICIO REAL ACUMULADO]]</f>
        <v>30</v>
      </c>
      <c r="O125">
        <f>+AV_PLAN[[#This Row],[TERMINO PLAN ACUMULADO]]-AV_PLAN[[#This Row],[TERMINO REAL ACUMULADO]]</f>
        <v>50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0.13352272727272727</v>
      </c>
      <c r="S125" s="7">
        <f>+AV_PLAN[[#This Row],[TERMINO PLAN ACUMULADO]]/$G$471</f>
        <v>0.11221590909090909</v>
      </c>
      <c r="T125" s="7">
        <f t="shared" si="3"/>
        <v>4.1193181818181816E-2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94</v>
      </c>
      <c r="F126">
        <v>2</v>
      </c>
      <c r="G126">
        <v>81</v>
      </c>
      <c r="H126">
        <v>0</v>
      </c>
      <c r="I126">
        <v>29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0.75806451612903225</v>
      </c>
      <c r="M126" s="4">
        <f>IFERROR(AV_PLAN[[#This Row],[TERMINO REAL ACUMULADO]]/AV_PLAN[[#This Row],[TERMINO PLAN ACUMULADO]],"")</f>
        <v>0.35802469135802467</v>
      </c>
      <c r="N126">
        <f>+AV_PLAN[[#This Row],[PLAN ACUMULADO]]-AV_PLAN[[#This Row],[INICIO REAL ACUMULADO]]</f>
        <v>30</v>
      </c>
      <c r="O126">
        <f>+AV_PLAN[[#This Row],[TERMINO PLAN ACUMULADO]]-AV_PLAN[[#This Row],[TERMINO REAL ACUMULADO]]</f>
        <v>52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0.13352272727272727</v>
      </c>
      <c r="S126" s="7">
        <f>+AV_PLAN[[#This Row],[TERMINO PLAN ACUMULADO]]/$G$471</f>
        <v>0.11505681818181818</v>
      </c>
      <c r="T126" s="7">
        <f t="shared" si="3"/>
        <v>4.1193181818181816E-2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94</v>
      </c>
      <c r="F127">
        <v>1</v>
      </c>
      <c r="G127">
        <v>82</v>
      </c>
      <c r="H127">
        <v>0</v>
      </c>
      <c r="I127">
        <v>29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0.75806451612903225</v>
      </c>
      <c r="M127" s="4">
        <f>IFERROR(AV_PLAN[[#This Row],[TERMINO REAL ACUMULADO]]/AV_PLAN[[#This Row],[TERMINO PLAN ACUMULADO]],"")</f>
        <v>0.35365853658536583</v>
      </c>
      <c r="N127">
        <f>+AV_PLAN[[#This Row],[PLAN ACUMULADO]]-AV_PLAN[[#This Row],[INICIO REAL ACUMULADO]]</f>
        <v>30</v>
      </c>
      <c r="O127">
        <f>+AV_PLAN[[#This Row],[TERMINO PLAN ACUMULADO]]-AV_PLAN[[#This Row],[TERMINO REAL ACUMULADO]]</f>
        <v>53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0.13352272727272727</v>
      </c>
      <c r="S127" s="7">
        <f>+AV_PLAN[[#This Row],[TERMINO PLAN ACUMULADO]]/$G$471</f>
        <v>0.11647727272727272</v>
      </c>
      <c r="T127" s="7">
        <f t="shared" si="3"/>
        <v>4.1193181818181816E-2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94</v>
      </c>
      <c r="F128">
        <v>1</v>
      </c>
      <c r="G128">
        <v>83</v>
      </c>
      <c r="H128">
        <v>0</v>
      </c>
      <c r="I128">
        <v>29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0.74603174603174605</v>
      </c>
      <c r="M128" s="4">
        <f>IFERROR(AV_PLAN[[#This Row],[TERMINO REAL ACUMULADO]]/AV_PLAN[[#This Row],[TERMINO PLAN ACUMULADO]],"")</f>
        <v>0.3493975903614458</v>
      </c>
      <c r="N128">
        <f>+AV_PLAN[[#This Row],[PLAN ACUMULADO]]-AV_PLAN[[#This Row],[INICIO REAL ACUMULADO]]</f>
        <v>32</v>
      </c>
      <c r="O128">
        <f>+AV_PLAN[[#This Row],[TERMINO PLAN ACUMULADO]]-AV_PLAN[[#This Row],[TERMINO REAL ACUMULADO]]</f>
        <v>54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0.13352272727272727</v>
      </c>
      <c r="S128" s="7">
        <f>+AV_PLAN[[#This Row],[TERMINO PLAN ACUMULADO]]/$G$471</f>
        <v>0.11789772727272728</v>
      </c>
      <c r="T128" s="7">
        <f t="shared" si="3"/>
        <v>4.1193181818181816E-2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94</v>
      </c>
      <c r="F129">
        <v>2</v>
      </c>
      <c r="G129">
        <v>85</v>
      </c>
      <c r="H129">
        <v>0</v>
      </c>
      <c r="I129">
        <v>29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0.734375</v>
      </c>
      <c r="M129" s="4">
        <f>IFERROR(AV_PLAN[[#This Row],[TERMINO REAL ACUMULADO]]/AV_PLAN[[#This Row],[TERMINO PLAN ACUMULADO]],"")</f>
        <v>0.3411764705882353</v>
      </c>
      <c r="N129">
        <f>+AV_PLAN[[#This Row],[PLAN ACUMULADO]]-AV_PLAN[[#This Row],[INICIO REAL ACUMULADO]]</f>
        <v>34</v>
      </c>
      <c r="O129">
        <f>+AV_PLAN[[#This Row],[TERMINO PLAN ACUMULADO]]-AV_PLAN[[#This Row],[TERMINO REAL ACUMULADO]]</f>
        <v>56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0.13352272727272727</v>
      </c>
      <c r="S129" s="7">
        <f>+AV_PLAN[[#This Row],[TERMINO PLAN ACUMULADO]]/$G$471</f>
        <v>0.12073863636363637</v>
      </c>
      <c r="T129" s="7">
        <f t="shared" si="3"/>
        <v>4.1193181818181816E-2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94</v>
      </c>
      <c r="F130">
        <v>2</v>
      </c>
      <c r="G130">
        <v>87</v>
      </c>
      <c r="H130">
        <v>0</v>
      </c>
      <c r="I130">
        <v>29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0.72307692307692306</v>
      </c>
      <c r="M130" s="4">
        <f>IFERROR(AV_PLAN[[#This Row],[TERMINO REAL ACUMULADO]]/AV_PLAN[[#This Row],[TERMINO PLAN ACUMULADO]],"")</f>
        <v>0.33333333333333331</v>
      </c>
      <c r="N130">
        <f>+AV_PLAN[[#This Row],[PLAN ACUMULADO]]-AV_PLAN[[#This Row],[INICIO REAL ACUMULADO]]</f>
        <v>36</v>
      </c>
      <c r="O130">
        <f>+AV_PLAN[[#This Row],[TERMINO PLAN ACUMULADO]]-AV_PLAN[[#This Row],[TERMINO REAL ACUMULADO]]</f>
        <v>58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0.13352272727272727</v>
      </c>
      <c r="S130" s="7">
        <f>+AV_PLAN[[#This Row],[TERMINO PLAN ACUMULADO]]/$G$471</f>
        <v>0.12357954545454546</v>
      </c>
      <c r="T130" s="7">
        <f t="shared" ref="T130:T193" si="5">IF(H130="",NA(),I130/$G$471)</f>
        <v>4.1193181818181816E-2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94</v>
      </c>
      <c r="F131">
        <v>1</v>
      </c>
      <c r="G131">
        <v>88</v>
      </c>
      <c r="H131">
        <v>0</v>
      </c>
      <c r="I131">
        <v>29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0.70676691729323304</v>
      </c>
      <c r="M131" s="4">
        <f>IFERROR(AV_PLAN[[#This Row],[TERMINO REAL ACUMULADO]]/AV_PLAN[[#This Row],[TERMINO PLAN ACUMULADO]],"")</f>
        <v>0.32954545454545453</v>
      </c>
      <c r="N131">
        <f>+AV_PLAN[[#This Row],[PLAN ACUMULADO]]-AV_PLAN[[#This Row],[INICIO REAL ACUMULADO]]</f>
        <v>39</v>
      </c>
      <c r="O131">
        <f>+AV_PLAN[[#This Row],[TERMINO PLAN ACUMULADO]]-AV_PLAN[[#This Row],[TERMINO REAL ACUMULADO]]</f>
        <v>59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0.13352272727272727</v>
      </c>
      <c r="S131" s="7">
        <f>+AV_PLAN[[#This Row],[TERMINO PLAN ACUMULADO]]/$G$471</f>
        <v>0.125</v>
      </c>
      <c r="T131" s="7">
        <f t="shared" si="5"/>
        <v>4.1193181818181816E-2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94</v>
      </c>
      <c r="F132">
        <v>1</v>
      </c>
      <c r="G132">
        <v>89</v>
      </c>
      <c r="H132">
        <v>0</v>
      </c>
      <c r="I132">
        <v>29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0.6962962962962963</v>
      </c>
      <c r="M132" s="4">
        <f>IFERROR(AV_PLAN[[#This Row],[TERMINO REAL ACUMULADO]]/AV_PLAN[[#This Row],[TERMINO PLAN ACUMULADO]],"")</f>
        <v>0.3258426966292135</v>
      </c>
      <c r="N132">
        <f>+AV_PLAN[[#This Row],[PLAN ACUMULADO]]-AV_PLAN[[#This Row],[INICIO REAL ACUMULADO]]</f>
        <v>41</v>
      </c>
      <c r="O132">
        <f>+AV_PLAN[[#This Row],[TERMINO PLAN ACUMULADO]]-AV_PLAN[[#This Row],[TERMINO REAL ACUMULADO]]</f>
        <v>60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0.13352272727272727</v>
      </c>
      <c r="S132" s="7">
        <f>+AV_PLAN[[#This Row],[TERMINO PLAN ACUMULADO]]/$G$471</f>
        <v>0.12642045454545456</v>
      </c>
      <c r="T132" s="7">
        <f t="shared" si="5"/>
        <v>4.1193181818181816E-2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94</v>
      </c>
      <c r="F133">
        <v>3</v>
      </c>
      <c r="G133">
        <v>92</v>
      </c>
      <c r="H133">
        <v>0</v>
      </c>
      <c r="I133">
        <v>29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0.6962962962962963</v>
      </c>
      <c r="M133" s="4">
        <f>IFERROR(AV_PLAN[[#This Row],[TERMINO REAL ACUMULADO]]/AV_PLAN[[#This Row],[TERMINO PLAN ACUMULADO]],"")</f>
        <v>0.31521739130434784</v>
      </c>
      <c r="N133">
        <f>+AV_PLAN[[#This Row],[PLAN ACUMULADO]]-AV_PLAN[[#This Row],[INICIO REAL ACUMULADO]]</f>
        <v>41</v>
      </c>
      <c r="O133">
        <f>+AV_PLAN[[#This Row],[TERMINO PLAN ACUMULADO]]-AV_PLAN[[#This Row],[TERMINO REAL ACUMULADO]]</f>
        <v>63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0.13352272727272727</v>
      </c>
      <c r="S133" s="7">
        <f>+AV_PLAN[[#This Row],[TERMINO PLAN ACUMULADO]]/$G$471</f>
        <v>0.13068181818181818</v>
      </c>
      <c r="T133" s="7">
        <f t="shared" si="5"/>
        <v>4.1193181818181816E-2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94</v>
      </c>
      <c r="F134">
        <v>1</v>
      </c>
      <c r="G134">
        <v>93</v>
      </c>
      <c r="H134">
        <v>0</v>
      </c>
      <c r="I134">
        <v>29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0.6962962962962963</v>
      </c>
      <c r="M134" s="4">
        <f>IFERROR(AV_PLAN[[#This Row],[TERMINO REAL ACUMULADO]]/AV_PLAN[[#This Row],[TERMINO PLAN ACUMULADO]],"")</f>
        <v>0.31182795698924731</v>
      </c>
      <c r="N134">
        <f>+AV_PLAN[[#This Row],[PLAN ACUMULADO]]-AV_PLAN[[#This Row],[INICIO REAL ACUMULADO]]</f>
        <v>41</v>
      </c>
      <c r="O134">
        <f>+AV_PLAN[[#This Row],[TERMINO PLAN ACUMULADO]]-AV_PLAN[[#This Row],[TERMINO REAL ACUMULADO]]</f>
        <v>64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0.13352272727272727</v>
      </c>
      <c r="S134" s="7">
        <f>+AV_PLAN[[#This Row],[TERMINO PLAN ACUMULADO]]/$G$471</f>
        <v>0.13210227272727273</v>
      </c>
      <c r="T134" s="7">
        <f t="shared" si="5"/>
        <v>4.1193181818181816E-2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94</v>
      </c>
      <c r="F135">
        <v>1</v>
      </c>
      <c r="G135">
        <v>94</v>
      </c>
      <c r="H135">
        <v>0</v>
      </c>
      <c r="I135">
        <v>29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0.6811594202898551</v>
      </c>
      <c r="M135" s="4">
        <f>IFERROR(AV_PLAN[[#This Row],[TERMINO REAL ACUMULADO]]/AV_PLAN[[#This Row],[TERMINO PLAN ACUMULADO]],"")</f>
        <v>0.30851063829787234</v>
      </c>
      <c r="N135">
        <f>+AV_PLAN[[#This Row],[PLAN ACUMULADO]]-AV_PLAN[[#This Row],[INICIO REAL ACUMULADO]]</f>
        <v>44</v>
      </c>
      <c r="O135">
        <f>+AV_PLAN[[#This Row],[TERMINO PLAN ACUMULADO]]-AV_PLAN[[#This Row],[TERMINO REAL ACUMULADO]]</f>
        <v>65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0.13352272727272727</v>
      </c>
      <c r="S135" s="7">
        <f>+AV_PLAN[[#This Row],[TERMINO PLAN ACUMULADO]]/$G$471</f>
        <v>0.13352272727272727</v>
      </c>
      <c r="T135" s="7">
        <f t="shared" si="5"/>
        <v>4.1193181818181816E-2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94</v>
      </c>
      <c r="F136">
        <v>1</v>
      </c>
      <c r="G136">
        <v>95</v>
      </c>
      <c r="H136">
        <v>0</v>
      </c>
      <c r="I136">
        <v>29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0.67142857142857137</v>
      </c>
      <c r="M136" s="4">
        <f>IFERROR(AV_PLAN[[#This Row],[TERMINO REAL ACUMULADO]]/AV_PLAN[[#This Row],[TERMINO PLAN ACUMULADO]],"")</f>
        <v>0.30526315789473685</v>
      </c>
      <c r="N136">
        <f>+AV_PLAN[[#This Row],[PLAN ACUMULADO]]-AV_PLAN[[#This Row],[INICIO REAL ACUMULADO]]</f>
        <v>46</v>
      </c>
      <c r="O136">
        <f>+AV_PLAN[[#This Row],[TERMINO PLAN ACUMULADO]]-AV_PLAN[[#This Row],[TERMINO REAL ACUMULADO]]</f>
        <v>66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0.13352272727272727</v>
      </c>
      <c r="S136" s="7">
        <f>+AV_PLAN[[#This Row],[TERMINO PLAN ACUMULADO]]/$G$471</f>
        <v>0.13494318181818182</v>
      </c>
      <c r="T136" s="7">
        <f t="shared" si="5"/>
        <v>4.1193181818181816E-2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94</v>
      </c>
      <c r="F137">
        <v>1</v>
      </c>
      <c r="G137">
        <v>96</v>
      </c>
      <c r="H137">
        <v>0</v>
      </c>
      <c r="I137">
        <v>29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0.65734265734265729</v>
      </c>
      <c r="M137" s="4">
        <f>IFERROR(AV_PLAN[[#This Row],[TERMINO REAL ACUMULADO]]/AV_PLAN[[#This Row],[TERMINO PLAN ACUMULADO]],"")</f>
        <v>0.30208333333333331</v>
      </c>
      <c r="N137">
        <f>+AV_PLAN[[#This Row],[PLAN ACUMULADO]]-AV_PLAN[[#This Row],[INICIO REAL ACUMULADO]]</f>
        <v>49</v>
      </c>
      <c r="O137">
        <f>+AV_PLAN[[#This Row],[TERMINO PLAN ACUMULADO]]-AV_PLAN[[#This Row],[TERMINO REAL ACUMULADO]]</f>
        <v>67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0.13352272727272727</v>
      </c>
      <c r="S137" s="7">
        <f>+AV_PLAN[[#This Row],[TERMINO PLAN ACUMULADO]]/$G$471</f>
        <v>0.13636363636363635</v>
      </c>
      <c r="T137" s="7">
        <f t="shared" si="5"/>
        <v>4.1193181818181816E-2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94</v>
      </c>
      <c r="F138">
        <v>2</v>
      </c>
      <c r="G138">
        <v>98</v>
      </c>
      <c r="H138">
        <v>0</v>
      </c>
      <c r="I138">
        <v>29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0.64827586206896548</v>
      </c>
      <c r="M138" s="4">
        <f>IFERROR(AV_PLAN[[#This Row],[TERMINO REAL ACUMULADO]]/AV_PLAN[[#This Row],[TERMINO PLAN ACUMULADO]],"")</f>
        <v>0.29591836734693877</v>
      </c>
      <c r="N138">
        <f>+AV_PLAN[[#This Row],[PLAN ACUMULADO]]-AV_PLAN[[#This Row],[INICIO REAL ACUMULADO]]</f>
        <v>51</v>
      </c>
      <c r="O138">
        <f>+AV_PLAN[[#This Row],[TERMINO PLAN ACUMULADO]]-AV_PLAN[[#This Row],[TERMINO REAL ACUMULADO]]</f>
        <v>69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0.13352272727272727</v>
      </c>
      <c r="S138" s="7">
        <f>+AV_PLAN[[#This Row],[TERMINO PLAN ACUMULADO]]/$G$471</f>
        <v>0.13920454545454544</v>
      </c>
      <c r="T138" s="7">
        <f t="shared" si="5"/>
        <v>4.1193181818181816E-2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94</v>
      </c>
      <c r="F139">
        <v>2</v>
      </c>
      <c r="G139">
        <v>100</v>
      </c>
      <c r="H139">
        <v>0</v>
      </c>
      <c r="I139">
        <v>29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0.63513513513513509</v>
      </c>
      <c r="M139" s="4">
        <f>IFERROR(AV_PLAN[[#This Row],[TERMINO REAL ACUMULADO]]/AV_PLAN[[#This Row],[TERMINO PLAN ACUMULADO]],"")</f>
        <v>0.28999999999999998</v>
      </c>
      <c r="N139">
        <f>+AV_PLAN[[#This Row],[PLAN ACUMULADO]]-AV_PLAN[[#This Row],[INICIO REAL ACUMULADO]]</f>
        <v>54</v>
      </c>
      <c r="O139">
        <f>+AV_PLAN[[#This Row],[TERMINO PLAN ACUMULADO]]-AV_PLAN[[#This Row],[TERMINO REAL ACUMULADO]]</f>
        <v>71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0.13352272727272727</v>
      </c>
      <c r="S139" s="7">
        <f>+AV_PLAN[[#This Row],[TERMINO PLAN ACUMULADO]]/$G$471</f>
        <v>0.14204545454545456</v>
      </c>
      <c r="T139" s="7">
        <f t="shared" si="5"/>
        <v>4.1193181818181816E-2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94</v>
      </c>
      <c r="F140">
        <v>2</v>
      </c>
      <c r="G140">
        <v>102</v>
      </c>
      <c r="H140">
        <v>0</v>
      </c>
      <c r="I140">
        <v>29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0.63513513513513509</v>
      </c>
      <c r="M140" s="4">
        <f>IFERROR(AV_PLAN[[#This Row],[TERMINO REAL ACUMULADO]]/AV_PLAN[[#This Row],[TERMINO PLAN ACUMULADO]],"")</f>
        <v>0.28431372549019607</v>
      </c>
      <c r="N140">
        <f>+AV_PLAN[[#This Row],[PLAN ACUMULADO]]-AV_PLAN[[#This Row],[INICIO REAL ACUMULADO]]</f>
        <v>54</v>
      </c>
      <c r="O140">
        <f>+AV_PLAN[[#This Row],[TERMINO PLAN ACUMULADO]]-AV_PLAN[[#This Row],[TERMINO REAL ACUMULADO]]</f>
        <v>73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0.13352272727272727</v>
      </c>
      <c r="S140" s="7">
        <f>+AV_PLAN[[#This Row],[TERMINO PLAN ACUMULADO]]/$G$471</f>
        <v>0.14488636363636365</v>
      </c>
      <c r="T140" s="7">
        <f t="shared" si="5"/>
        <v>4.1193181818181816E-2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94</v>
      </c>
      <c r="F141">
        <v>1</v>
      </c>
      <c r="G141">
        <v>103</v>
      </c>
      <c r="H141">
        <v>0</v>
      </c>
      <c r="I141">
        <v>29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0.63513513513513509</v>
      </c>
      <c r="M141" s="4">
        <f>IFERROR(AV_PLAN[[#This Row],[TERMINO REAL ACUMULADO]]/AV_PLAN[[#This Row],[TERMINO PLAN ACUMULADO]],"")</f>
        <v>0.28155339805825241</v>
      </c>
      <c r="N141">
        <f>+AV_PLAN[[#This Row],[PLAN ACUMULADO]]-AV_PLAN[[#This Row],[INICIO REAL ACUMULADO]]</f>
        <v>54</v>
      </c>
      <c r="O141">
        <f>+AV_PLAN[[#This Row],[TERMINO PLAN ACUMULADO]]-AV_PLAN[[#This Row],[TERMINO REAL ACUMULADO]]</f>
        <v>74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0.13352272727272727</v>
      </c>
      <c r="S141" s="7">
        <f>+AV_PLAN[[#This Row],[TERMINO PLAN ACUMULADO]]/$G$471</f>
        <v>0.14630681818181818</v>
      </c>
      <c r="T141" s="7">
        <f t="shared" si="5"/>
        <v>4.1193181818181816E-2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94</v>
      </c>
      <c r="F142">
        <v>2</v>
      </c>
      <c r="G142">
        <v>105</v>
      </c>
      <c r="H142">
        <v>0</v>
      </c>
      <c r="I142">
        <v>29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0.62666666666666671</v>
      </c>
      <c r="M142" s="4">
        <f>IFERROR(AV_PLAN[[#This Row],[TERMINO REAL ACUMULADO]]/AV_PLAN[[#This Row],[TERMINO PLAN ACUMULADO]],"")</f>
        <v>0.27619047619047621</v>
      </c>
      <c r="N142">
        <f>+AV_PLAN[[#This Row],[PLAN ACUMULADO]]-AV_PLAN[[#This Row],[INICIO REAL ACUMULADO]]</f>
        <v>56</v>
      </c>
      <c r="O142">
        <f>+AV_PLAN[[#This Row],[TERMINO PLAN ACUMULADO]]-AV_PLAN[[#This Row],[TERMINO REAL ACUMULADO]]</f>
        <v>76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0.13352272727272727</v>
      </c>
      <c r="S142" s="7">
        <f>+AV_PLAN[[#This Row],[TERMINO PLAN ACUMULADO]]/$G$471</f>
        <v>0.14914772727272727</v>
      </c>
      <c r="T142" s="7">
        <f t="shared" si="5"/>
        <v>4.1193181818181816E-2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94</v>
      </c>
      <c r="F143">
        <v>2</v>
      </c>
      <c r="G143">
        <v>107</v>
      </c>
      <c r="H143">
        <v>0</v>
      </c>
      <c r="I143">
        <v>29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0.6143790849673203</v>
      </c>
      <c r="M143" s="4">
        <f>IFERROR(AV_PLAN[[#This Row],[TERMINO REAL ACUMULADO]]/AV_PLAN[[#This Row],[TERMINO PLAN ACUMULADO]],"")</f>
        <v>0.27102803738317754</v>
      </c>
      <c r="N143">
        <f>+AV_PLAN[[#This Row],[PLAN ACUMULADO]]-AV_PLAN[[#This Row],[INICIO REAL ACUMULADO]]</f>
        <v>59</v>
      </c>
      <c r="O143">
        <f>+AV_PLAN[[#This Row],[TERMINO PLAN ACUMULADO]]-AV_PLAN[[#This Row],[TERMINO REAL ACUMULADO]]</f>
        <v>78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0.13352272727272727</v>
      </c>
      <c r="S143" s="7">
        <f>+AV_PLAN[[#This Row],[TERMINO PLAN ACUMULADO]]/$G$471</f>
        <v>0.15198863636363635</v>
      </c>
      <c r="T143" s="7">
        <f t="shared" si="5"/>
        <v>4.1193181818181816E-2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94</v>
      </c>
      <c r="F144">
        <v>1</v>
      </c>
      <c r="G144">
        <v>108</v>
      </c>
      <c r="H144">
        <v>0</v>
      </c>
      <c r="I144">
        <v>29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0.6064516129032258</v>
      </c>
      <c r="M144" s="4">
        <f>IFERROR(AV_PLAN[[#This Row],[TERMINO REAL ACUMULADO]]/AV_PLAN[[#This Row],[TERMINO PLAN ACUMULADO]],"")</f>
        <v>0.26851851851851855</v>
      </c>
      <c r="N144">
        <f>+AV_PLAN[[#This Row],[PLAN ACUMULADO]]-AV_PLAN[[#This Row],[INICIO REAL ACUMULADO]]</f>
        <v>61</v>
      </c>
      <c r="O144">
        <f>+AV_PLAN[[#This Row],[TERMINO PLAN ACUMULADO]]-AV_PLAN[[#This Row],[TERMINO REAL ACUMULADO]]</f>
        <v>79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0.13352272727272727</v>
      </c>
      <c r="S144" s="7">
        <f>+AV_PLAN[[#This Row],[TERMINO PLAN ACUMULADO]]/$G$471</f>
        <v>0.15340909090909091</v>
      </c>
      <c r="T144" s="7">
        <f t="shared" si="5"/>
        <v>4.1193181818181816E-2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94</v>
      </c>
      <c r="F145">
        <v>2</v>
      </c>
      <c r="G145">
        <v>110</v>
      </c>
      <c r="H145">
        <v>0</v>
      </c>
      <c r="I145">
        <v>29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0.59493670886075944</v>
      </c>
      <c r="M145" s="4">
        <f>IFERROR(AV_PLAN[[#This Row],[TERMINO REAL ACUMULADO]]/AV_PLAN[[#This Row],[TERMINO PLAN ACUMULADO]],"")</f>
        <v>0.26363636363636361</v>
      </c>
      <c r="N145">
        <f>+AV_PLAN[[#This Row],[PLAN ACUMULADO]]-AV_PLAN[[#This Row],[INICIO REAL ACUMULADO]]</f>
        <v>64</v>
      </c>
      <c r="O145">
        <f>+AV_PLAN[[#This Row],[TERMINO PLAN ACUMULADO]]-AV_PLAN[[#This Row],[TERMINO REAL ACUMULADO]]</f>
        <v>81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0.13352272727272727</v>
      </c>
      <c r="S145" s="7">
        <f>+AV_PLAN[[#This Row],[TERMINO PLAN ACUMULADO]]/$G$471</f>
        <v>0.15625</v>
      </c>
      <c r="T145" s="7">
        <f t="shared" si="5"/>
        <v>4.1193181818181816E-2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94</v>
      </c>
      <c r="F146">
        <v>1</v>
      </c>
      <c r="G146">
        <v>111</v>
      </c>
      <c r="H146">
        <v>0</v>
      </c>
      <c r="I146">
        <v>29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0.58750000000000002</v>
      </c>
      <c r="M146" s="4">
        <f>IFERROR(AV_PLAN[[#This Row],[TERMINO REAL ACUMULADO]]/AV_PLAN[[#This Row],[TERMINO PLAN ACUMULADO]],"")</f>
        <v>0.26126126126126126</v>
      </c>
      <c r="N146">
        <f>+AV_PLAN[[#This Row],[PLAN ACUMULADO]]-AV_PLAN[[#This Row],[INICIO REAL ACUMULADO]]</f>
        <v>66</v>
      </c>
      <c r="O146">
        <f>+AV_PLAN[[#This Row],[TERMINO PLAN ACUMULADO]]-AV_PLAN[[#This Row],[TERMINO REAL ACUMULADO]]</f>
        <v>82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0.13352272727272727</v>
      </c>
      <c r="S146" s="7">
        <f>+AV_PLAN[[#This Row],[TERMINO PLAN ACUMULADO]]/$G$471</f>
        <v>0.15767045454545456</v>
      </c>
      <c r="T146" s="7">
        <f t="shared" si="5"/>
        <v>4.1193181818181816E-2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94</v>
      </c>
      <c r="F147">
        <v>1</v>
      </c>
      <c r="G147">
        <v>112</v>
      </c>
      <c r="H147">
        <v>0</v>
      </c>
      <c r="I147">
        <v>29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0.58750000000000002</v>
      </c>
      <c r="M147" s="4">
        <f>IFERROR(AV_PLAN[[#This Row],[TERMINO REAL ACUMULADO]]/AV_PLAN[[#This Row],[TERMINO PLAN ACUMULADO]],"")</f>
        <v>0.25892857142857145</v>
      </c>
      <c r="N147">
        <f>+AV_PLAN[[#This Row],[PLAN ACUMULADO]]-AV_PLAN[[#This Row],[INICIO REAL ACUMULADO]]</f>
        <v>66</v>
      </c>
      <c r="O147">
        <f>+AV_PLAN[[#This Row],[TERMINO PLAN ACUMULADO]]-AV_PLAN[[#This Row],[TERMINO REAL ACUMULADO]]</f>
        <v>83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0.13352272727272727</v>
      </c>
      <c r="S147" s="7">
        <f>+AV_PLAN[[#This Row],[TERMINO PLAN ACUMULADO]]/$G$471</f>
        <v>0.15909090909090909</v>
      </c>
      <c r="T147" s="7">
        <f t="shared" si="5"/>
        <v>4.1193181818181816E-2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94</v>
      </c>
      <c r="F148">
        <v>2</v>
      </c>
      <c r="G148">
        <v>114</v>
      </c>
      <c r="H148">
        <v>0</v>
      </c>
      <c r="I148">
        <v>29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0.58750000000000002</v>
      </c>
      <c r="M148" s="4">
        <f>IFERROR(AV_PLAN[[#This Row],[TERMINO REAL ACUMULADO]]/AV_PLAN[[#This Row],[TERMINO PLAN ACUMULADO]],"")</f>
        <v>0.25438596491228072</v>
      </c>
      <c r="N148">
        <f>+AV_PLAN[[#This Row],[PLAN ACUMULADO]]-AV_PLAN[[#This Row],[INICIO REAL ACUMULADO]]</f>
        <v>66</v>
      </c>
      <c r="O148">
        <f>+AV_PLAN[[#This Row],[TERMINO PLAN ACUMULADO]]-AV_PLAN[[#This Row],[TERMINO REAL ACUMULADO]]</f>
        <v>85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0.13352272727272727</v>
      </c>
      <c r="S148" s="7">
        <f>+AV_PLAN[[#This Row],[TERMINO PLAN ACUMULADO]]/$G$471</f>
        <v>0.16193181818181818</v>
      </c>
      <c r="T148" s="7">
        <f t="shared" si="5"/>
        <v>4.1193181818181816E-2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94</v>
      </c>
      <c r="F149">
        <v>2</v>
      </c>
      <c r="G149">
        <v>116</v>
      </c>
      <c r="H149">
        <v>0</v>
      </c>
      <c r="I149">
        <v>29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0.57668711656441718</v>
      </c>
      <c r="M149" s="4">
        <f>IFERROR(AV_PLAN[[#This Row],[TERMINO REAL ACUMULADO]]/AV_PLAN[[#This Row],[TERMINO PLAN ACUMULADO]],"")</f>
        <v>0.25</v>
      </c>
      <c r="N149">
        <f>+AV_PLAN[[#This Row],[PLAN ACUMULADO]]-AV_PLAN[[#This Row],[INICIO REAL ACUMULADO]]</f>
        <v>69</v>
      </c>
      <c r="O149">
        <f>+AV_PLAN[[#This Row],[TERMINO PLAN ACUMULADO]]-AV_PLAN[[#This Row],[TERMINO REAL ACUMULADO]]</f>
        <v>87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0.13352272727272727</v>
      </c>
      <c r="S149" s="7">
        <f>+AV_PLAN[[#This Row],[TERMINO PLAN ACUMULADO]]/$G$471</f>
        <v>0.16477272727272727</v>
      </c>
      <c r="T149" s="7">
        <f t="shared" si="5"/>
        <v>4.1193181818181816E-2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94</v>
      </c>
      <c r="F150">
        <v>1</v>
      </c>
      <c r="G150">
        <v>117</v>
      </c>
      <c r="H150">
        <v>0</v>
      </c>
      <c r="I150">
        <v>29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0.5696969696969697</v>
      </c>
      <c r="M150" s="4">
        <f>IFERROR(AV_PLAN[[#This Row],[TERMINO REAL ACUMULADO]]/AV_PLAN[[#This Row],[TERMINO PLAN ACUMULADO]],"")</f>
        <v>0.24786324786324787</v>
      </c>
      <c r="N150">
        <f>+AV_PLAN[[#This Row],[PLAN ACUMULADO]]-AV_PLAN[[#This Row],[INICIO REAL ACUMULADO]]</f>
        <v>71</v>
      </c>
      <c r="O150">
        <f>+AV_PLAN[[#This Row],[TERMINO PLAN ACUMULADO]]-AV_PLAN[[#This Row],[TERMINO REAL ACUMULADO]]</f>
        <v>88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0.13352272727272727</v>
      </c>
      <c r="S150" s="7">
        <f>+AV_PLAN[[#This Row],[TERMINO PLAN ACUMULADO]]/$G$471</f>
        <v>0.16619318181818182</v>
      </c>
      <c r="T150" s="7">
        <f t="shared" si="5"/>
        <v>4.1193181818181816E-2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94</v>
      </c>
      <c r="F151">
        <v>1</v>
      </c>
      <c r="G151">
        <v>118</v>
      </c>
      <c r="H151">
        <v>0</v>
      </c>
      <c r="I151">
        <v>29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0.55952380952380953</v>
      </c>
      <c r="M151" s="4">
        <f>IFERROR(AV_PLAN[[#This Row],[TERMINO REAL ACUMULADO]]/AV_PLAN[[#This Row],[TERMINO PLAN ACUMULADO]],"")</f>
        <v>0.24576271186440679</v>
      </c>
      <c r="N151">
        <f>+AV_PLAN[[#This Row],[PLAN ACUMULADO]]-AV_PLAN[[#This Row],[INICIO REAL ACUMULADO]]</f>
        <v>74</v>
      </c>
      <c r="O151">
        <f>+AV_PLAN[[#This Row],[TERMINO PLAN ACUMULADO]]-AV_PLAN[[#This Row],[TERMINO REAL ACUMULADO]]</f>
        <v>89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0.13352272727272727</v>
      </c>
      <c r="S151" s="7">
        <f>+AV_PLAN[[#This Row],[TERMINO PLAN ACUMULADO]]/$G$471</f>
        <v>0.16761363636363635</v>
      </c>
      <c r="T151" s="7">
        <f t="shared" si="5"/>
        <v>4.1193181818181816E-2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94</v>
      </c>
      <c r="F152">
        <v>3</v>
      </c>
      <c r="G152">
        <v>121</v>
      </c>
      <c r="H152">
        <v>0</v>
      </c>
      <c r="I152">
        <v>29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0.55294117647058827</v>
      </c>
      <c r="M152" s="4">
        <f>IFERROR(AV_PLAN[[#This Row],[TERMINO REAL ACUMULADO]]/AV_PLAN[[#This Row],[TERMINO PLAN ACUMULADO]],"")</f>
        <v>0.23966942148760331</v>
      </c>
      <c r="N152">
        <f>+AV_PLAN[[#This Row],[PLAN ACUMULADO]]-AV_PLAN[[#This Row],[INICIO REAL ACUMULADO]]</f>
        <v>76</v>
      </c>
      <c r="O152">
        <f>+AV_PLAN[[#This Row],[TERMINO PLAN ACUMULADO]]-AV_PLAN[[#This Row],[TERMINO REAL ACUMULADO]]</f>
        <v>92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0.13352272727272727</v>
      </c>
      <c r="S152" s="7">
        <f>+AV_PLAN[[#This Row],[TERMINO PLAN ACUMULADO]]/$G$471</f>
        <v>0.171875</v>
      </c>
      <c r="T152" s="7">
        <f t="shared" si="5"/>
        <v>4.1193181818181816E-2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94</v>
      </c>
      <c r="F153">
        <v>3</v>
      </c>
      <c r="G153">
        <v>124</v>
      </c>
      <c r="H153">
        <v>0</v>
      </c>
      <c r="I153">
        <v>29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0.54335260115606931</v>
      </c>
      <c r="M153" s="4">
        <f>IFERROR(AV_PLAN[[#This Row],[TERMINO REAL ACUMULADO]]/AV_PLAN[[#This Row],[TERMINO PLAN ACUMULADO]],"")</f>
        <v>0.23387096774193547</v>
      </c>
      <c r="N153">
        <f>+AV_PLAN[[#This Row],[PLAN ACUMULADO]]-AV_PLAN[[#This Row],[INICIO REAL ACUMULADO]]</f>
        <v>79</v>
      </c>
      <c r="O153">
        <f>+AV_PLAN[[#This Row],[TERMINO PLAN ACUMULADO]]-AV_PLAN[[#This Row],[TERMINO REAL ACUMULADO]]</f>
        <v>95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0.13352272727272727</v>
      </c>
      <c r="S153" s="7">
        <f>+AV_PLAN[[#This Row],[TERMINO PLAN ACUMULADO]]/$G$471</f>
        <v>0.17613636363636365</v>
      </c>
      <c r="T153" s="7">
        <f t="shared" si="5"/>
        <v>4.1193181818181816E-2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94</v>
      </c>
      <c r="F154">
        <v>0</v>
      </c>
      <c r="G154">
        <v>124</v>
      </c>
      <c r="H154">
        <v>0</v>
      </c>
      <c r="I154">
        <v>29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0.54335260115606931</v>
      </c>
      <c r="M154" s="4">
        <f>IFERROR(AV_PLAN[[#This Row],[TERMINO REAL ACUMULADO]]/AV_PLAN[[#This Row],[TERMINO PLAN ACUMULADO]],"")</f>
        <v>0.23387096774193547</v>
      </c>
      <c r="N154">
        <f>+AV_PLAN[[#This Row],[PLAN ACUMULADO]]-AV_PLAN[[#This Row],[INICIO REAL ACUMULADO]]</f>
        <v>79</v>
      </c>
      <c r="O154">
        <f>+AV_PLAN[[#This Row],[TERMINO PLAN ACUMULADO]]-AV_PLAN[[#This Row],[TERMINO REAL ACUMULADO]]</f>
        <v>95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0.13352272727272727</v>
      </c>
      <c r="S154" s="7">
        <f>+AV_PLAN[[#This Row],[TERMINO PLAN ACUMULADO]]/$G$471</f>
        <v>0.17613636363636365</v>
      </c>
      <c r="T154" s="7">
        <f t="shared" si="5"/>
        <v>4.1193181818181816E-2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94</v>
      </c>
      <c r="F155">
        <v>1</v>
      </c>
      <c r="G155">
        <v>125</v>
      </c>
      <c r="H155">
        <v>0</v>
      </c>
      <c r="I155">
        <v>29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0.54335260115606931</v>
      </c>
      <c r="M155" s="4">
        <f>IFERROR(AV_PLAN[[#This Row],[TERMINO REAL ACUMULADO]]/AV_PLAN[[#This Row],[TERMINO PLAN ACUMULADO]],"")</f>
        <v>0.23200000000000001</v>
      </c>
      <c r="N155">
        <f>+AV_PLAN[[#This Row],[PLAN ACUMULADO]]-AV_PLAN[[#This Row],[INICIO REAL ACUMULADO]]</f>
        <v>79</v>
      </c>
      <c r="O155">
        <f>+AV_PLAN[[#This Row],[TERMINO PLAN ACUMULADO]]-AV_PLAN[[#This Row],[TERMINO REAL ACUMULADO]]</f>
        <v>96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0.13352272727272727</v>
      </c>
      <c r="S155" s="7">
        <f>+AV_PLAN[[#This Row],[TERMINO PLAN ACUMULADO]]/$G$471</f>
        <v>0.17755681818181818</v>
      </c>
      <c r="T155" s="7">
        <f t="shared" si="5"/>
        <v>4.1193181818181816E-2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94</v>
      </c>
      <c r="F156">
        <v>1</v>
      </c>
      <c r="G156">
        <v>126</v>
      </c>
      <c r="H156">
        <v>0</v>
      </c>
      <c r="I156">
        <v>29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0.53714285714285714</v>
      </c>
      <c r="M156" s="4">
        <f>IFERROR(AV_PLAN[[#This Row],[TERMINO REAL ACUMULADO]]/AV_PLAN[[#This Row],[TERMINO PLAN ACUMULADO]],"")</f>
        <v>0.23015873015873015</v>
      </c>
      <c r="N156">
        <f>+AV_PLAN[[#This Row],[PLAN ACUMULADO]]-AV_PLAN[[#This Row],[INICIO REAL ACUMULADO]]</f>
        <v>81</v>
      </c>
      <c r="O156">
        <f>+AV_PLAN[[#This Row],[TERMINO PLAN ACUMULADO]]-AV_PLAN[[#This Row],[TERMINO REAL ACUMULADO]]</f>
        <v>97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0.13352272727272727</v>
      </c>
      <c r="S156" s="7">
        <f>+AV_PLAN[[#This Row],[TERMINO PLAN ACUMULADO]]/$G$471</f>
        <v>0.17897727272727273</v>
      </c>
      <c r="T156" s="7">
        <f t="shared" si="5"/>
        <v>4.1193181818181816E-2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94</v>
      </c>
      <c r="F157">
        <v>3</v>
      </c>
      <c r="G157">
        <v>129</v>
      </c>
      <c r="H157">
        <v>0</v>
      </c>
      <c r="I157">
        <v>29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0.5280898876404494</v>
      </c>
      <c r="M157" s="4">
        <f>IFERROR(AV_PLAN[[#This Row],[TERMINO REAL ACUMULADO]]/AV_PLAN[[#This Row],[TERMINO PLAN ACUMULADO]],"")</f>
        <v>0.22480620155038761</v>
      </c>
      <c r="N157">
        <f>+AV_PLAN[[#This Row],[PLAN ACUMULADO]]-AV_PLAN[[#This Row],[INICIO REAL ACUMULADO]]</f>
        <v>84</v>
      </c>
      <c r="O157">
        <f>+AV_PLAN[[#This Row],[TERMINO PLAN ACUMULADO]]-AV_PLAN[[#This Row],[TERMINO REAL ACUMULADO]]</f>
        <v>100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0.13352272727272727</v>
      </c>
      <c r="S157" s="7">
        <f>+AV_PLAN[[#This Row],[TERMINO PLAN ACUMULADO]]/$G$471</f>
        <v>0.18323863636363635</v>
      </c>
      <c r="T157" s="7">
        <f t="shared" si="5"/>
        <v>4.1193181818181816E-2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94</v>
      </c>
      <c r="F158">
        <v>2</v>
      </c>
      <c r="G158">
        <v>131</v>
      </c>
      <c r="H158">
        <v>0</v>
      </c>
      <c r="I158">
        <v>29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0.52222222222222225</v>
      </c>
      <c r="M158" s="4">
        <f>IFERROR(AV_PLAN[[#This Row],[TERMINO REAL ACUMULADO]]/AV_PLAN[[#This Row],[TERMINO PLAN ACUMULADO]],"")</f>
        <v>0.22137404580152673</v>
      </c>
      <c r="N158">
        <f>+AV_PLAN[[#This Row],[PLAN ACUMULADO]]-AV_PLAN[[#This Row],[INICIO REAL ACUMULADO]]</f>
        <v>86</v>
      </c>
      <c r="O158">
        <f>+AV_PLAN[[#This Row],[TERMINO PLAN ACUMULADO]]-AV_PLAN[[#This Row],[TERMINO REAL ACUMULADO]]</f>
        <v>102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0.13352272727272727</v>
      </c>
      <c r="S158" s="7">
        <f>+AV_PLAN[[#This Row],[TERMINO PLAN ACUMULADO]]/$G$471</f>
        <v>0.18607954545454544</v>
      </c>
      <c r="T158" s="7">
        <f t="shared" si="5"/>
        <v>4.1193181818181816E-2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94</v>
      </c>
      <c r="F159">
        <v>2</v>
      </c>
      <c r="G159">
        <v>133</v>
      </c>
      <c r="H159">
        <v>0</v>
      </c>
      <c r="I159">
        <v>29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0.51366120218579236</v>
      </c>
      <c r="M159" s="4">
        <f>IFERROR(AV_PLAN[[#This Row],[TERMINO REAL ACUMULADO]]/AV_PLAN[[#This Row],[TERMINO PLAN ACUMULADO]],"")</f>
        <v>0.21804511278195488</v>
      </c>
      <c r="N159">
        <f>+AV_PLAN[[#This Row],[PLAN ACUMULADO]]-AV_PLAN[[#This Row],[INICIO REAL ACUMULADO]]</f>
        <v>89</v>
      </c>
      <c r="O159">
        <f>+AV_PLAN[[#This Row],[TERMINO PLAN ACUMULADO]]-AV_PLAN[[#This Row],[TERMINO REAL ACUMULADO]]</f>
        <v>104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0.13352272727272727</v>
      </c>
      <c r="S159" s="7">
        <f>+AV_PLAN[[#This Row],[TERMINO PLAN ACUMULADO]]/$G$471</f>
        <v>0.18892045454545456</v>
      </c>
      <c r="T159" s="7">
        <f t="shared" si="5"/>
        <v>4.1193181818181816E-2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94</v>
      </c>
      <c r="F160">
        <v>2</v>
      </c>
      <c r="G160">
        <v>135</v>
      </c>
      <c r="H160">
        <v>0</v>
      </c>
      <c r="I160">
        <v>29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0.50810810810810814</v>
      </c>
      <c r="M160" s="4">
        <f>IFERROR(AV_PLAN[[#This Row],[TERMINO REAL ACUMULADO]]/AV_PLAN[[#This Row],[TERMINO PLAN ACUMULADO]],"")</f>
        <v>0.21481481481481482</v>
      </c>
      <c r="N160">
        <f>+AV_PLAN[[#This Row],[PLAN ACUMULADO]]-AV_PLAN[[#This Row],[INICIO REAL ACUMULADO]]</f>
        <v>91</v>
      </c>
      <c r="O160">
        <f>+AV_PLAN[[#This Row],[TERMINO PLAN ACUMULADO]]-AV_PLAN[[#This Row],[TERMINO REAL ACUMULADO]]</f>
        <v>106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0.13352272727272727</v>
      </c>
      <c r="S160" s="7">
        <f>+AV_PLAN[[#This Row],[TERMINO PLAN ACUMULADO]]/$G$471</f>
        <v>0.19176136363636365</v>
      </c>
      <c r="T160" s="7">
        <f t="shared" si="5"/>
        <v>4.1193181818181816E-2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94</v>
      </c>
      <c r="F161">
        <v>1</v>
      </c>
      <c r="G161">
        <v>136</v>
      </c>
      <c r="H161">
        <v>0</v>
      </c>
      <c r="I161">
        <v>29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0.50810810810810814</v>
      </c>
      <c r="M161" s="4">
        <f>IFERROR(AV_PLAN[[#This Row],[TERMINO REAL ACUMULADO]]/AV_PLAN[[#This Row],[TERMINO PLAN ACUMULADO]],"")</f>
        <v>0.21323529411764705</v>
      </c>
      <c r="N161">
        <f>+AV_PLAN[[#This Row],[PLAN ACUMULADO]]-AV_PLAN[[#This Row],[INICIO REAL ACUMULADO]]</f>
        <v>91</v>
      </c>
      <c r="O161">
        <f>+AV_PLAN[[#This Row],[TERMINO PLAN ACUMULADO]]-AV_PLAN[[#This Row],[TERMINO REAL ACUMULADO]]</f>
        <v>107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0.13352272727272727</v>
      </c>
      <c r="S161" s="7">
        <f>+AV_PLAN[[#This Row],[TERMINO PLAN ACUMULADO]]/$G$471</f>
        <v>0.19318181818181818</v>
      </c>
      <c r="T161" s="7">
        <f t="shared" si="5"/>
        <v>4.1193181818181816E-2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94</v>
      </c>
      <c r="F162">
        <v>2</v>
      </c>
      <c r="G162">
        <v>138</v>
      </c>
      <c r="H162">
        <v>0</v>
      </c>
      <c r="I162">
        <v>29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0.50810810810810814</v>
      </c>
      <c r="M162" s="4">
        <f>IFERROR(AV_PLAN[[#This Row],[TERMINO REAL ACUMULADO]]/AV_PLAN[[#This Row],[TERMINO PLAN ACUMULADO]],"")</f>
        <v>0.21014492753623187</v>
      </c>
      <c r="N162">
        <f>+AV_PLAN[[#This Row],[PLAN ACUMULADO]]-AV_PLAN[[#This Row],[INICIO REAL ACUMULADO]]</f>
        <v>91</v>
      </c>
      <c r="O162">
        <f>+AV_PLAN[[#This Row],[TERMINO PLAN ACUMULADO]]-AV_PLAN[[#This Row],[TERMINO REAL ACUMULADO]]</f>
        <v>109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0.13352272727272727</v>
      </c>
      <c r="S162" s="7">
        <f>+AV_PLAN[[#This Row],[TERMINO PLAN ACUMULADO]]/$G$471</f>
        <v>0.19602272727272727</v>
      </c>
      <c r="T162" s="7">
        <f t="shared" si="5"/>
        <v>4.1193181818181816E-2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94</v>
      </c>
      <c r="F163">
        <v>2</v>
      </c>
      <c r="G163">
        <v>140</v>
      </c>
      <c r="H163">
        <v>0</v>
      </c>
      <c r="I163">
        <v>29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0.5</v>
      </c>
      <c r="M163" s="4">
        <f>IFERROR(AV_PLAN[[#This Row],[TERMINO REAL ACUMULADO]]/AV_PLAN[[#This Row],[TERMINO PLAN ACUMULADO]],"")</f>
        <v>0.20714285714285716</v>
      </c>
      <c r="N163">
        <f>+AV_PLAN[[#This Row],[PLAN ACUMULADO]]-AV_PLAN[[#This Row],[INICIO REAL ACUMULADO]]</f>
        <v>94</v>
      </c>
      <c r="O163">
        <f>+AV_PLAN[[#This Row],[TERMINO PLAN ACUMULADO]]-AV_PLAN[[#This Row],[TERMINO REAL ACUMULADO]]</f>
        <v>111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0.13352272727272727</v>
      </c>
      <c r="S163" s="7">
        <f>+AV_PLAN[[#This Row],[TERMINO PLAN ACUMULADO]]/$G$471</f>
        <v>0.19886363636363635</v>
      </c>
      <c r="T163" s="7">
        <f t="shared" si="5"/>
        <v>4.1193181818181816E-2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94</v>
      </c>
      <c r="F164">
        <v>3</v>
      </c>
      <c r="G164">
        <v>143</v>
      </c>
      <c r="H164">
        <v>0</v>
      </c>
      <c r="I164">
        <v>29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0.49473684210526314</v>
      </c>
      <c r="M164" s="4">
        <f>IFERROR(AV_PLAN[[#This Row],[TERMINO REAL ACUMULADO]]/AV_PLAN[[#This Row],[TERMINO PLAN ACUMULADO]],"")</f>
        <v>0.20279720279720279</v>
      </c>
      <c r="N164">
        <f>+AV_PLAN[[#This Row],[PLAN ACUMULADO]]-AV_PLAN[[#This Row],[INICIO REAL ACUMULADO]]</f>
        <v>96</v>
      </c>
      <c r="O164">
        <f>+AV_PLAN[[#This Row],[TERMINO PLAN ACUMULADO]]-AV_PLAN[[#This Row],[TERMINO REAL ACUMULADO]]</f>
        <v>114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0.13352272727272727</v>
      </c>
      <c r="S164" s="7">
        <f>+AV_PLAN[[#This Row],[TERMINO PLAN ACUMULADO]]/$G$471</f>
        <v>0.203125</v>
      </c>
      <c r="T164" s="7">
        <f t="shared" si="5"/>
        <v>4.1193181818181816E-2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94</v>
      </c>
      <c r="F165">
        <v>2</v>
      </c>
      <c r="G165">
        <v>145</v>
      </c>
      <c r="H165">
        <v>0</v>
      </c>
      <c r="I165">
        <v>29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0.48704663212435234</v>
      </c>
      <c r="M165" s="4">
        <f>IFERROR(AV_PLAN[[#This Row],[TERMINO REAL ACUMULADO]]/AV_PLAN[[#This Row],[TERMINO PLAN ACUMULADO]],"")</f>
        <v>0.2</v>
      </c>
      <c r="N165">
        <f>+AV_PLAN[[#This Row],[PLAN ACUMULADO]]-AV_PLAN[[#This Row],[INICIO REAL ACUMULADO]]</f>
        <v>99</v>
      </c>
      <c r="O165">
        <f>+AV_PLAN[[#This Row],[TERMINO PLAN ACUMULADO]]-AV_PLAN[[#This Row],[TERMINO REAL ACUMULADO]]</f>
        <v>116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0.13352272727272727</v>
      </c>
      <c r="S165" s="7">
        <f>+AV_PLAN[[#This Row],[TERMINO PLAN ACUMULADO]]/$G$471</f>
        <v>0.20596590909090909</v>
      </c>
      <c r="T165" s="7">
        <f t="shared" si="5"/>
        <v>4.1193181818181816E-2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94</v>
      </c>
      <c r="F166">
        <v>0</v>
      </c>
      <c r="G166">
        <v>145</v>
      </c>
      <c r="H166">
        <v>0</v>
      </c>
      <c r="I166">
        <v>29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0.48205128205128206</v>
      </c>
      <c r="M166" s="4">
        <f>IFERROR(AV_PLAN[[#This Row],[TERMINO REAL ACUMULADO]]/AV_PLAN[[#This Row],[TERMINO PLAN ACUMULADO]],"")</f>
        <v>0.2</v>
      </c>
      <c r="N166">
        <f>+AV_PLAN[[#This Row],[PLAN ACUMULADO]]-AV_PLAN[[#This Row],[INICIO REAL ACUMULADO]]</f>
        <v>101</v>
      </c>
      <c r="O166">
        <f>+AV_PLAN[[#This Row],[TERMINO PLAN ACUMULADO]]-AV_PLAN[[#This Row],[TERMINO REAL ACUMULADO]]</f>
        <v>116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0.13352272727272727</v>
      </c>
      <c r="S166" s="7">
        <f>+AV_PLAN[[#This Row],[TERMINO PLAN ACUMULADO]]/$G$471</f>
        <v>0.20596590909090909</v>
      </c>
      <c r="T166" s="7">
        <f t="shared" si="5"/>
        <v>4.1193181818181816E-2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94</v>
      </c>
      <c r="F167">
        <v>3</v>
      </c>
      <c r="G167">
        <v>148</v>
      </c>
      <c r="H167">
        <v>0</v>
      </c>
      <c r="I167">
        <v>29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0.47474747474747475</v>
      </c>
      <c r="M167" s="4">
        <f>IFERROR(AV_PLAN[[#This Row],[TERMINO REAL ACUMULADO]]/AV_PLAN[[#This Row],[TERMINO PLAN ACUMULADO]],"")</f>
        <v>0.19594594594594594</v>
      </c>
      <c r="N167">
        <f>+AV_PLAN[[#This Row],[PLAN ACUMULADO]]-AV_PLAN[[#This Row],[INICIO REAL ACUMULADO]]</f>
        <v>104</v>
      </c>
      <c r="O167">
        <f>+AV_PLAN[[#This Row],[TERMINO PLAN ACUMULADO]]-AV_PLAN[[#This Row],[TERMINO REAL ACUMULADO]]</f>
        <v>119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0.13352272727272727</v>
      </c>
      <c r="S167" s="7">
        <f>+AV_PLAN[[#This Row],[TERMINO PLAN ACUMULADO]]/$G$471</f>
        <v>0.21022727272727273</v>
      </c>
      <c r="T167" s="7">
        <f t="shared" si="5"/>
        <v>4.1193181818181816E-2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94</v>
      </c>
      <c r="F168">
        <v>2</v>
      </c>
      <c r="G168">
        <v>150</v>
      </c>
      <c r="H168">
        <v>0</v>
      </c>
      <c r="I168">
        <v>29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0.47474747474747475</v>
      </c>
      <c r="M168" s="4">
        <f>IFERROR(AV_PLAN[[#This Row],[TERMINO REAL ACUMULADO]]/AV_PLAN[[#This Row],[TERMINO PLAN ACUMULADO]],"")</f>
        <v>0.19333333333333333</v>
      </c>
      <c r="N168">
        <f>+AV_PLAN[[#This Row],[PLAN ACUMULADO]]-AV_PLAN[[#This Row],[INICIO REAL ACUMULADO]]</f>
        <v>104</v>
      </c>
      <c r="O168">
        <f>+AV_PLAN[[#This Row],[TERMINO PLAN ACUMULADO]]-AV_PLAN[[#This Row],[TERMINO REAL ACUMULADO]]</f>
        <v>121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0.13352272727272727</v>
      </c>
      <c r="S168" s="7">
        <f>+AV_PLAN[[#This Row],[TERMINO PLAN ACUMULADO]]/$G$471</f>
        <v>0.21306818181818182</v>
      </c>
      <c r="T168" s="7">
        <f t="shared" si="5"/>
        <v>4.1193181818181816E-2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94</v>
      </c>
      <c r="F169">
        <v>3</v>
      </c>
      <c r="G169">
        <v>153</v>
      </c>
      <c r="H169">
        <v>0</v>
      </c>
      <c r="I169">
        <v>29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0.47474747474747475</v>
      </c>
      <c r="M169" s="4">
        <f>IFERROR(AV_PLAN[[#This Row],[TERMINO REAL ACUMULADO]]/AV_PLAN[[#This Row],[TERMINO PLAN ACUMULADO]],"")</f>
        <v>0.18954248366013071</v>
      </c>
      <c r="N169">
        <f>+AV_PLAN[[#This Row],[PLAN ACUMULADO]]-AV_PLAN[[#This Row],[INICIO REAL ACUMULADO]]</f>
        <v>104</v>
      </c>
      <c r="O169">
        <f>+AV_PLAN[[#This Row],[TERMINO PLAN ACUMULADO]]-AV_PLAN[[#This Row],[TERMINO REAL ACUMULADO]]</f>
        <v>124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0.13352272727272727</v>
      </c>
      <c r="S169" s="7">
        <f>+AV_PLAN[[#This Row],[TERMINO PLAN ACUMULADO]]/$G$471</f>
        <v>0.21732954545454544</v>
      </c>
      <c r="T169" s="7">
        <f t="shared" si="5"/>
        <v>4.1193181818181816E-2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94</v>
      </c>
      <c r="F170">
        <v>2</v>
      </c>
      <c r="G170">
        <v>155</v>
      </c>
      <c r="H170">
        <v>0</v>
      </c>
      <c r="I170">
        <v>29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0.47</v>
      </c>
      <c r="M170" s="4">
        <f>IFERROR(AV_PLAN[[#This Row],[TERMINO REAL ACUMULADO]]/AV_PLAN[[#This Row],[TERMINO PLAN ACUMULADO]],"")</f>
        <v>0.18709677419354839</v>
      </c>
      <c r="N170">
        <f>+AV_PLAN[[#This Row],[PLAN ACUMULADO]]-AV_PLAN[[#This Row],[INICIO REAL ACUMULADO]]</f>
        <v>106</v>
      </c>
      <c r="O170">
        <f>+AV_PLAN[[#This Row],[TERMINO PLAN ACUMULADO]]-AV_PLAN[[#This Row],[TERMINO REAL ACUMULADO]]</f>
        <v>126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0.13352272727272727</v>
      </c>
      <c r="S170" s="7">
        <f>+AV_PLAN[[#This Row],[TERMINO PLAN ACUMULADO]]/$G$471</f>
        <v>0.22017045454545456</v>
      </c>
      <c r="T170" s="7">
        <f t="shared" si="5"/>
        <v>4.1193181818181816E-2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94</v>
      </c>
      <c r="F171">
        <v>3</v>
      </c>
      <c r="G171">
        <v>158</v>
      </c>
      <c r="H171">
        <v>0</v>
      </c>
      <c r="I171">
        <v>29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0.46305418719211822</v>
      </c>
      <c r="M171" s="4">
        <f>IFERROR(AV_PLAN[[#This Row],[TERMINO REAL ACUMULADO]]/AV_PLAN[[#This Row],[TERMINO PLAN ACUMULADO]],"")</f>
        <v>0.18354430379746836</v>
      </c>
      <c r="N171">
        <f>+AV_PLAN[[#This Row],[PLAN ACUMULADO]]-AV_PLAN[[#This Row],[INICIO REAL ACUMULADO]]</f>
        <v>109</v>
      </c>
      <c r="O171">
        <f>+AV_PLAN[[#This Row],[TERMINO PLAN ACUMULADO]]-AV_PLAN[[#This Row],[TERMINO REAL ACUMULADO]]</f>
        <v>129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0.13352272727272727</v>
      </c>
      <c r="S171" s="7">
        <f>+AV_PLAN[[#This Row],[TERMINO PLAN ACUMULADO]]/$G$471</f>
        <v>0.22443181818181818</v>
      </c>
      <c r="T171" s="7">
        <f t="shared" si="5"/>
        <v>4.1193181818181816E-2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94</v>
      </c>
      <c r="F172">
        <v>1</v>
      </c>
      <c r="G172">
        <v>159</v>
      </c>
      <c r="H172">
        <v>0</v>
      </c>
      <c r="I172">
        <v>29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0.45853658536585368</v>
      </c>
      <c r="M172" s="4">
        <f>IFERROR(AV_PLAN[[#This Row],[TERMINO REAL ACUMULADO]]/AV_PLAN[[#This Row],[TERMINO PLAN ACUMULADO]],"")</f>
        <v>0.18238993710691823</v>
      </c>
      <c r="N172">
        <f>+AV_PLAN[[#This Row],[PLAN ACUMULADO]]-AV_PLAN[[#This Row],[INICIO REAL ACUMULADO]]</f>
        <v>111</v>
      </c>
      <c r="O172">
        <f>+AV_PLAN[[#This Row],[TERMINO PLAN ACUMULADO]]-AV_PLAN[[#This Row],[TERMINO REAL ACUMULADO]]</f>
        <v>130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0.13352272727272727</v>
      </c>
      <c r="S172" s="7">
        <f>+AV_PLAN[[#This Row],[TERMINO PLAN ACUMULADO]]/$G$471</f>
        <v>0.22585227272727273</v>
      </c>
      <c r="T172" s="7">
        <f t="shared" si="5"/>
        <v>4.1193181818181816E-2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94</v>
      </c>
      <c r="F173">
        <v>2</v>
      </c>
      <c r="G173">
        <v>161</v>
      </c>
      <c r="H173">
        <v>0</v>
      </c>
      <c r="I173">
        <v>29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0.45192307692307693</v>
      </c>
      <c r="M173" s="4">
        <f>IFERROR(AV_PLAN[[#This Row],[TERMINO REAL ACUMULADO]]/AV_PLAN[[#This Row],[TERMINO PLAN ACUMULADO]],"")</f>
        <v>0.18012422360248448</v>
      </c>
      <c r="N173">
        <f>+AV_PLAN[[#This Row],[PLAN ACUMULADO]]-AV_PLAN[[#This Row],[INICIO REAL ACUMULADO]]</f>
        <v>114</v>
      </c>
      <c r="O173">
        <f>+AV_PLAN[[#This Row],[TERMINO PLAN ACUMULADO]]-AV_PLAN[[#This Row],[TERMINO REAL ACUMULADO]]</f>
        <v>132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0.13352272727272727</v>
      </c>
      <c r="S173" s="7">
        <f>+AV_PLAN[[#This Row],[TERMINO PLAN ACUMULADO]]/$G$471</f>
        <v>0.22869318181818182</v>
      </c>
      <c r="T173" s="7">
        <f t="shared" si="5"/>
        <v>4.1193181818181816E-2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94</v>
      </c>
      <c r="F174">
        <v>1</v>
      </c>
      <c r="G174">
        <v>162</v>
      </c>
      <c r="H174">
        <v>0</v>
      </c>
      <c r="I174">
        <v>29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0.44761904761904764</v>
      </c>
      <c r="M174" s="4">
        <f>IFERROR(AV_PLAN[[#This Row],[TERMINO REAL ACUMULADO]]/AV_PLAN[[#This Row],[TERMINO PLAN ACUMULADO]],"")</f>
        <v>0.17901234567901234</v>
      </c>
      <c r="N174">
        <f>+AV_PLAN[[#This Row],[PLAN ACUMULADO]]-AV_PLAN[[#This Row],[INICIO REAL ACUMULADO]]</f>
        <v>116</v>
      </c>
      <c r="O174">
        <f>+AV_PLAN[[#This Row],[TERMINO PLAN ACUMULADO]]-AV_PLAN[[#This Row],[TERMINO REAL ACUMULADO]]</f>
        <v>133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0.13352272727272727</v>
      </c>
      <c r="S174" s="7">
        <f>+AV_PLAN[[#This Row],[TERMINO PLAN ACUMULADO]]/$G$471</f>
        <v>0.23011363636363635</v>
      </c>
      <c r="T174" s="7">
        <f t="shared" si="5"/>
        <v>4.1193181818181816E-2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94</v>
      </c>
      <c r="F175">
        <v>1</v>
      </c>
      <c r="G175">
        <v>163</v>
      </c>
      <c r="H175">
        <v>0</v>
      </c>
      <c r="I175">
        <v>29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0.44761904761904764</v>
      </c>
      <c r="M175" s="4">
        <f>IFERROR(AV_PLAN[[#This Row],[TERMINO REAL ACUMULADO]]/AV_PLAN[[#This Row],[TERMINO PLAN ACUMULADO]],"")</f>
        <v>0.17791411042944785</v>
      </c>
      <c r="N175">
        <f>+AV_PLAN[[#This Row],[PLAN ACUMULADO]]-AV_PLAN[[#This Row],[INICIO REAL ACUMULADO]]</f>
        <v>116</v>
      </c>
      <c r="O175">
        <f>+AV_PLAN[[#This Row],[TERMINO PLAN ACUMULADO]]-AV_PLAN[[#This Row],[TERMINO REAL ACUMULADO]]</f>
        <v>134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0.13352272727272727</v>
      </c>
      <c r="S175" s="7">
        <f>+AV_PLAN[[#This Row],[TERMINO PLAN ACUMULADO]]/$G$471</f>
        <v>0.23153409090909091</v>
      </c>
      <c r="T175" s="7">
        <f t="shared" si="5"/>
        <v>4.1193181818181816E-2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94</v>
      </c>
      <c r="F176">
        <v>2</v>
      </c>
      <c r="G176">
        <v>165</v>
      </c>
      <c r="H176">
        <v>0</v>
      </c>
      <c r="I176">
        <v>29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0.44761904761904764</v>
      </c>
      <c r="M176" s="4">
        <f>IFERROR(AV_PLAN[[#This Row],[TERMINO REAL ACUMULADO]]/AV_PLAN[[#This Row],[TERMINO PLAN ACUMULADO]],"")</f>
        <v>0.17575757575757575</v>
      </c>
      <c r="N176">
        <f>+AV_PLAN[[#This Row],[PLAN ACUMULADO]]-AV_PLAN[[#This Row],[INICIO REAL ACUMULADO]]</f>
        <v>116</v>
      </c>
      <c r="O176">
        <f>+AV_PLAN[[#This Row],[TERMINO PLAN ACUMULADO]]-AV_PLAN[[#This Row],[TERMINO REAL ACUMULADO]]</f>
        <v>136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0.13352272727272727</v>
      </c>
      <c r="S176" s="7">
        <f>+AV_PLAN[[#This Row],[TERMINO PLAN ACUMULADO]]/$G$471</f>
        <v>0.234375</v>
      </c>
      <c r="T176" s="7">
        <f t="shared" si="5"/>
        <v>4.1193181818181816E-2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94</v>
      </c>
      <c r="F177">
        <v>3</v>
      </c>
      <c r="G177">
        <v>168</v>
      </c>
      <c r="H177">
        <v>0</v>
      </c>
      <c r="I177">
        <v>29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0.44131455399061031</v>
      </c>
      <c r="M177" s="4">
        <f>IFERROR(AV_PLAN[[#This Row],[TERMINO REAL ACUMULADO]]/AV_PLAN[[#This Row],[TERMINO PLAN ACUMULADO]],"")</f>
        <v>0.17261904761904762</v>
      </c>
      <c r="N177">
        <f>+AV_PLAN[[#This Row],[PLAN ACUMULADO]]-AV_PLAN[[#This Row],[INICIO REAL ACUMULADO]]</f>
        <v>119</v>
      </c>
      <c r="O177">
        <f>+AV_PLAN[[#This Row],[TERMINO PLAN ACUMULADO]]-AV_PLAN[[#This Row],[TERMINO REAL ACUMULADO]]</f>
        <v>139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0.13352272727272727</v>
      </c>
      <c r="S177" s="7">
        <f>+AV_PLAN[[#This Row],[TERMINO PLAN ACUMULADO]]/$G$471</f>
        <v>0.23863636363636365</v>
      </c>
      <c r="T177" s="7">
        <f t="shared" si="5"/>
        <v>4.1193181818181816E-2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94</v>
      </c>
      <c r="F178">
        <v>2</v>
      </c>
      <c r="G178">
        <v>170</v>
      </c>
      <c r="H178">
        <v>0</v>
      </c>
      <c r="I178">
        <v>29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0.43720930232558142</v>
      </c>
      <c r="M178" s="4">
        <f>IFERROR(AV_PLAN[[#This Row],[TERMINO REAL ACUMULADO]]/AV_PLAN[[#This Row],[TERMINO PLAN ACUMULADO]],"")</f>
        <v>0.17058823529411765</v>
      </c>
      <c r="N178">
        <f>+AV_PLAN[[#This Row],[PLAN ACUMULADO]]-AV_PLAN[[#This Row],[INICIO REAL ACUMULADO]]</f>
        <v>121</v>
      </c>
      <c r="O178">
        <f>+AV_PLAN[[#This Row],[TERMINO PLAN ACUMULADO]]-AV_PLAN[[#This Row],[TERMINO REAL ACUMULADO]]</f>
        <v>141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0.13352272727272727</v>
      </c>
      <c r="S178" s="7">
        <f>+AV_PLAN[[#This Row],[TERMINO PLAN ACUMULADO]]/$G$471</f>
        <v>0.24147727272727273</v>
      </c>
      <c r="T178" s="7">
        <f t="shared" si="5"/>
        <v>4.1193181818181816E-2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94</v>
      </c>
      <c r="F179">
        <v>3</v>
      </c>
      <c r="G179">
        <v>173</v>
      </c>
      <c r="H179">
        <v>0</v>
      </c>
      <c r="I179">
        <v>29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0.43119266055045874</v>
      </c>
      <c r="M179" s="4">
        <f>IFERROR(AV_PLAN[[#This Row],[TERMINO REAL ACUMULADO]]/AV_PLAN[[#This Row],[TERMINO PLAN ACUMULADO]],"")</f>
        <v>0.16763005780346821</v>
      </c>
      <c r="N179">
        <f>+AV_PLAN[[#This Row],[PLAN ACUMULADO]]-AV_PLAN[[#This Row],[INICIO REAL ACUMULADO]]</f>
        <v>124</v>
      </c>
      <c r="O179">
        <f>+AV_PLAN[[#This Row],[TERMINO PLAN ACUMULADO]]-AV_PLAN[[#This Row],[TERMINO REAL ACUMULADO]]</f>
        <v>144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0.13352272727272727</v>
      </c>
      <c r="S179" s="7">
        <f>+AV_PLAN[[#This Row],[TERMINO PLAN ACUMULADO]]/$G$471</f>
        <v>0.24573863636363635</v>
      </c>
      <c r="T179" s="7">
        <f t="shared" si="5"/>
        <v>4.1193181818181816E-2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94</v>
      </c>
      <c r="F180">
        <v>2</v>
      </c>
      <c r="G180">
        <v>175</v>
      </c>
      <c r="H180">
        <v>0</v>
      </c>
      <c r="I180">
        <v>29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0.42727272727272725</v>
      </c>
      <c r="M180" s="4">
        <f>IFERROR(AV_PLAN[[#This Row],[TERMINO REAL ACUMULADO]]/AV_PLAN[[#This Row],[TERMINO PLAN ACUMULADO]],"")</f>
        <v>0.1657142857142857</v>
      </c>
      <c r="N180">
        <f>+AV_PLAN[[#This Row],[PLAN ACUMULADO]]-AV_PLAN[[#This Row],[INICIO REAL ACUMULADO]]</f>
        <v>126</v>
      </c>
      <c r="O180">
        <f>+AV_PLAN[[#This Row],[TERMINO PLAN ACUMULADO]]-AV_PLAN[[#This Row],[TERMINO REAL ACUMULADO]]</f>
        <v>146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0.13352272727272727</v>
      </c>
      <c r="S180" s="7">
        <f>+AV_PLAN[[#This Row],[TERMINO PLAN ACUMULADO]]/$G$471</f>
        <v>0.24857954545454544</v>
      </c>
      <c r="T180" s="7">
        <f t="shared" si="5"/>
        <v>4.1193181818181816E-2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94</v>
      </c>
      <c r="F181">
        <v>2</v>
      </c>
      <c r="G181">
        <v>177</v>
      </c>
      <c r="H181">
        <v>0</v>
      </c>
      <c r="I181">
        <v>29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0.42152466367713004</v>
      </c>
      <c r="M181" s="4">
        <f>IFERROR(AV_PLAN[[#This Row],[TERMINO REAL ACUMULADO]]/AV_PLAN[[#This Row],[TERMINO PLAN ACUMULADO]],"")</f>
        <v>0.16384180790960451</v>
      </c>
      <c r="N181">
        <f>+AV_PLAN[[#This Row],[PLAN ACUMULADO]]-AV_PLAN[[#This Row],[INICIO REAL ACUMULADO]]</f>
        <v>129</v>
      </c>
      <c r="O181">
        <f>+AV_PLAN[[#This Row],[TERMINO PLAN ACUMULADO]]-AV_PLAN[[#This Row],[TERMINO REAL ACUMULADO]]</f>
        <v>148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0.13352272727272727</v>
      </c>
      <c r="S181" s="7">
        <f>+AV_PLAN[[#This Row],[TERMINO PLAN ACUMULADO]]/$G$471</f>
        <v>0.25142045454545453</v>
      </c>
      <c r="T181" s="7">
        <f t="shared" si="5"/>
        <v>4.1193181818181816E-2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94</v>
      </c>
      <c r="F182">
        <v>1</v>
      </c>
      <c r="G182">
        <v>178</v>
      </c>
      <c r="H182">
        <v>0</v>
      </c>
      <c r="I182">
        <v>29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0.42152466367713004</v>
      </c>
      <c r="M182" s="4">
        <f>IFERROR(AV_PLAN[[#This Row],[TERMINO REAL ACUMULADO]]/AV_PLAN[[#This Row],[TERMINO PLAN ACUMULADO]],"")</f>
        <v>0.16292134831460675</v>
      </c>
      <c r="N182">
        <f>+AV_PLAN[[#This Row],[PLAN ACUMULADO]]-AV_PLAN[[#This Row],[INICIO REAL ACUMULADO]]</f>
        <v>129</v>
      </c>
      <c r="O182">
        <f>+AV_PLAN[[#This Row],[TERMINO PLAN ACUMULADO]]-AV_PLAN[[#This Row],[TERMINO REAL ACUMULADO]]</f>
        <v>149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0.13352272727272727</v>
      </c>
      <c r="S182" s="7">
        <f>+AV_PLAN[[#This Row],[TERMINO PLAN ACUMULADO]]/$G$471</f>
        <v>0.25284090909090912</v>
      </c>
      <c r="T182" s="7">
        <f t="shared" si="5"/>
        <v>4.1193181818181816E-2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94</v>
      </c>
      <c r="F183">
        <v>2</v>
      </c>
      <c r="G183">
        <v>180</v>
      </c>
      <c r="H183">
        <v>0</v>
      </c>
      <c r="I183">
        <v>29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0.42152466367713004</v>
      </c>
      <c r="M183" s="4">
        <f>IFERROR(AV_PLAN[[#This Row],[TERMINO REAL ACUMULADO]]/AV_PLAN[[#This Row],[TERMINO PLAN ACUMULADO]],"")</f>
        <v>0.16111111111111112</v>
      </c>
      <c r="N183">
        <f>+AV_PLAN[[#This Row],[PLAN ACUMULADO]]-AV_PLAN[[#This Row],[INICIO REAL ACUMULADO]]</f>
        <v>129</v>
      </c>
      <c r="O183">
        <f>+AV_PLAN[[#This Row],[TERMINO PLAN ACUMULADO]]-AV_PLAN[[#This Row],[TERMINO REAL ACUMULADO]]</f>
        <v>151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0.13352272727272727</v>
      </c>
      <c r="S183" s="7">
        <f>+AV_PLAN[[#This Row],[TERMINO PLAN ACUMULADO]]/$G$471</f>
        <v>0.25568181818181818</v>
      </c>
      <c r="T183" s="7">
        <f t="shared" si="5"/>
        <v>4.1193181818181816E-2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94</v>
      </c>
      <c r="F184">
        <v>1</v>
      </c>
      <c r="G184">
        <v>181</v>
      </c>
      <c r="H184">
        <v>0</v>
      </c>
      <c r="I184">
        <v>29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0.4177777777777778</v>
      </c>
      <c r="M184" s="4">
        <f>IFERROR(AV_PLAN[[#This Row],[TERMINO REAL ACUMULADO]]/AV_PLAN[[#This Row],[TERMINO PLAN ACUMULADO]],"")</f>
        <v>0.16022099447513813</v>
      </c>
      <c r="N184">
        <f>+AV_PLAN[[#This Row],[PLAN ACUMULADO]]-AV_PLAN[[#This Row],[INICIO REAL ACUMULADO]]</f>
        <v>131</v>
      </c>
      <c r="O184">
        <f>+AV_PLAN[[#This Row],[TERMINO PLAN ACUMULADO]]-AV_PLAN[[#This Row],[TERMINO REAL ACUMULADO]]</f>
        <v>152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0.13352272727272727</v>
      </c>
      <c r="S184" s="7">
        <f>+AV_PLAN[[#This Row],[TERMINO PLAN ACUMULADO]]/$G$471</f>
        <v>0.25710227272727271</v>
      </c>
      <c r="T184" s="7">
        <f t="shared" si="5"/>
        <v>4.1193181818181816E-2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94</v>
      </c>
      <c r="F185">
        <v>2</v>
      </c>
      <c r="G185">
        <v>183</v>
      </c>
      <c r="H185">
        <v>0</v>
      </c>
      <c r="I185">
        <v>29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0.41228070175438597</v>
      </c>
      <c r="M185" s="4">
        <f>IFERROR(AV_PLAN[[#This Row],[TERMINO REAL ACUMULADO]]/AV_PLAN[[#This Row],[TERMINO PLAN ACUMULADO]],"")</f>
        <v>0.15846994535519127</v>
      </c>
      <c r="N185">
        <f>+AV_PLAN[[#This Row],[PLAN ACUMULADO]]-AV_PLAN[[#This Row],[INICIO REAL ACUMULADO]]</f>
        <v>134</v>
      </c>
      <c r="O185">
        <f>+AV_PLAN[[#This Row],[TERMINO PLAN ACUMULADO]]-AV_PLAN[[#This Row],[TERMINO REAL ACUMULADO]]</f>
        <v>154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0.13352272727272727</v>
      </c>
      <c r="S185" s="7">
        <f>+AV_PLAN[[#This Row],[TERMINO PLAN ACUMULADO]]/$G$471</f>
        <v>0.25994318181818182</v>
      </c>
      <c r="T185" s="7">
        <f t="shared" si="5"/>
        <v>4.1193181818181816E-2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94</v>
      </c>
      <c r="F186">
        <v>2</v>
      </c>
      <c r="G186">
        <v>185</v>
      </c>
      <c r="H186">
        <v>0</v>
      </c>
      <c r="I186">
        <v>29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0.40869565217391307</v>
      </c>
      <c r="M186" s="4">
        <f>IFERROR(AV_PLAN[[#This Row],[TERMINO REAL ACUMULADO]]/AV_PLAN[[#This Row],[TERMINO PLAN ACUMULADO]],"")</f>
        <v>0.15675675675675677</v>
      </c>
      <c r="N186">
        <f>+AV_PLAN[[#This Row],[PLAN ACUMULADO]]-AV_PLAN[[#This Row],[INICIO REAL ACUMULADO]]</f>
        <v>136</v>
      </c>
      <c r="O186">
        <f>+AV_PLAN[[#This Row],[TERMINO PLAN ACUMULADO]]-AV_PLAN[[#This Row],[TERMINO REAL ACUMULADO]]</f>
        <v>156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0.13352272727272727</v>
      </c>
      <c r="S186" s="7">
        <f>+AV_PLAN[[#This Row],[TERMINO PLAN ACUMULADO]]/$G$471</f>
        <v>0.26278409090909088</v>
      </c>
      <c r="T186" s="7">
        <f t="shared" si="5"/>
        <v>4.1193181818181816E-2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94</v>
      </c>
      <c r="F187">
        <v>3</v>
      </c>
      <c r="G187">
        <v>188</v>
      </c>
      <c r="H187">
        <v>0</v>
      </c>
      <c r="I187">
        <v>29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0.40343347639484978</v>
      </c>
      <c r="M187" s="4">
        <f>IFERROR(AV_PLAN[[#This Row],[TERMINO REAL ACUMULADO]]/AV_PLAN[[#This Row],[TERMINO PLAN ACUMULADO]],"")</f>
        <v>0.15425531914893617</v>
      </c>
      <c r="N187">
        <f>+AV_PLAN[[#This Row],[PLAN ACUMULADO]]-AV_PLAN[[#This Row],[INICIO REAL ACUMULADO]]</f>
        <v>139</v>
      </c>
      <c r="O187">
        <f>+AV_PLAN[[#This Row],[TERMINO PLAN ACUMULADO]]-AV_PLAN[[#This Row],[TERMINO REAL ACUMULADO]]</f>
        <v>159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0.13352272727272727</v>
      </c>
      <c r="S187" s="7">
        <f>+AV_PLAN[[#This Row],[TERMINO PLAN ACUMULADO]]/$G$471</f>
        <v>0.26704545454545453</v>
      </c>
      <c r="T187" s="7">
        <f t="shared" si="5"/>
        <v>4.1193181818181816E-2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94</v>
      </c>
      <c r="F188">
        <v>1</v>
      </c>
      <c r="G188">
        <v>189</v>
      </c>
      <c r="H188">
        <v>0</v>
      </c>
      <c r="I188">
        <v>29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0.4</v>
      </c>
      <c r="M188" s="4">
        <f>IFERROR(AV_PLAN[[#This Row],[TERMINO REAL ACUMULADO]]/AV_PLAN[[#This Row],[TERMINO PLAN ACUMULADO]],"")</f>
        <v>0.15343915343915343</v>
      </c>
      <c r="N188">
        <f>+AV_PLAN[[#This Row],[PLAN ACUMULADO]]-AV_PLAN[[#This Row],[INICIO REAL ACUMULADO]]</f>
        <v>141</v>
      </c>
      <c r="O188">
        <f>+AV_PLAN[[#This Row],[TERMINO PLAN ACUMULADO]]-AV_PLAN[[#This Row],[TERMINO REAL ACUMULADO]]</f>
        <v>160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0.13352272727272727</v>
      </c>
      <c r="S188" s="7">
        <f>+AV_PLAN[[#This Row],[TERMINO PLAN ACUMULADO]]/$G$471</f>
        <v>0.26846590909090912</v>
      </c>
      <c r="T188" s="7">
        <f t="shared" si="5"/>
        <v>4.1193181818181816E-2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94</v>
      </c>
      <c r="F189">
        <v>2</v>
      </c>
      <c r="G189">
        <v>191</v>
      </c>
      <c r="H189">
        <v>0</v>
      </c>
      <c r="I189">
        <v>29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0.4</v>
      </c>
      <c r="M189" s="4">
        <f>IFERROR(AV_PLAN[[#This Row],[TERMINO REAL ACUMULADO]]/AV_PLAN[[#This Row],[TERMINO PLAN ACUMULADO]],"")</f>
        <v>0.15183246073298429</v>
      </c>
      <c r="N189">
        <f>+AV_PLAN[[#This Row],[PLAN ACUMULADO]]-AV_PLAN[[#This Row],[INICIO REAL ACUMULADO]]</f>
        <v>141</v>
      </c>
      <c r="O189">
        <f>+AV_PLAN[[#This Row],[TERMINO PLAN ACUMULADO]]-AV_PLAN[[#This Row],[TERMINO REAL ACUMULADO]]</f>
        <v>162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0.13352272727272727</v>
      </c>
      <c r="S189" s="7">
        <f>+AV_PLAN[[#This Row],[TERMINO PLAN ACUMULADO]]/$G$471</f>
        <v>0.27130681818181818</v>
      </c>
      <c r="T189" s="7">
        <f t="shared" si="5"/>
        <v>4.1193181818181816E-2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94</v>
      </c>
      <c r="F190">
        <v>1</v>
      </c>
      <c r="G190">
        <v>192</v>
      </c>
      <c r="H190">
        <v>0</v>
      </c>
      <c r="I190">
        <v>29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0.4</v>
      </c>
      <c r="M190" s="4">
        <f>IFERROR(AV_PLAN[[#This Row],[TERMINO REAL ACUMULADO]]/AV_PLAN[[#This Row],[TERMINO PLAN ACUMULADO]],"")</f>
        <v>0.15104166666666666</v>
      </c>
      <c r="N190">
        <f>+AV_PLAN[[#This Row],[PLAN ACUMULADO]]-AV_PLAN[[#This Row],[INICIO REAL ACUMULADO]]</f>
        <v>141</v>
      </c>
      <c r="O190">
        <f>+AV_PLAN[[#This Row],[TERMINO PLAN ACUMULADO]]-AV_PLAN[[#This Row],[TERMINO REAL ACUMULADO]]</f>
        <v>163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0.13352272727272727</v>
      </c>
      <c r="S190" s="7">
        <f>+AV_PLAN[[#This Row],[TERMINO PLAN ACUMULADO]]/$G$471</f>
        <v>0.27272727272727271</v>
      </c>
      <c r="T190" s="7">
        <f t="shared" si="5"/>
        <v>4.1193181818181816E-2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94</v>
      </c>
      <c r="F191">
        <v>1</v>
      </c>
      <c r="G191">
        <v>193</v>
      </c>
      <c r="H191">
        <v>0</v>
      </c>
      <c r="I191">
        <v>29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0.3949579831932773</v>
      </c>
      <c r="M191" s="4">
        <f>IFERROR(AV_PLAN[[#This Row],[TERMINO REAL ACUMULADO]]/AV_PLAN[[#This Row],[TERMINO PLAN ACUMULADO]],"")</f>
        <v>0.15025906735751296</v>
      </c>
      <c r="N191">
        <f>+AV_PLAN[[#This Row],[PLAN ACUMULADO]]-AV_PLAN[[#This Row],[INICIO REAL ACUMULADO]]</f>
        <v>144</v>
      </c>
      <c r="O191">
        <f>+AV_PLAN[[#This Row],[TERMINO PLAN ACUMULADO]]-AV_PLAN[[#This Row],[TERMINO REAL ACUMULADO]]</f>
        <v>164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0.13352272727272727</v>
      </c>
      <c r="S191" s="7">
        <f>+AV_PLAN[[#This Row],[TERMINO PLAN ACUMULADO]]/$G$471</f>
        <v>0.27414772727272729</v>
      </c>
      <c r="T191" s="7">
        <f t="shared" si="5"/>
        <v>4.1193181818181816E-2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94</v>
      </c>
      <c r="F192">
        <v>2</v>
      </c>
      <c r="G192">
        <v>195</v>
      </c>
      <c r="H192">
        <v>0</v>
      </c>
      <c r="I192">
        <v>29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0.39166666666666666</v>
      </c>
      <c r="M192" s="4">
        <f>IFERROR(AV_PLAN[[#This Row],[TERMINO REAL ACUMULADO]]/AV_PLAN[[#This Row],[TERMINO PLAN ACUMULADO]],"")</f>
        <v>0.14871794871794872</v>
      </c>
      <c r="N192">
        <f>+AV_PLAN[[#This Row],[PLAN ACUMULADO]]-AV_PLAN[[#This Row],[INICIO REAL ACUMULADO]]</f>
        <v>146</v>
      </c>
      <c r="O192">
        <f>+AV_PLAN[[#This Row],[TERMINO PLAN ACUMULADO]]-AV_PLAN[[#This Row],[TERMINO REAL ACUMULADO]]</f>
        <v>166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0.13352272727272727</v>
      </c>
      <c r="S192" s="7">
        <f>+AV_PLAN[[#This Row],[TERMINO PLAN ACUMULADO]]/$G$471</f>
        <v>0.27698863636363635</v>
      </c>
      <c r="T192" s="7">
        <f t="shared" si="5"/>
        <v>4.1193181818181816E-2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94</v>
      </c>
      <c r="F193">
        <v>3</v>
      </c>
      <c r="G193">
        <v>198</v>
      </c>
      <c r="H193">
        <v>0</v>
      </c>
      <c r="I193">
        <v>29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0.38683127572016462</v>
      </c>
      <c r="M193" s="4">
        <f>IFERROR(AV_PLAN[[#This Row],[TERMINO REAL ACUMULADO]]/AV_PLAN[[#This Row],[TERMINO PLAN ACUMULADO]],"")</f>
        <v>0.14646464646464646</v>
      </c>
      <c r="N193">
        <f>+AV_PLAN[[#This Row],[PLAN ACUMULADO]]-AV_PLAN[[#This Row],[INICIO REAL ACUMULADO]]</f>
        <v>149</v>
      </c>
      <c r="O193">
        <f>+AV_PLAN[[#This Row],[TERMINO PLAN ACUMULADO]]-AV_PLAN[[#This Row],[TERMINO REAL ACUMULADO]]</f>
        <v>169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0.13352272727272727</v>
      </c>
      <c r="S193" s="7">
        <f>+AV_PLAN[[#This Row],[TERMINO PLAN ACUMULADO]]/$G$471</f>
        <v>0.28125</v>
      </c>
      <c r="T193" s="7">
        <f t="shared" si="5"/>
        <v>4.1193181818181816E-2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94</v>
      </c>
      <c r="F194">
        <v>2</v>
      </c>
      <c r="G194">
        <v>200</v>
      </c>
      <c r="H194">
        <v>0</v>
      </c>
      <c r="I194">
        <v>29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0.3836734693877551</v>
      </c>
      <c r="M194" s="4">
        <f>IFERROR(AV_PLAN[[#This Row],[TERMINO REAL ACUMULADO]]/AV_PLAN[[#This Row],[TERMINO PLAN ACUMULADO]],"")</f>
        <v>0.14499999999999999</v>
      </c>
      <c r="N194">
        <f>+AV_PLAN[[#This Row],[PLAN ACUMULADO]]-AV_PLAN[[#This Row],[INICIO REAL ACUMULADO]]</f>
        <v>151</v>
      </c>
      <c r="O194">
        <f>+AV_PLAN[[#This Row],[TERMINO PLAN ACUMULADO]]-AV_PLAN[[#This Row],[TERMINO REAL ACUMULADO]]</f>
        <v>171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0.13352272727272727</v>
      </c>
      <c r="S194" s="7">
        <f>+AV_PLAN[[#This Row],[TERMINO PLAN ACUMULADO]]/$G$471</f>
        <v>0.28409090909090912</v>
      </c>
      <c r="T194" s="7">
        <f t="shared" ref="T194:T257" si="7">IF(H194="",NA(),I194/$G$471)</f>
        <v>4.1193181818181816E-2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94</v>
      </c>
      <c r="F195">
        <v>1</v>
      </c>
      <c r="G195">
        <v>201</v>
      </c>
      <c r="H195">
        <v>0</v>
      </c>
      <c r="I195">
        <v>29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0.37903225806451613</v>
      </c>
      <c r="M195" s="4">
        <f>IFERROR(AV_PLAN[[#This Row],[TERMINO REAL ACUMULADO]]/AV_PLAN[[#This Row],[TERMINO PLAN ACUMULADO]],"")</f>
        <v>0.14427860696517414</v>
      </c>
      <c r="N195">
        <f>+AV_PLAN[[#This Row],[PLAN ACUMULADO]]-AV_PLAN[[#This Row],[INICIO REAL ACUMULADO]]</f>
        <v>154</v>
      </c>
      <c r="O195">
        <f>+AV_PLAN[[#This Row],[TERMINO PLAN ACUMULADO]]-AV_PLAN[[#This Row],[TERMINO REAL ACUMULADO]]</f>
        <v>172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0.13352272727272727</v>
      </c>
      <c r="S195" s="7">
        <f>+AV_PLAN[[#This Row],[TERMINO PLAN ACUMULADO]]/$G$471</f>
        <v>0.28551136363636365</v>
      </c>
      <c r="T195" s="7">
        <f t="shared" si="7"/>
        <v>4.1193181818181816E-2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94</v>
      </c>
      <c r="F196">
        <v>2</v>
      </c>
      <c r="G196">
        <v>203</v>
      </c>
      <c r="H196">
        <v>0</v>
      </c>
      <c r="I196">
        <v>29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0.37903225806451613</v>
      </c>
      <c r="M196" s="4">
        <f>IFERROR(AV_PLAN[[#This Row],[TERMINO REAL ACUMULADO]]/AV_PLAN[[#This Row],[TERMINO PLAN ACUMULADO]],"")</f>
        <v>0.14285714285714285</v>
      </c>
      <c r="N196">
        <f>+AV_PLAN[[#This Row],[PLAN ACUMULADO]]-AV_PLAN[[#This Row],[INICIO REAL ACUMULADO]]</f>
        <v>154</v>
      </c>
      <c r="O196">
        <f>+AV_PLAN[[#This Row],[TERMINO PLAN ACUMULADO]]-AV_PLAN[[#This Row],[TERMINO REAL ACUMULADO]]</f>
        <v>174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0.13352272727272727</v>
      </c>
      <c r="S196" s="7">
        <f>+AV_PLAN[[#This Row],[TERMINO PLAN ACUMULADO]]/$G$471</f>
        <v>0.28835227272727271</v>
      </c>
      <c r="T196" s="7">
        <f t="shared" si="7"/>
        <v>4.1193181818181816E-2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94</v>
      </c>
      <c r="F197">
        <v>3</v>
      </c>
      <c r="G197">
        <v>206</v>
      </c>
      <c r="H197">
        <v>0</v>
      </c>
      <c r="I197">
        <v>29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0.37903225806451613</v>
      </c>
      <c r="M197" s="4">
        <f>IFERROR(AV_PLAN[[#This Row],[TERMINO REAL ACUMULADO]]/AV_PLAN[[#This Row],[TERMINO PLAN ACUMULADO]],"")</f>
        <v>0.14077669902912621</v>
      </c>
      <c r="N197">
        <f>+AV_PLAN[[#This Row],[PLAN ACUMULADO]]-AV_PLAN[[#This Row],[INICIO REAL ACUMULADO]]</f>
        <v>154</v>
      </c>
      <c r="O197">
        <f>+AV_PLAN[[#This Row],[TERMINO PLAN ACUMULADO]]-AV_PLAN[[#This Row],[TERMINO REAL ACUMULADO]]</f>
        <v>177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0.13352272727272727</v>
      </c>
      <c r="S197" s="7">
        <f>+AV_PLAN[[#This Row],[TERMINO PLAN ACUMULADO]]/$G$471</f>
        <v>0.29261363636363635</v>
      </c>
      <c r="T197" s="7">
        <f t="shared" si="7"/>
        <v>4.1193181818181816E-2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94</v>
      </c>
      <c r="F198">
        <v>0</v>
      </c>
      <c r="G198">
        <v>206</v>
      </c>
      <c r="H198">
        <v>0</v>
      </c>
      <c r="I198">
        <v>29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0.376</v>
      </c>
      <c r="M198" s="4">
        <f>IFERROR(AV_PLAN[[#This Row],[TERMINO REAL ACUMULADO]]/AV_PLAN[[#This Row],[TERMINO PLAN ACUMULADO]],"")</f>
        <v>0.14077669902912621</v>
      </c>
      <c r="N198">
        <f>+AV_PLAN[[#This Row],[PLAN ACUMULADO]]-AV_PLAN[[#This Row],[INICIO REAL ACUMULADO]]</f>
        <v>156</v>
      </c>
      <c r="O198">
        <f>+AV_PLAN[[#This Row],[TERMINO PLAN ACUMULADO]]-AV_PLAN[[#This Row],[TERMINO REAL ACUMULADO]]</f>
        <v>177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0.13352272727272727</v>
      </c>
      <c r="S198" s="7">
        <f>+AV_PLAN[[#This Row],[TERMINO PLAN ACUMULADO]]/$G$471</f>
        <v>0.29261363636363635</v>
      </c>
      <c r="T198" s="7">
        <f t="shared" si="7"/>
        <v>4.1193181818181816E-2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94</v>
      </c>
      <c r="F199">
        <v>2</v>
      </c>
      <c r="G199">
        <v>208</v>
      </c>
      <c r="H199">
        <v>0</v>
      </c>
      <c r="I199">
        <v>29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0.3715415019762846</v>
      </c>
      <c r="M199" s="4">
        <f>IFERROR(AV_PLAN[[#This Row],[TERMINO REAL ACUMULADO]]/AV_PLAN[[#This Row],[TERMINO PLAN ACUMULADO]],"")</f>
        <v>0.13942307692307693</v>
      </c>
      <c r="N199">
        <f>+AV_PLAN[[#This Row],[PLAN ACUMULADO]]-AV_PLAN[[#This Row],[INICIO REAL ACUMULADO]]</f>
        <v>159</v>
      </c>
      <c r="O199">
        <f>+AV_PLAN[[#This Row],[TERMINO PLAN ACUMULADO]]-AV_PLAN[[#This Row],[TERMINO REAL ACUMULADO]]</f>
        <v>179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0.13352272727272727</v>
      </c>
      <c r="S199" s="7">
        <f>+AV_PLAN[[#This Row],[TERMINO PLAN ACUMULADO]]/$G$471</f>
        <v>0.29545454545454547</v>
      </c>
      <c r="T199" s="7">
        <f t="shared" si="7"/>
        <v>4.1193181818181816E-2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94</v>
      </c>
      <c r="F200">
        <v>2</v>
      </c>
      <c r="G200">
        <v>210</v>
      </c>
      <c r="H200">
        <v>0</v>
      </c>
      <c r="I200">
        <v>29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0.3671875</v>
      </c>
      <c r="M200" s="4">
        <f>IFERROR(AV_PLAN[[#This Row],[TERMINO REAL ACUMULADO]]/AV_PLAN[[#This Row],[TERMINO PLAN ACUMULADO]],"")</f>
        <v>0.1380952380952381</v>
      </c>
      <c r="N200">
        <f>+AV_PLAN[[#This Row],[PLAN ACUMULADO]]-AV_PLAN[[#This Row],[INICIO REAL ACUMULADO]]</f>
        <v>162</v>
      </c>
      <c r="O200">
        <f>+AV_PLAN[[#This Row],[TERMINO PLAN ACUMULADO]]-AV_PLAN[[#This Row],[TERMINO REAL ACUMULADO]]</f>
        <v>181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0.13352272727272727</v>
      </c>
      <c r="S200" s="7">
        <f>+AV_PLAN[[#This Row],[TERMINO PLAN ACUMULADO]]/$G$471</f>
        <v>0.29829545454545453</v>
      </c>
      <c r="T200" s="7">
        <f t="shared" si="7"/>
        <v>4.1193181818181816E-2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94</v>
      </c>
      <c r="F201">
        <v>3</v>
      </c>
      <c r="G201">
        <v>213</v>
      </c>
      <c r="H201">
        <v>0</v>
      </c>
      <c r="I201">
        <v>29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0.36293436293436293</v>
      </c>
      <c r="M201" s="4">
        <f>IFERROR(AV_PLAN[[#This Row],[TERMINO REAL ACUMULADO]]/AV_PLAN[[#This Row],[TERMINO PLAN ACUMULADO]],"")</f>
        <v>0.13615023474178403</v>
      </c>
      <c r="N201">
        <f>+AV_PLAN[[#This Row],[PLAN ACUMULADO]]-AV_PLAN[[#This Row],[INICIO REAL ACUMULADO]]</f>
        <v>165</v>
      </c>
      <c r="O201">
        <f>+AV_PLAN[[#This Row],[TERMINO PLAN ACUMULADO]]-AV_PLAN[[#This Row],[TERMINO REAL ACUMULADO]]</f>
        <v>184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0.13352272727272727</v>
      </c>
      <c r="S201" s="7">
        <f>+AV_PLAN[[#This Row],[TERMINO PLAN ACUMULADO]]/$G$471</f>
        <v>0.30255681818181818</v>
      </c>
      <c r="T201" s="7">
        <f t="shared" si="7"/>
        <v>4.1193181818181816E-2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94</v>
      </c>
      <c r="F202">
        <v>0</v>
      </c>
      <c r="G202">
        <v>213</v>
      </c>
      <c r="H202">
        <v>0</v>
      </c>
      <c r="I202">
        <v>29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0.35877862595419846</v>
      </c>
      <c r="M202" s="4">
        <f>IFERROR(AV_PLAN[[#This Row],[TERMINO REAL ACUMULADO]]/AV_PLAN[[#This Row],[TERMINO PLAN ACUMULADO]],"")</f>
        <v>0.13615023474178403</v>
      </c>
      <c r="N202">
        <f>+AV_PLAN[[#This Row],[PLAN ACUMULADO]]-AV_PLAN[[#This Row],[INICIO REAL ACUMULADO]]</f>
        <v>168</v>
      </c>
      <c r="O202">
        <f>+AV_PLAN[[#This Row],[TERMINO PLAN ACUMULADO]]-AV_PLAN[[#This Row],[TERMINO REAL ACUMULADO]]</f>
        <v>184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0.13352272727272727</v>
      </c>
      <c r="S202" s="7">
        <f>+AV_PLAN[[#This Row],[TERMINO PLAN ACUMULADO]]/$G$471</f>
        <v>0.30255681818181818</v>
      </c>
      <c r="T202" s="7">
        <f t="shared" si="7"/>
        <v>4.1193181818181816E-2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94</v>
      </c>
      <c r="F203">
        <v>2</v>
      </c>
      <c r="G203">
        <v>215</v>
      </c>
      <c r="H203">
        <v>0</v>
      </c>
      <c r="I203">
        <v>29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0.35877862595419846</v>
      </c>
      <c r="M203" s="4">
        <f>IFERROR(AV_PLAN[[#This Row],[TERMINO REAL ACUMULADO]]/AV_PLAN[[#This Row],[TERMINO PLAN ACUMULADO]],"")</f>
        <v>0.13488372093023257</v>
      </c>
      <c r="N203">
        <f>+AV_PLAN[[#This Row],[PLAN ACUMULADO]]-AV_PLAN[[#This Row],[INICIO REAL ACUMULADO]]</f>
        <v>168</v>
      </c>
      <c r="O203">
        <f>+AV_PLAN[[#This Row],[TERMINO PLAN ACUMULADO]]-AV_PLAN[[#This Row],[TERMINO REAL ACUMULADO]]</f>
        <v>186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0.13352272727272727</v>
      </c>
      <c r="S203" s="7">
        <f>+AV_PLAN[[#This Row],[TERMINO PLAN ACUMULADO]]/$G$471</f>
        <v>0.30539772727272729</v>
      </c>
      <c r="T203" s="7">
        <f t="shared" si="7"/>
        <v>4.1193181818181816E-2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94</v>
      </c>
      <c r="F204">
        <v>3</v>
      </c>
      <c r="G204">
        <v>218</v>
      </c>
      <c r="H204">
        <v>0</v>
      </c>
      <c r="I204">
        <v>29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0.35877862595419846</v>
      </c>
      <c r="M204" s="4">
        <f>IFERROR(AV_PLAN[[#This Row],[TERMINO REAL ACUMULADO]]/AV_PLAN[[#This Row],[TERMINO PLAN ACUMULADO]],"")</f>
        <v>0.13302752293577982</v>
      </c>
      <c r="N204">
        <f>+AV_PLAN[[#This Row],[PLAN ACUMULADO]]-AV_PLAN[[#This Row],[INICIO REAL ACUMULADO]]</f>
        <v>168</v>
      </c>
      <c r="O204">
        <f>+AV_PLAN[[#This Row],[TERMINO PLAN ACUMULADO]]-AV_PLAN[[#This Row],[TERMINO REAL ACUMULADO]]</f>
        <v>189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0.13352272727272727</v>
      </c>
      <c r="S204" s="7">
        <f>+AV_PLAN[[#This Row],[TERMINO PLAN ACUMULADO]]/$G$471</f>
        <v>0.30965909090909088</v>
      </c>
      <c r="T204" s="7">
        <f t="shared" si="7"/>
        <v>4.1193181818181816E-2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94</v>
      </c>
      <c r="F205">
        <v>1</v>
      </c>
      <c r="G205">
        <v>219</v>
      </c>
      <c r="H205">
        <v>0</v>
      </c>
      <c r="I205">
        <v>29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0.35471698113207545</v>
      </c>
      <c r="M205" s="4">
        <f>IFERROR(AV_PLAN[[#This Row],[TERMINO REAL ACUMULADO]]/AV_PLAN[[#This Row],[TERMINO PLAN ACUMULADO]],"")</f>
        <v>0.13242009132420091</v>
      </c>
      <c r="N205">
        <f>+AV_PLAN[[#This Row],[PLAN ACUMULADO]]-AV_PLAN[[#This Row],[INICIO REAL ACUMULADO]]</f>
        <v>171</v>
      </c>
      <c r="O205">
        <f>+AV_PLAN[[#This Row],[TERMINO PLAN ACUMULADO]]-AV_PLAN[[#This Row],[TERMINO REAL ACUMULADO]]</f>
        <v>190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0.13352272727272727</v>
      </c>
      <c r="S205" s="7">
        <f>+AV_PLAN[[#This Row],[TERMINO PLAN ACUMULADO]]/$G$471</f>
        <v>0.31107954545454547</v>
      </c>
      <c r="T205" s="7">
        <f t="shared" si="7"/>
        <v>4.1193181818181816E-2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94</v>
      </c>
      <c r="F206">
        <v>1</v>
      </c>
      <c r="G206">
        <v>220</v>
      </c>
      <c r="H206">
        <v>0</v>
      </c>
      <c r="I206">
        <v>29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0.35074626865671643</v>
      </c>
      <c r="M206" s="4">
        <f>IFERROR(AV_PLAN[[#This Row],[TERMINO REAL ACUMULADO]]/AV_PLAN[[#This Row],[TERMINO PLAN ACUMULADO]],"")</f>
        <v>0.13181818181818181</v>
      </c>
      <c r="N206">
        <f>+AV_PLAN[[#This Row],[PLAN ACUMULADO]]-AV_PLAN[[#This Row],[INICIO REAL ACUMULADO]]</f>
        <v>174</v>
      </c>
      <c r="O206">
        <f>+AV_PLAN[[#This Row],[TERMINO PLAN ACUMULADO]]-AV_PLAN[[#This Row],[TERMINO REAL ACUMULADO]]</f>
        <v>191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0.13352272727272727</v>
      </c>
      <c r="S206" s="7">
        <f>+AV_PLAN[[#This Row],[TERMINO PLAN ACUMULADO]]/$G$471</f>
        <v>0.3125</v>
      </c>
      <c r="T206" s="7">
        <f t="shared" si="7"/>
        <v>4.1193181818181816E-2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94</v>
      </c>
      <c r="F207">
        <v>3</v>
      </c>
      <c r="G207">
        <v>223</v>
      </c>
      <c r="H207">
        <v>0</v>
      </c>
      <c r="I207">
        <v>29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0.34686346863468637</v>
      </c>
      <c r="M207" s="4">
        <f>IFERROR(AV_PLAN[[#This Row],[TERMINO REAL ACUMULADO]]/AV_PLAN[[#This Row],[TERMINO PLAN ACUMULADO]],"")</f>
        <v>0.13004484304932734</v>
      </c>
      <c r="N207">
        <f>+AV_PLAN[[#This Row],[PLAN ACUMULADO]]-AV_PLAN[[#This Row],[INICIO REAL ACUMULADO]]</f>
        <v>177</v>
      </c>
      <c r="O207">
        <f>+AV_PLAN[[#This Row],[TERMINO PLAN ACUMULADO]]-AV_PLAN[[#This Row],[TERMINO REAL ACUMULADO]]</f>
        <v>194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0.13352272727272727</v>
      </c>
      <c r="S207" s="7">
        <f>+AV_PLAN[[#This Row],[TERMINO PLAN ACUMULADO]]/$G$471</f>
        <v>0.31676136363636365</v>
      </c>
      <c r="T207" s="7">
        <f t="shared" si="7"/>
        <v>4.1193181818181816E-2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94</v>
      </c>
      <c r="F208">
        <v>2</v>
      </c>
      <c r="G208">
        <v>225</v>
      </c>
      <c r="H208">
        <v>0</v>
      </c>
      <c r="I208">
        <v>29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0.34306569343065696</v>
      </c>
      <c r="M208" s="4">
        <f>IFERROR(AV_PLAN[[#This Row],[TERMINO REAL ACUMULADO]]/AV_PLAN[[#This Row],[TERMINO PLAN ACUMULADO]],"")</f>
        <v>0.12888888888888889</v>
      </c>
      <c r="N208">
        <f>+AV_PLAN[[#This Row],[PLAN ACUMULADO]]-AV_PLAN[[#This Row],[INICIO REAL ACUMULADO]]</f>
        <v>180</v>
      </c>
      <c r="O208">
        <f>+AV_PLAN[[#This Row],[TERMINO PLAN ACUMULADO]]-AV_PLAN[[#This Row],[TERMINO REAL ACUMULADO]]</f>
        <v>196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0.13352272727272727</v>
      </c>
      <c r="S208" s="7">
        <f>+AV_PLAN[[#This Row],[TERMINO PLAN ACUMULADO]]/$G$471</f>
        <v>0.31960227272727271</v>
      </c>
      <c r="T208" s="7">
        <f t="shared" si="7"/>
        <v>4.1193181818181816E-2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94</v>
      </c>
      <c r="F209">
        <v>1</v>
      </c>
      <c r="G209">
        <v>226</v>
      </c>
      <c r="H209">
        <v>0</v>
      </c>
      <c r="I209">
        <v>29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0.33935018050541516</v>
      </c>
      <c r="M209" s="4">
        <f>IFERROR(AV_PLAN[[#This Row],[TERMINO REAL ACUMULADO]]/AV_PLAN[[#This Row],[TERMINO PLAN ACUMULADO]],"")</f>
        <v>0.12831858407079647</v>
      </c>
      <c r="N209">
        <f>+AV_PLAN[[#This Row],[PLAN ACUMULADO]]-AV_PLAN[[#This Row],[INICIO REAL ACUMULADO]]</f>
        <v>183</v>
      </c>
      <c r="O209">
        <f>+AV_PLAN[[#This Row],[TERMINO PLAN ACUMULADO]]-AV_PLAN[[#This Row],[TERMINO REAL ACUMULADO]]</f>
        <v>197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0.13352272727272727</v>
      </c>
      <c r="S209" s="7">
        <f>+AV_PLAN[[#This Row],[TERMINO PLAN ACUMULADO]]/$G$471</f>
        <v>0.32102272727272729</v>
      </c>
      <c r="T209" s="7">
        <f t="shared" si="7"/>
        <v>4.1193181818181816E-2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94</v>
      </c>
      <c r="F210">
        <v>1</v>
      </c>
      <c r="G210">
        <v>227</v>
      </c>
      <c r="H210">
        <v>0</v>
      </c>
      <c r="I210">
        <v>29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0.33935018050541516</v>
      </c>
      <c r="M210" s="4">
        <f>IFERROR(AV_PLAN[[#This Row],[TERMINO REAL ACUMULADO]]/AV_PLAN[[#This Row],[TERMINO PLAN ACUMULADO]],"")</f>
        <v>0.1277533039647577</v>
      </c>
      <c r="N210">
        <f>+AV_PLAN[[#This Row],[PLAN ACUMULADO]]-AV_PLAN[[#This Row],[INICIO REAL ACUMULADO]]</f>
        <v>183</v>
      </c>
      <c r="O210">
        <f>+AV_PLAN[[#This Row],[TERMINO PLAN ACUMULADO]]-AV_PLAN[[#This Row],[TERMINO REAL ACUMULADO]]</f>
        <v>198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0.13352272727272727</v>
      </c>
      <c r="S210" s="7">
        <f>+AV_PLAN[[#This Row],[TERMINO PLAN ACUMULADO]]/$G$471</f>
        <v>0.32244318181818182</v>
      </c>
      <c r="T210" s="7">
        <f t="shared" si="7"/>
        <v>4.1193181818181816E-2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94</v>
      </c>
      <c r="F211">
        <v>4</v>
      </c>
      <c r="G211">
        <v>231</v>
      </c>
      <c r="H211">
        <v>0</v>
      </c>
      <c r="I211">
        <v>29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0.33935018050541516</v>
      </c>
      <c r="M211" s="4">
        <f>IFERROR(AV_PLAN[[#This Row],[TERMINO REAL ACUMULADO]]/AV_PLAN[[#This Row],[TERMINO PLAN ACUMULADO]],"")</f>
        <v>0.12554112554112554</v>
      </c>
      <c r="N211">
        <f>+AV_PLAN[[#This Row],[PLAN ACUMULADO]]-AV_PLAN[[#This Row],[INICIO REAL ACUMULADO]]</f>
        <v>183</v>
      </c>
      <c r="O211">
        <f>+AV_PLAN[[#This Row],[TERMINO PLAN ACUMULADO]]-AV_PLAN[[#This Row],[TERMINO REAL ACUMULADO]]</f>
        <v>202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0.13352272727272727</v>
      </c>
      <c r="S211" s="7">
        <f>+AV_PLAN[[#This Row],[TERMINO PLAN ACUMULADO]]/$G$471</f>
        <v>0.328125</v>
      </c>
      <c r="T211" s="7">
        <f t="shared" si="7"/>
        <v>4.1193181818181816E-2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94</v>
      </c>
      <c r="F212">
        <v>1</v>
      </c>
      <c r="G212">
        <v>232</v>
      </c>
      <c r="H212">
        <v>0</v>
      </c>
      <c r="I212">
        <v>29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0.33571428571428569</v>
      </c>
      <c r="M212" s="4">
        <f>IFERROR(AV_PLAN[[#This Row],[TERMINO REAL ACUMULADO]]/AV_PLAN[[#This Row],[TERMINO PLAN ACUMULADO]],"")</f>
        <v>0.125</v>
      </c>
      <c r="N212">
        <f>+AV_PLAN[[#This Row],[PLAN ACUMULADO]]-AV_PLAN[[#This Row],[INICIO REAL ACUMULADO]]</f>
        <v>186</v>
      </c>
      <c r="O212">
        <f>+AV_PLAN[[#This Row],[TERMINO PLAN ACUMULADO]]-AV_PLAN[[#This Row],[TERMINO REAL ACUMULADO]]</f>
        <v>203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0.13352272727272727</v>
      </c>
      <c r="S212" s="7">
        <f>+AV_PLAN[[#This Row],[TERMINO PLAN ACUMULADO]]/$G$471</f>
        <v>0.32954545454545453</v>
      </c>
      <c r="T212" s="7">
        <f t="shared" si="7"/>
        <v>4.1193181818181816E-2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94</v>
      </c>
      <c r="F213">
        <v>1</v>
      </c>
      <c r="G213">
        <v>233</v>
      </c>
      <c r="H213">
        <v>0</v>
      </c>
      <c r="I213">
        <v>29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0.33215547703180209</v>
      </c>
      <c r="M213" s="4">
        <f>IFERROR(AV_PLAN[[#This Row],[TERMINO REAL ACUMULADO]]/AV_PLAN[[#This Row],[TERMINO PLAN ACUMULADO]],"")</f>
        <v>0.12446351931330472</v>
      </c>
      <c r="N213">
        <f>+AV_PLAN[[#This Row],[PLAN ACUMULADO]]-AV_PLAN[[#This Row],[INICIO REAL ACUMULADO]]</f>
        <v>189</v>
      </c>
      <c r="O213">
        <f>+AV_PLAN[[#This Row],[TERMINO PLAN ACUMULADO]]-AV_PLAN[[#This Row],[TERMINO REAL ACUMULADO]]</f>
        <v>204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0.13352272727272727</v>
      </c>
      <c r="S213" s="7">
        <f>+AV_PLAN[[#This Row],[TERMINO PLAN ACUMULADO]]/$G$471</f>
        <v>0.33096590909090912</v>
      </c>
      <c r="T213" s="7">
        <f t="shared" si="7"/>
        <v>4.1193181818181816E-2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94</v>
      </c>
      <c r="F214">
        <v>2</v>
      </c>
      <c r="G214">
        <v>235</v>
      </c>
      <c r="H214">
        <v>0</v>
      </c>
      <c r="I214">
        <v>29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0.33215547703180209</v>
      </c>
      <c r="M214" s="4">
        <f>IFERROR(AV_PLAN[[#This Row],[TERMINO REAL ACUMULADO]]/AV_PLAN[[#This Row],[TERMINO PLAN ACUMULADO]],"")</f>
        <v>0.12340425531914893</v>
      </c>
      <c r="N214">
        <f>+AV_PLAN[[#This Row],[PLAN ACUMULADO]]-AV_PLAN[[#This Row],[INICIO REAL ACUMULADO]]</f>
        <v>189</v>
      </c>
      <c r="O214">
        <f>+AV_PLAN[[#This Row],[TERMINO PLAN ACUMULADO]]-AV_PLAN[[#This Row],[TERMINO REAL ACUMULADO]]</f>
        <v>206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0.13352272727272727</v>
      </c>
      <c r="S214" s="7">
        <f>+AV_PLAN[[#This Row],[TERMINO PLAN ACUMULADO]]/$G$471</f>
        <v>0.33380681818181818</v>
      </c>
      <c r="T214" s="7">
        <f t="shared" si="7"/>
        <v>4.1193181818181816E-2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94</v>
      </c>
      <c r="F215">
        <v>3</v>
      </c>
      <c r="G215">
        <v>238</v>
      </c>
      <c r="H215">
        <v>0</v>
      </c>
      <c r="I215">
        <v>29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0.33215547703180209</v>
      </c>
      <c r="M215" s="4">
        <f>IFERROR(AV_PLAN[[#This Row],[TERMINO REAL ACUMULADO]]/AV_PLAN[[#This Row],[TERMINO PLAN ACUMULADO]],"")</f>
        <v>0.12184873949579832</v>
      </c>
      <c r="N215">
        <f>+AV_PLAN[[#This Row],[PLAN ACUMULADO]]-AV_PLAN[[#This Row],[INICIO REAL ACUMULADO]]</f>
        <v>189</v>
      </c>
      <c r="O215">
        <f>+AV_PLAN[[#This Row],[TERMINO PLAN ACUMULADO]]-AV_PLAN[[#This Row],[TERMINO REAL ACUMULADO]]</f>
        <v>209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0.13352272727272727</v>
      </c>
      <c r="S215" s="7">
        <f>+AV_PLAN[[#This Row],[TERMINO PLAN ACUMULADO]]/$G$471</f>
        <v>0.33806818181818182</v>
      </c>
      <c r="T215" s="7">
        <f t="shared" si="7"/>
        <v>4.1193181818181816E-2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94</v>
      </c>
      <c r="F216">
        <v>1</v>
      </c>
      <c r="G216">
        <v>239</v>
      </c>
      <c r="H216">
        <v>0</v>
      </c>
      <c r="I216">
        <v>29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0.33215547703180209</v>
      </c>
      <c r="M216" s="4">
        <f>IFERROR(AV_PLAN[[#This Row],[TERMINO REAL ACUMULADO]]/AV_PLAN[[#This Row],[TERMINO PLAN ACUMULADO]],"")</f>
        <v>0.12133891213389121</v>
      </c>
      <c r="N216">
        <f>+AV_PLAN[[#This Row],[PLAN ACUMULADO]]-AV_PLAN[[#This Row],[INICIO REAL ACUMULADO]]</f>
        <v>189</v>
      </c>
      <c r="O216">
        <f>+AV_PLAN[[#This Row],[TERMINO PLAN ACUMULADO]]-AV_PLAN[[#This Row],[TERMINO REAL ACUMULADO]]</f>
        <v>210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0.13352272727272727</v>
      </c>
      <c r="S216" s="7">
        <f>+AV_PLAN[[#This Row],[TERMINO PLAN ACUMULADO]]/$G$471</f>
        <v>0.33948863636363635</v>
      </c>
      <c r="T216" s="7">
        <f t="shared" si="7"/>
        <v>4.1193181818181816E-2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94</v>
      </c>
      <c r="F217">
        <v>1</v>
      </c>
      <c r="G217">
        <v>240</v>
      </c>
      <c r="H217">
        <v>0</v>
      </c>
      <c r="I217">
        <v>29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0.33215547703180209</v>
      </c>
      <c r="M217" s="4">
        <f>IFERROR(AV_PLAN[[#This Row],[TERMINO REAL ACUMULADO]]/AV_PLAN[[#This Row],[TERMINO PLAN ACUMULADO]],"")</f>
        <v>0.12083333333333333</v>
      </c>
      <c r="N217">
        <f>+AV_PLAN[[#This Row],[PLAN ACUMULADO]]-AV_PLAN[[#This Row],[INICIO REAL ACUMULADO]]</f>
        <v>189</v>
      </c>
      <c r="O217">
        <f>+AV_PLAN[[#This Row],[TERMINO PLAN ACUMULADO]]-AV_PLAN[[#This Row],[TERMINO REAL ACUMULADO]]</f>
        <v>211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0.13352272727272727</v>
      </c>
      <c r="S217" s="7">
        <f>+AV_PLAN[[#This Row],[TERMINO PLAN ACUMULADO]]/$G$471</f>
        <v>0.34090909090909088</v>
      </c>
      <c r="T217" s="7">
        <f t="shared" si="7"/>
        <v>4.1193181818181816E-2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94</v>
      </c>
      <c r="F218">
        <v>3</v>
      </c>
      <c r="G218">
        <v>243</v>
      </c>
      <c r="H218">
        <v>0</v>
      </c>
      <c r="I218">
        <v>29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0.33215547703180209</v>
      </c>
      <c r="M218" s="4">
        <f>IFERROR(AV_PLAN[[#This Row],[TERMINO REAL ACUMULADO]]/AV_PLAN[[#This Row],[TERMINO PLAN ACUMULADO]],"")</f>
        <v>0.11934156378600823</v>
      </c>
      <c r="N218">
        <f>+AV_PLAN[[#This Row],[PLAN ACUMULADO]]-AV_PLAN[[#This Row],[INICIO REAL ACUMULADO]]</f>
        <v>189</v>
      </c>
      <c r="O218">
        <f>+AV_PLAN[[#This Row],[TERMINO PLAN ACUMULADO]]-AV_PLAN[[#This Row],[TERMINO REAL ACUMULADO]]</f>
        <v>214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0.13352272727272727</v>
      </c>
      <c r="S218" s="7">
        <f>+AV_PLAN[[#This Row],[TERMINO PLAN ACUMULADO]]/$G$471</f>
        <v>0.34517045454545453</v>
      </c>
      <c r="T218" s="7">
        <f t="shared" si="7"/>
        <v>4.1193181818181816E-2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94</v>
      </c>
      <c r="F219">
        <v>2</v>
      </c>
      <c r="G219">
        <v>245</v>
      </c>
      <c r="H219">
        <v>0</v>
      </c>
      <c r="I219">
        <v>29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0.32867132867132864</v>
      </c>
      <c r="M219" s="4">
        <f>IFERROR(AV_PLAN[[#This Row],[TERMINO REAL ACUMULADO]]/AV_PLAN[[#This Row],[TERMINO PLAN ACUMULADO]],"")</f>
        <v>0.11836734693877551</v>
      </c>
      <c r="N219">
        <f>+AV_PLAN[[#This Row],[PLAN ACUMULADO]]-AV_PLAN[[#This Row],[INICIO REAL ACUMULADO]]</f>
        <v>192</v>
      </c>
      <c r="O219">
        <f>+AV_PLAN[[#This Row],[TERMINO PLAN ACUMULADO]]-AV_PLAN[[#This Row],[TERMINO REAL ACUMULADO]]</f>
        <v>216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0.13352272727272727</v>
      </c>
      <c r="S219" s="7">
        <f>+AV_PLAN[[#This Row],[TERMINO PLAN ACUMULADO]]/$G$471</f>
        <v>0.34801136363636365</v>
      </c>
      <c r="T219" s="7">
        <f t="shared" si="7"/>
        <v>4.1193181818181816E-2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94</v>
      </c>
      <c r="F220">
        <v>1</v>
      </c>
      <c r="G220">
        <v>246</v>
      </c>
      <c r="H220">
        <v>0</v>
      </c>
      <c r="I220">
        <v>29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0.32525951557093424</v>
      </c>
      <c r="M220" s="4">
        <f>IFERROR(AV_PLAN[[#This Row],[TERMINO REAL ACUMULADO]]/AV_PLAN[[#This Row],[TERMINO PLAN ACUMULADO]],"")</f>
        <v>0.11788617886178862</v>
      </c>
      <c r="N220">
        <f>+AV_PLAN[[#This Row],[PLAN ACUMULADO]]-AV_PLAN[[#This Row],[INICIO REAL ACUMULADO]]</f>
        <v>195</v>
      </c>
      <c r="O220">
        <f>+AV_PLAN[[#This Row],[TERMINO PLAN ACUMULADO]]-AV_PLAN[[#This Row],[TERMINO REAL ACUMULADO]]</f>
        <v>217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0.13352272727272727</v>
      </c>
      <c r="S220" s="7">
        <f>+AV_PLAN[[#This Row],[TERMINO PLAN ACUMULADO]]/$G$471</f>
        <v>0.34943181818181818</v>
      </c>
      <c r="T220" s="7">
        <f t="shared" si="7"/>
        <v>4.1193181818181816E-2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94</v>
      </c>
      <c r="F221">
        <v>2</v>
      </c>
      <c r="G221">
        <v>248</v>
      </c>
      <c r="H221">
        <v>0</v>
      </c>
      <c r="I221">
        <v>29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0.32191780821917809</v>
      </c>
      <c r="M221" s="4">
        <f>IFERROR(AV_PLAN[[#This Row],[TERMINO REAL ACUMULADO]]/AV_PLAN[[#This Row],[TERMINO PLAN ACUMULADO]],"")</f>
        <v>0.11693548387096774</v>
      </c>
      <c r="N221">
        <f>+AV_PLAN[[#This Row],[PLAN ACUMULADO]]-AV_PLAN[[#This Row],[INICIO REAL ACUMULADO]]</f>
        <v>198</v>
      </c>
      <c r="O221">
        <f>+AV_PLAN[[#This Row],[TERMINO PLAN ACUMULADO]]-AV_PLAN[[#This Row],[TERMINO REAL ACUMULADO]]</f>
        <v>219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0.13352272727272727</v>
      </c>
      <c r="S221" s="7">
        <f>+AV_PLAN[[#This Row],[TERMINO PLAN ACUMULADO]]/$G$471</f>
        <v>0.35227272727272729</v>
      </c>
      <c r="T221" s="7">
        <f t="shared" si="7"/>
        <v>4.1193181818181816E-2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94</v>
      </c>
      <c r="F222">
        <v>3</v>
      </c>
      <c r="G222">
        <v>251</v>
      </c>
      <c r="H222">
        <v>0</v>
      </c>
      <c r="I222">
        <v>29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0.31864406779661014</v>
      </c>
      <c r="M222" s="4">
        <f>IFERROR(AV_PLAN[[#This Row],[TERMINO REAL ACUMULADO]]/AV_PLAN[[#This Row],[TERMINO PLAN ACUMULADO]],"")</f>
        <v>0.11553784860557768</v>
      </c>
      <c r="N222">
        <f>+AV_PLAN[[#This Row],[PLAN ACUMULADO]]-AV_PLAN[[#This Row],[INICIO REAL ACUMULADO]]</f>
        <v>201</v>
      </c>
      <c r="O222">
        <f>+AV_PLAN[[#This Row],[TERMINO PLAN ACUMULADO]]-AV_PLAN[[#This Row],[TERMINO REAL ACUMULADO]]</f>
        <v>222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0.13352272727272727</v>
      </c>
      <c r="S222" s="7">
        <f>+AV_PLAN[[#This Row],[TERMINO PLAN ACUMULADO]]/$G$471</f>
        <v>0.35653409090909088</v>
      </c>
      <c r="T222" s="7">
        <f t="shared" si="7"/>
        <v>4.1193181818181816E-2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94</v>
      </c>
      <c r="F223">
        <v>2</v>
      </c>
      <c r="G223">
        <v>253</v>
      </c>
      <c r="H223">
        <v>0</v>
      </c>
      <c r="I223">
        <v>29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0.31543624161073824</v>
      </c>
      <c r="M223" s="4">
        <f>IFERROR(AV_PLAN[[#This Row],[TERMINO REAL ACUMULADO]]/AV_PLAN[[#This Row],[TERMINO PLAN ACUMULADO]],"")</f>
        <v>0.11462450592885376</v>
      </c>
      <c r="N223">
        <f>+AV_PLAN[[#This Row],[PLAN ACUMULADO]]-AV_PLAN[[#This Row],[INICIO REAL ACUMULADO]]</f>
        <v>204</v>
      </c>
      <c r="O223">
        <f>+AV_PLAN[[#This Row],[TERMINO PLAN ACUMULADO]]-AV_PLAN[[#This Row],[TERMINO REAL ACUMULADO]]</f>
        <v>224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0.13352272727272727</v>
      </c>
      <c r="S223" s="7">
        <f>+AV_PLAN[[#This Row],[TERMINO PLAN ACUMULADO]]/$G$471</f>
        <v>0.359375</v>
      </c>
      <c r="T223" s="7">
        <f t="shared" si="7"/>
        <v>4.1193181818181816E-2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94</v>
      </c>
      <c r="F224">
        <v>0</v>
      </c>
      <c r="G224">
        <v>253</v>
      </c>
      <c r="H224">
        <v>0</v>
      </c>
      <c r="I224">
        <v>29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0.31543624161073824</v>
      </c>
      <c r="M224" s="4">
        <f>IFERROR(AV_PLAN[[#This Row],[TERMINO REAL ACUMULADO]]/AV_PLAN[[#This Row],[TERMINO PLAN ACUMULADO]],"")</f>
        <v>0.11462450592885376</v>
      </c>
      <c r="N224">
        <f>+AV_PLAN[[#This Row],[PLAN ACUMULADO]]-AV_PLAN[[#This Row],[INICIO REAL ACUMULADO]]</f>
        <v>204</v>
      </c>
      <c r="O224">
        <f>+AV_PLAN[[#This Row],[TERMINO PLAN ACUMULADO]]-AV_PLAN[[#This Row],[TERMINO REAL ACUMULADO]]</f>
        <v>224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0.13352272727272727</v>
      </c>
      <c r="S224" s="7">
        <f>+AV_PLAN[[#This Row],[TERMINO PLAN ACUMULADO]]/$G$471</f>
        <v>0.359375</v>
      </c>
      <c r="T224" s="7">
        <f t="shared" si="7"/>
        <v>4.1193181818181816E-2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94</v>
      </c>
      <c r="F225">
        <v>4</v>
      </c>
      <c r="G225">
        <v>257</v>
      </c>
      <c r="H225">
        <v>0</v>
      </c>
      <c r="I225">
        <v>29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0.31543624161073824</v>
      </c>
      <c r="M225" s="4">
        <f>IFERROR(AV_PLAN[[#This Row],[TERMINO REAL ACUMULADO]]/AV_PLAN[[#This Row],[TERMINO PLAN ACUMULADO]],"")</f>
        <v>0.11284046692607004</v>
      </c>
      <c r="N225">
        <f>+AV_PLAN[[#This Row],[PLAN ACUMULADO]]-AV_PLAN[[#This Row],[INICIO REAL ACUMULADO]]</f>
        <v>204</v>
      </c>
      <c r="O225">
        <f>+AV_PLAN[[#This Row],[TERMINO PLAN ACUMULADO]]-AV_PLAN[[#This Row],[TERMINO REAL ACUMULADO]]</f>
        <v>228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0.13352272727272727</v>
      </c>
      <c r="S225" s="7">
        <f>+AV_PLAN[[#This Row],[TERMINO PLAN ACUMULADO]]/$G$471</f>
        <v>0.36505681818181818</v>
      </c>
      <c r="T225" s="7">
        <f t="shared" si="7"/>
        <v>4.1193181818181816E-2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94</v>
      </c>
      <c r="F226">
        <v>1</v>
      </c>
      <c r="G226">
        <v>258</v>
      </c>
      <c r="H226">
        <v>0</v>
      </c>
      <c r="I226">
        <v>29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0.3122923588039867</v>
      </c>
      <c r="M226" s="4">
        <f>IFERROR(AV_PLAN[[#This Row],[TERMINO REAL ACUMULADO]]/AV_PLAN[[#This Row],[TERMINO PLAN ACUMULADO]],"")</f>
        <v>0.1124031007751938</v>
      </c>
      <c r="N226">
        <f>+AV_PLAN[[#This Row],[PLAN ACUMULADO]]-AV_PLAN[[#This Row],[INICIO REAL ACUMULADO]]</f>
        <v>207</v>
      </c>
      <c r="O226">
        <f>+AV_PLAN[[#This Row],[TERMINO PLAN ACUMULADO]]-AV_PLAN[[#This Row],[TERMINO REAL ACUMULADO]]</f>
        <v>229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0.13352272727272727</v>
      </c>
      <c r="S226" s="7">
        <f>+AV_PLAN[[#This Row],[TERMINO PLAN ACUMULADO]]/$G$471</f>
        <v>0.36647727272727271</v>
      </c>
      <c r="T226" s="7">
        <f t="shared" si="7"/>
        <v>4.1193181818181816E-2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94</v>
      </c>
      <c r="F227">
        <v>1</v>
      </c>
      <c r="G227">
        <v>259</v>
      </c>
      <c r="H227">
        <v>0</v>
      </c>
      <c r="I227">
        <v>29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0.30921052631578949</v>
      </c>
      <c r="M227" s="4">
        <f>IFERROR(AV_PLAN[[#This Row],[TERMINO REAL ACUMULADO]]/AV_PLAN[[#This Row],[TERMINO PLAN ACUMULADO]],"")</f>
        <v>0.11196911196911197</v>
      </c>
      <c r="N227">
        <f>+AV_PLAN[[#This Row],[PLAN ACUMULADO]]-AV_PLAN[[#This Row],[INICIO REAL ACUMULADO]]</f>
        <v>210</v>
      </c>
      <c r="O227">
        <f>+AV_PLAN[[#This Row],[TERMINO PLAN ACUMULADO]]-AV_PLAN[[#This Row],[TERMINO REAL ACUMULADO]]</f>
        <v>230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0.13352272727272727</v>
      </c>
      <c r="S227" s="7">
        <f>+AV_PLAN[[#This Row],[TERMINO PLAN ACUMULADO]]/$G$471</f>
        <v>0.36789772727272729</v>
      </c>
      <c r="T227" s="7">
        <f t="shared" si="7"/>
        <v>4.1193181818181816E-2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94</v>
      </c>
      <c r="F228">
        <v>3</v>
      </c>
      <c r="G228">
        <v>262</v>
      </c>
      <c r="H228">
        <v>0</v>
      </c>
      <c r="I228">
        <v>29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0.30618892508143325</v>
      </c>
      <c r="M228" s="4">
        <f>IFERROR(AV_PLAN[[#This Row],[TERMINO REAL ACUMULADO]]/AV_PLAN[[#This Row],[TERMINO PLAN ACUMULADO]],"")</f>
        <v>0.11068702290076336</v>
      </c>
      <c r="N228">
        <f>+AV_PLAN[[#This Row],[PLAN ACUMULADO]]-AV_PLAN[[#This Row],[INICIO REAL ACUMULADO]]</f>
        <v>213</v>
      </c>
      <c r="O228">
        <f>+AV_PLAN[[#This Row],[TERMINO PLAN ACUMULADO]]-AV_PLAN[[#This Row],[TERMINO REAL ACUMULADO]]</f>
        <v>233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0.13352272727272727</v>
      </c>
      <c r="S228" s="7">
        <f>+AV_PLAN[[#This Row],[TERMINO PLAN ACUMULADO]]/$G$471</f>
        <v>0.37215909090909088</v>
      </c>
      <c r="T228" s="7">
        <f t="shared" si="7"/>
        <v>4.1193181818181816E-2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94</v>
      </c>
      <c r="F229">
        <v>3</v>
      </c>
      <c r="G229">
        <v>265</v>
      </c>
      <c r="H229">
        <v>0</v>
      </c>
      <c r="I229">
        <v>29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0.3032258064516129</v>
      </c>
      <c r="M229" s="4">
        <f>IFERROR(AV_PLAN[[#This Row],[TERMINO REAL ACUMULADO]]/AV_PLAN[[#This Row],[TERMINO PLAN ACUMULADO]],"")</f>
        <v>0.10943396226415095</v>
      </c>
      <c r="N229">
        <f>+AV_PLAN[[#This Row],[PLAN ACUMULADO]]-AV_PLAN[[#This Row],[INICIO REAL ACUMULADO]]</f>
        <v>216</v>
      </c>
      <c r="O229">
        <f>+AV_PLAN[[#This Row],[TERMINO PLAN ACUMULADO]]-AV_PLAN[[#This Row],[TERMINO REAL ACUMULADO]]</f>
        <v>236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0.13352272727272727</v>
      </c>
      <c r="S229" s="7">
        <f>+AV_PLAN[[#This Row],[TERMINO PLAN ACUMULADO]]/$G$471</f>
        <v>0.37642045454545453</v>
      </c>
      <c r="T229" s="7">
        <f t="shared" si="7"/>
        <v>4.1193181818181816E-2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94</v>
      </c>
      <c r="F230">
        <v>2</v>
      </c>
      <c r="G230">
        <v>267</v>
      </c>
      <c r="H230">
        <v>0</v>
      </c>
      <c r="I230">
        <v>29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0.30031948881789139</v>
      </c>
      <c r="M230" s="4">
        <f>IFERROR(AV_PLAN[[#This Row],[TERMINO REAL ACUMULADO]]/AV_PLAN[[#This Row],[TERMINO PLAN ACUMULADO]],"")</f>
        <v>0.10861423220973783</v>
      </c>
      <c r="N230">
        <f>+AV_PLAN[[#This Row],[PLAN ACUMULADO]]-AV_PLAN[[#This Row],[INICIO REAL ACUMULADO]]</f>
        <v>219</v>
      </c>
      <c r="O230">
        <f>+AV_PLAN[[#This Row],[TERMINO PLAN ACUMULADO]]-AV_PLAN[[#This Row],[TERMINO REAL ACUMULADO]]</f>
        <v>238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0.13352272727272727</v>
      </c>
      <c r="S230" s="7">
        <f>+AV_PLAN[[#This Row],[TERMINO PLAN ACUMULADO]]/$G$471</f>
        <v>0.37926136363636365</v>
      </c>
      <c r="T230" s="7">
        <f t="shared" si="7"/>
        <v>4.1193181818181816E-2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94</v>
      </c>
      <c r="F231">
        <v>2</v>
      </c>
      <c r="G231">
        <v>269</v>
      </c>
      <c r="H231">
        <v>0</v>
      </c>
      <c r="I231">
        <v>29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0.30031948881789139</v>
      </c>
      <c r="M231" s="4">
        <f>IFERROR(AV_PLAN[[#This Row],[TERMINO REAL ACUMULADO]]/AV_PLAN[[#This Row],[TERMINO PLAN ACUMULADO]],"")</f>
        <v>0.10780669144981413</v>
      </c>
      <c r="N231">
        <f>+AV_PLAN[[#This Row],[PLAN ACUMULADO]]-AV_PLAN[[#This Row],[INICIO REAL ACUMULADO]]</f>
        <v>219</v>
      </c>
      <c r="O231">
        <f>+AV_PLAN[[#This Row],[TERMINO PLAN ACUMULADO]]-AV_PLAN[[#This Row],[TERMINO REAL ACUMULADO]]</f>
        <v>240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0.13352272727272727</v>
      </c>
      <c r="S231" s="7">
        <f>+AV_PLAN[[#This Row],[TERMINO PLAN ACUMULADO]]/$G$471</f>
        <v>0.38210227272727271</v>
      </c>
      <c r="T231" s="7">
        <f t="shared" si="7"/>
        <v>4.1193181818181816E-2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94</v>
      </c>
      <c r="F232">
        <v>2</v>
      </c>
      <c r="G232">
        <v>271</v>
      </c>
      <c r="H232">
        <v>0</v>
      </c>
      <c r="I232">
        <v>29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0.30031948881789139</v>
      </c>
      <c r="M232" s="4">
        <f>IFERROR(AV_PLAN[[#This Row],[TERMINO REAL ACUMULADO]]/AV_PLAN[[#This Row],[TERMINO PLAN ACUMULADO]],"")</f>
        <v>0.1070110701107011</v>
      </c>
      <c r="N232">
        <f>+AV_PLAN[[#This Row],[PLAN ACUMULADO]]-AV_PLAN[[#This Row],[INICIO REAL ACUMULADO]]</f>
        <v>219</v>
      </c>
      <c r="O232">
        <f>+AV_PLAN[[#This Row],[TERMINO PLAN ACUMULADO]]-AV_PLAN[[#This Row],[TERMINO REAL ACUMULADO]]</f>
        <v>242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0.13352272727272727</v>
      </c>
      <c r="S232" s="7">
        <f>+AV_PLAN[[#This Row],[TERMINO PLAN ACUMULADO]]/$G$471</f>
        <v>0.38494318181818182</v>
      </c>
      <c r="T232" s="7">
        <f t="shared" si="7"/>
        <v>4.1193181818181816E-2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94</v>
      </c>
      <c r="F233">
        <v>1</v>
      </c>
      <c r="G233">
        <v>272</v>
      </c>
      <c r="H233">
        <v>0</v>
      </c>
      <c r="I233">
        <v>29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0.29746835443037972</v>
      </c>
      <c r="M233" s="4">
        <f>IFERROR(AV_PLAN[[#This Row],[TERMINO REAL ACUMULADO]]/AV_PLAN[[#This Row],[TERMINO PLAN ACUMULADO]],"")</f>
        <v>0.10661764705882353</v>
      </c>
      <c r="N233">
        <f>+AV_PLAN[[#This Row],[PLAN ACUMULADO]]-AV_PLAN[[#This Row],[INICIO REAL ACUMULADO]]</f>
        <v>222</v>
      </c>
      <c r="O233">
        <f>+AV_PLAN[[#This Row],[TERMINO PLAN ACUMULADO]]-AV_PLAN[[#This Row],[TERMINO REAL ACUMULADO]]</f>
        <v>243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0.13352272727272727</v>
      </c>
      <c r="S233" s="7">
        <f>+AV_PLAN[[#This Row],[TERMINO PLAN ACUMULADO]]/$G$471</f>
        <v>0.38636363636363635</v>
      </c>
      <c r="T233" s="7">
        <f t="shared" si="7"/>
        <v>4.1193181818181816E-2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94</v>
      </c>
      <c r="F234">
        <v>0</v>
      </c>
      <c r="G234">
        <v>272</v>
      </c>
      <c r="H234">
        <v>0</v>
      </c>
      <c r="I234">
        <v>29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0.29467084639498431</v>
      </c>
      <c r="M234" s="4">
        <f>IFERROR(AV_PLAN[[#This Row],[TERMINO REAL ACUMULADO]]/AV_PLAN[[#This Row],[TERMINO PLAN ACUMULADO]],"")</f>
        <v>0.10661764705882353</v>
      </c>
      <c r="N234">
        <f>+AV_PLAN[[#This Row],[PLAN ACUMULADO]]-AV_PLAN[[#This Row],[INICIO REAL ACUMULADO]]</f>
        <v>225</v>
      </c>
      <c r="O234">
        <f>+AV_PLAN[[#This Row],[TERMINO PLAN ACUMULADO]]-AV_PLAN[[#This Row],[TERMINO REAL ACUMULADO]]</f>
        <v>243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0.13352272727272727</v>
      </c>
      <c r="S234" s="7">
        <f>+AV_PLAN[[#This Row],[TERMINO PLAN ACUMULADO]]/$G$471</f>
        <v>0.38636363636363635</v>
      </c>
      <c r="T234" s="7">
        <f t="shared" si="7"/>
        <v>4.1193181818181816E-2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94</v>
      </c>
      <c r="F235">
        <v>1</v>
      </c>
      <c r="G235">
        <v>273</v>
      </c>
      <c r="H235">
        <v>0</v>
      </c>
      <c r="I235">
        <v>29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0.29192546583850931</v>
      </c>
      <c r="M235" s="4">
        <f>IFERROR(AV_PLAN[[#This Row],[TERMINO REAL ACUMULADO]]/AV_PLAN[[#This Row],[TERMINO PLAN ACUMULADO]],"")</f>
        <v>0.10622710622710622</v>
      </c>
      <c r="N235">
        <f>+AV_PLAN[[#This Row],[PLAN ACUMULADO]]-AV_PLAN[[#This Row],[INICIO REAL ACUMULADO]]</f>
        <v>228</v>
      </c>
      <c r="O235">
        <f>+AV_PLAN[[#This Row],[TERMINO PLAN ACUMULADO]]-AV_PLAN[[#This Row],[TERMINO REAL ACUMULADO]]</f>
        <v>244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0.13352272727272727</v>
      </c>
      <c r="S235" s="7">
        <f>+AV_PLAN[[#This Row],[TERMINO PLAN ACUMULADO]]/$G$471</f>
        <v>0.38778409090909088</v>
      </c>
      <c r="T235" s="7">
        <f t="shared" si="7"/>
        <v>4.1193181818181816E-2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94</v>
      </c>
      <c r="F236">
        <v>2</v>
      </c>
      <c r="G236">
        <v>275</v>
      </c>
      <c r="H236">
        <v>0</v>
      </c>
      <c r="I236">
        <v>29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0.28923076923076924</v>
      </c>
      <c r="M236" s="4">
        <f>IFERROR(AV_PLAN[[#This Row],[TERMINO REAL ACUMULADO]]/AV_PLAN[[#This Row],[TERMINO PLAN ACUMULADO]],"")</f>
        <v>0.10545454545454545</v>
      </c>
      <c r="N236">
        <f>+AV_PLAN[[#This Row],[PLAN ACUMULADO]]-AV_PLAN[[#This Row],[INICIO REAL ACUMULADO]]</f>
        <v>231</v>
      </c>
      <c r="O236">
        <f>+AV_PLAN[[#This Row],[TERMINO PLAN ACUMULADO]]-AV_PLAN[[#This Row],[TERMINO REAL ACUMULADO]]</f>
        <v>246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0.13352272727272727</v>
      </c>
      <c r="S236" s="7">
        <f>+AV_PLAN[[#This Row],[TERMINO PLAN ACUMULADO]]/$G$471</f>
        <v>0.390625</v>
      </c>
      <c r="T236" s="7">
        <f t="shared" si="7"/>
        <v>4.1193181818181816E-2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94</v>
      </c>
      <c r="F237">
        <v>2</v>
      </c>
      <c r="G237">
        <v>277</v>
      </c>
      <c r="H237">
        <v>0</v>
      </c>
      <c r="I237">
        <v>29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0.28658536585365851</v>
      </c>
      <c r="M237" s="4">
        <f>IFERROR(AV_PLAN[[#This Row],[TERMINO REAL ACUMULADO]]/AV_PLAN[[#This Row],[TERMINO PLAN ACUMULADO]],"")</f>
        <v>0.10469314079422383</v>
      </c>
      <c r="N237">
        <f>+AV_PLAN[[#This Row],[PLAN ACUMULADO]]-AV_PLAN[[#This Row],[INICIO REAL ACUMULADO]]</f>
        <v>234</v>
      </c>
      <c r="O237">
        <f>+AV_PLAN[[#This Row],[TERMINO PLAN ACUMULADO]]-AV_PLAN[[#This Row],[TERMINO REAL ACUMULADO]]</f>
        <v>248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0.13352272727272727</v>
      </c>
      <c r="S237" s="7">
        <f>+AV_PLAN[[#This Row],[TERMINO PLAN ACUMULADO]]/$G$471</f>
        <v>0.39346590909090912</v>
      </c>
      <c r="T237" s="7">
        <f t="shared" si="7"/>
        <v>4.1193181818181816E-2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94</v>
      </c>
      <c r="F238">
        <v>1</v>
      </c>
      <c r="G238">
        <v>278</v>
      </c>
      <c r="H238">
        <v>0</v>
      </c>
      <c r="I238">
        <v>29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0.28658536585365851</v>
      </c>
      <c r="M238" s="4">
        <f>IFERROR(AV_PLAN[[#This Row],[TERMINO REAL ACUMULADO]]/AV_PLAN[[#This Row],[TERMINO PLAN ACUMULADO]],"")</f>
        <v>0.10431654676258993</v>
      </c>
      <c r="N238">
        <f>+AV_PLAN[[#This Row],[PLAN ACUMULADO]]-AV_PLAN[[#This Row],[INICIO REAL ACUMULADO]]</f>
        <v>234</v>
      </c>
      <c r="O238">
        <f>+AV_PLAN[[#This Row],[TERMINO PLAN ACUMULADO]]-AV_PLAN[[#This Row],[TERMINO REAL ACUMULADO]]</f>
        <v>249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0.13352272727272727</v>
      </c>
      <c r="S238" s="7">
        <f>+AV_PLAN[[#This Row],[TERMINO PLAN ACUMULADO]]/$G$471</f>
        <v>0.39488636363636365</v>
      </c>
      <c r="T238" s="7">
        <f t="shared" si="7"/>
        <v>4.1193181818181816E-2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94</v>
      </c>
      <c r="F239">
        <v>3</v>
      </c>
      <c r="G239">
        <v>281</v>
      </c>
      <c r="H239">
        <v>0</v>
      </c>
      <c r="I239">
        <v>29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0.28658536585365851</v>
      </c>
      <c r="M239" s="4">
        <f>IFERROR(AV_PLAN[[#This Row],[TERMINO REAL ACUMULADO]]/AV_PLAN[[#This Row],[TERMINO PLAN ACUMULADO]],"")</f>
        <v>0.10320284697508897</v>
      </c>
      <c r="N239">
        <f>+AV_PLAN[[#This Row],[PLAN ACUMULADO]]-AV_PLAN[[#This Row],[INICIO REAL ACUMULADO]]</f>
        <v>234</v>
      </c>
      <c r="O239">
        <f>+AV_PLAN[[#This Row],[TERMINO PLAN ACUMULADO]]-AV_PLAN[[#This Row],[TERMINO REAL ACUMULADO]]</f>
        <v>252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0.13352272727272727</v>
      </c>
      <c r="S239" s="7">
        <f>+AV_PLAN[[#This Row],[TERMINO PLAN ACUMULADO]]/$G$471</f>
        <v>0.39914772727272729</v>
      </c>
      <c r="T239" s="7">
        <f t="shared" si="7"/>
        <v>4.1193181818181816E-2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94</v>
      </c>
      <c r="F240">
        <v>2</v>
      </c>
      <c r="G240">
        <v>283</v>
      </c>
      <c r="H240">
        <v>0</v>
      </c>
      <c r="I240">
        <v>29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0.28398791540785501</v>
      </c>
      <c r="M240" s="4">
        <f>IFERROR(AV_PLAN[[#This Row],[TERMINO REAL ACUMULADO]]/AV_PLAN[[#This Row],[TERMINO PLAN ACUMULADO]],"")</f>
        <v>0.10247349823321555</v>
      </c>
      <c r="N240">
        <f>+AV_PLAN[[#This Row],[PLAN ACUMULADO]]-AV_PLAN[[#This Row],[INICIO REAL ACUMULADO]]</f>
        <v>237</v>
      </c>
      <c r="O240">
        <f>+AV_PLAN[[#This Row],[TERMINO PLAN ACUMULADO]]-AV_PLAN[[#This Row],[TERMINO REAL ACUMULADO]]</f>
        <v>254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0.13352272727272727</v>
      </c>
      <c r="S240" s="7">
        <f>+AV_PLAN[[#This Row],[TERMINO PLAN ACUMULADO]]/$G$471</f>
        <v>0.40198863636363635</v>
      </c>
      <c r="T240" s="7">
        <f t="shared" si="7"/>
        <v>4.1193181818181816E-2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94</v>
      </c>
      <c r="F241">
        <v>1</v>
      </c>
      <c r="G241">
        <v>284</v>
      </c>
      <c r="H241">
        <v>0</v>
      </c>
      <c r="I241">
        <v>29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0.28143712574850299</v>
      </c>
      <c r="M241" s="4">
        <f>IFERROR(AV_PLAN[[#This Row],[TERMINO REAL ACUMULADO]]/AV_PLAN[[#This Row],[TERMINO PLAN ACUMULADO]],"")</f>
        <v>0.10211267605633803</v>
      </c>
      <c r="N241">
        <f>+AV_PLAN[[#This Row],[PLAN ACUMULADO]]-AV_PLAN[[#This Row],[INICIO REAL ACUMULADO]]</f>
        <v>240</v>
      </c>
      <c r="O241">
        <f>+AV_PLAN[[#This Row],[TERMINO PLAN ACUMULADO]]-AV_PLAN[[#This Row],[TERMINO REAL ACUMULADO]]</f>
        <v>255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0.13352272727272727</v>
      </c>
      <c r="S241" s="7">
        <f>+AV_PLAN[[#This Row],[TERMINO PLAN ACUMULADO]]/$G$471</f>
        <v>0.40340909090909088</v>
      </c>
      <c r="T241" s="7">
        <f t="shared" si="7"/>
        <v>4.1193181818181816E-2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94</v>
      </c>
      <c r="F242">
        <v>3</v>
      </c>
      <c r="G242">
        <v>287</v>
      </c>
      <c r="H242">
        <v>0</v>
      </c>
      <c r="I242">
        <v>29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0.27893175074183979</v>
      </c>
      <c r="M242" s="4">
        <f>IFERROR(AV_PLAN[[#This Row],[TERMINO REAL ACUMULADO]]/AV_PLAN[[#This Row],[TERMINO PLAN ACUMULADO]],"")</f>
        <v>0.10104529616724739</v>
      </c>
      <c r="N242">
        <f>+AV_PLAN[[#This Row],[PLAN ACUMULADO]]-AV_PLAN[[#This Row],[INICIO REAL ACUMULADO]]</f>
        <v>243</v>
      </c>
      <c r="O242">
        <f>+AV_PLAN[[#This Row],[TERMINO PLAN ACUMULADO]]-AV_PLAN[[#This Row],[TERMINO REAL ACUMULADO]]</f>
        <v>258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0.13352272727272727</v>
      </c>
      <c r="S242" s="7">
        <f>+AV_PLAN[[#This Row],[TERMINO PLAN ACUMULADO]]/$G$471</f>
        <v>0.40767045454545453</v>
      </c>
      <c r="T242" s="7">
        <f t="shared" si="7"/>
        <v>4.1193181818181816E-2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94</v>
      </c>
      <c r="F243">
        <v>4</v>
      </c>
      <c r="G243">
        <v>291</v>
      </c>
      <c r="H243">
        <v>0</v>
      </c>
      <c r="I243">
        <v>29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0.27647058823529413</v>
      </c>
      <c r="M243" s="4">
        <f>IFERROR(AV_PLAN[[#This Row],[TERMINO REAL ACUMULADO]]/AV_PLAN[[#This Row],[TERMINO PLAN ACUMULADO]],"")</f>
        <v>9.9656357388316158E-2</v>
      </c>
      <c r="N243">
        <f>+AV_PLAN[[#This Row],[PLAN ACUMULADO]]-AV_PLAN[[#This Row],[INICIO REAL ACUMULADO]]</f>
        <v>246</v>
      </c>
      <c r="O243">
        <f>+AV_PLAN[[#This Row],[TERMINO PLAN ACUMULADO]]-AV_PLAN[[#This Row],[TERMINO REAL ACUMULADO]]</f>
        <v>262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0.13352272727272727</v>
      </c>
      <c r="S243" s="7">
        <f>+AV_PLAN[[#This Row],[TERMINO PLAN ACUMULADO]]/$G$471</f>
        <v>0.41335227272727271</v>
      </c>
      <c r="T243" s="7">
        <f t="shared" si="7"/>
        <v>4.1193181818181816E-2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94</v>
      </c>
      <c r="F244">
        <v>0</v>
      </c>
      <c r="G244">
        <v>291</v>
      </c>
      <c r="H244">
        <v>0</v>
      </c>
      <c r="I244">
        <v>29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0.27405247813411077</v>
      </c>
      <c r="M244" s="4">
        <f>IFERROR(AV_PLAN[[#This Row],[TERMINO REAL ACUMULADO]]/AV_PLAN[[#This Row],[TERMINO PLAN ACUMULADO]],"")</f>
        <v>9.9656357388316158E-2</v>
      </c>
      <c r="N244">
        <f>+AV_PLAN[[#This Row],[PLAN ACUMULADO]]-AV_PLAN[[#This Row],[INICIO REAL ACUMULADO]]</f>
        <v>249</v>
      </c>
      <c r="O244">
        <f>+AV_PLAN[[#This Row],[TERMINO PLAN ACUMULADO]]-AV_PLAN[[#This Row],[TERMINO REAL ACUMULADO]]</f>
        <v>262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0.13352272727272727</v>
      </c>
      <c r="S244" s="7">
        <f>+AV_PLAN[[#This Row],[TERMINO PLAN ACUMULADO]]/$G$471</f>
        <v>0.41335227272727271</v>
      </c>
      <c r="T244" s="7">
        <f t="shared" si="7"/>
        <v>4.1193181818181816E-2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94</v>
      </c>
      <c r="F245">
        <v>0</v>
      </c>
      <c r="G245">
        <v>291</v>
      </c>
      <c r="H245">
        <v>0</v>
      </c>
      <c r="I245">
        <v>29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0.27405247813411077</v>
      </c>
      <c r="M245" s="4">
        <f>IFERROR(AV_PLAN[[#This Row],[TERMINO REAL ACUMULADO]]/AV_PLAN[[#This Row],[TERMINO PLAN ACUMULADO]],"")</f>
        <v>9.9656357388316158E-2</v>
      </c>
      <c r="N245">
        <f>+AV_PLAN[[#This Row],[PLAN ACUMULADO]]-AV_PLAN[[#This Row],[INICIO REAL ACUMULADO]]</f>
        <v>249</v>
      </c>
      <c r="O245">
        <f>+AV_PLAN[[#This Row],[TERMINO PLAN ACUMULADO]]-AV_PLAN[[#This Row],[TERMINO REAL ACUMULADO]]</f>
        <v>262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0.13352272727272727</v>
      </c>
      <c r="S245" s="7">
        <f>+AV_PLAN[[#This Row],[TERMINO PLAN ACUMULADO]]/$G$471</f>
        <v>0.41335227272727271</v>
      </c>
      <c r="T245" s="7">
        <f t="shared" si="7"/>
        <v>4.1193181818181816E-2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94</v>
      </c>
      <c r="F246">
        <v>2</v>
      </c>
      <c r="G246">
        <v>293</v>
      </c>
      <c r="H246">
        <v>0</v>
      </c>
      <c r="I246">
        <v>29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0.27405247813411077</v>
      </c>
      <c r="M246" s="4">
        <f>IFERROR(AV_PLAN[[#This Row],[TERMINO REAL ACUMULADO]]/AV_PLAN[[#This Row],[TERMINO PLAN ACUMULADO]],"")</f>
        <v>9.8976109215017066E-2</v>
      </c>
      <c r="N246">
        <f>+AV_PLAN[[#This Row],[PLAN ACUMULADO]]-AV_PLAN[[#This Row],[INICIO REAL ACUMULADO]]</f>
        <v>249</v>
      </c>
      <c r="O246">
        <f>+AV_PLAN[[#This Row],[TERMINO PLAN ACUMULADO]]-AV_PLAN[[#This Row],[TERMINO REAL ACUMULADO]]</f>
        <v>264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0.13352272727272727</v>
      </c>
      <c r="S246" s="7">
        <f>+AV_PLAN[[#This Row],[TERMINO PLAN ACUMULADO]]/$G$471</f>
        <v>0.41619318181818182</v>
      </c>
      <c r="T246" s="7">
        <f t="shared" si="7"/>
        <v>4.1193181818181816E-2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94</v>
      </c>
      <c r="F247">
        <v>1</v>
      </c>
      <c r="G247">
        <v>294</v>
      </c>
      <c r="H247">
        <v>0</v>
      </c>
      <c r="I247">
        <v>29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0.27167630057803466</v>
      </c>
      <c r="M247" s="4">
        <f>IFERROR(AV_PLAN[[#This Row],[TERMINO REAL ACUMULADO]]/AV_PLAN[[#This Row],[TERMINO PLAN ACUMULADO]],"")</f>
        <v>9.8639455782312924E-2</v>
      </c>
      <c r="N247">
        <f>+AV_PLAN[[#This Row],[PLAN ACUMULADO]]-AV_PLAN[[#This Row],[INICIO REAL ACUMULADO]]</f>
        <v>252</v>
      </c>
      <c r="O247">
        <f>+AV_PLAN[[#This Row],[TERMINO PLAN ACUMULADO]]-AV_PLAN[[#This Row],[TERMINO REAL ACUMULADO]]</f>
        <v>265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0.13352272727272727</v>
      </c>
      <c r="S247" s="7">
        <f>+AV_PLAN[[#This Row],[TERMINO PLAN ACUMULADO]]/$G$471</f>
        <v>0.41761363636363635</v>
      </c>
      <c r="T247" s="7">
        <f t="shared" si="7"/>
        <v>4.1193181818181816E-2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94</v>
      </c>
      <c r="F248">
        <v>1</v>
      </c>
      <c r="G248">
        <v>295</v>
      </c>
      <c r="H248">
        <v>0</v>
      </c>
      <c r="I248">
        <v>29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0.2693409742120344</v>
      </c>
      <c r="M248" s="4">
        <f>IFERROR(AV_PLAN[[#This Row],[TERMINO REAL ACUMULADO]]/AV_PLAN[[#This Row],[TERMINO PLAN ACUMULADO]],"")</f>
        <v>9.8305084745762716E-2</v>
      </c>
      <c r="N248">
        <f>+AV_PLAN[[#This Row],[PLAN ACUMULADO]]-AV_PLAN[[#This Row],[INICIO REAL ACUMULADO]]</f>
        <v>255</v>
      </c>
      <c r="O248">
        <f>+AV_PLAN[[#This Row],[TERMINO PLAN ACUMULADO]]-AV_PLAN[[#This Row],[TERMINO REAL ACUMULADO]]</f>
        <v>266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0.13352272727272727</v>
      </c>
      <c r="S248" s="7">
        <f>+AV_PLAN[[#This Row],[TERMINO PLAN ACUMULADO]]/$G$471</f>
        <v>0.41903409090909088</v>
      </c>
      <c r="T248" s="7">
        <f t="shared" si="7"/>
        <v>4.1193181818181816E-2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94</v>
      </c>
      <c r="F249">
        <v>3</v>
      </c>
      <c r="G249">
        <v>298</v>
      </c>
      <c r="H249">
        <v>0</v>
      </c>
      <c r="I249">
        <v>29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0.26704545454545453</v>
      </c>
      <c r="M249" s="4">
        <f>IFERROR(AV_PLAN[[#This Row],[TERMINO REAL ACUMULADO]]/AV_PLAN[[#This Row],[TERMINO PLAN ACUMULADO]],"")</f>
        <v>9.7315436241610737E-2</v>
      </c>
      <c r="N249">
        <f>+AV_PLAN[[#This Row],[PLAN ACUMULADO]]-AV_PLAN[[#This Row],[INICIO REAL ACUMULADO]]</f>
        <v>258</v>
      </c>
      <c r="O249">
        <f>+AV_PLAN[[#This Row],[TERMINO PLAN ACUMULADO]]-AV_PLAN[[#This Row],[TERMINO REAL ACUMULADO]]</f>
        <v>269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0.13352272727272727</v>
      </c>
      <c r="S249" s="7">
        <f>+AV_PLAN[[#This Row],[TERMINO PLAN ACUMULADO]]/$G$471</f>
        <v>0.42329545454545453</v>
      </c>
      <c r="T249" s="7">
        <f t="shared" si="7"/>
        <v>4.1193181818181816E-2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94</v>
      </c>
      <c r="F250">
        <v>3</v>
      </c>
      <c r="G250">
        <v>301</v>
      </c>
      <c r="H250">
        <v>0</v>
      </c>
      <c r="I250">
        <v>29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0.26478873239436618</v>
      </c>
      <c r="M250" s="4">
        <f>IFERROR(AV_PLAN[[#This Row],[TERMINO REAL ACUMULADO]]/AV_PLAN[[#This Row],[TERMINO PLAN ACUMULADO]],"")</f>
        <v>9.634551495016612E-2</v>
      </c>
      <c r="N250">
        <f>+AV_PLAN[[#This Row],[PLAN ACUMULADO]]-AV_PLAN[[#This Row],[INICIO REAL ACUMULADO]]</f>
        <v>261</v>
      </c>
      <c r="O250">
        <f>+AV_PLAN[[#This Row],[TERMINO PLAN ACUMULADO]]-AV_PLAN[[#This Row],[TERMINO REAL ACUMULADO]]</f>
        <v>272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0.13352272727272727</v>
      </c>
      <c r="S250" s="7">
        <f>+AV_PLAN[[#This Row],[TERMINO PLAN ACUMULADO]]/$G$471</f>
        <v>0.42755681818181818</v>
      </c>
      <c r="T250" s="7">
        <f t="shared" si="7"/>
        <v>4.1193181818181816E-2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94</v>
      </c>
      <c r="F251">
        <v>2</v>
      </c>
      <c r="G251">
        <v>303</v>
      </c>
      <c r="H251">
        <v>0</v>
      </c>
      <c r="I251">
        <v>29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0.26256983240223464</v>
      </c>
      <c r="M251" s="4">
        <f>IFERROR(AV_PLAN[[#This Row],[TERMINO REAL ACUMULADO]]/AV_PLAN[[#This Row],[TERMINO PLAN ACUMULADO]],"")</f>
        <v>9.5709570957095716E-2</v>
      </c>
      <c r="N251">
        <f>+AV_PLAN[[#This Row],[PLAN ACUMULADO]]-AV_PLAN[[#This Row],[INICIO REAL ACUMULADO]]</f>
        <v>264</v>
      </c>
      <c r="O251">
        <f>+AV_PLAN[[#This Row],[TERMINO PLAN ACUMULADO]]-AV_PLAN[[#This Row],[TERMINO REAL ACUMULADO]]</f>
        <v>274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0.13352272727272727</v>
      </c>
      <c r="S251" s="7">
        <f>+AV_PLAN[[#This Row],[TERMINO PLAN ACUMULADO]]/$G$471</f>
        <v>0.43039772727272729</v>
      </c>
      <c r="T251" s="7">
        <f t="shared" si="7"/>
        <v>4.1193181818181816E-2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94</v>
      </c>
      <c r="F252">
        <v>2</v>
      </c>
      <c r="G252">
        <v>305</v>
      </c>
      <c r="H252">
        <v>0</v>
      </c>
      <c r="I252">
        <v>29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0.26256983240223464</v>
      </c>
      <c r="M252" s="4">
        <f>IFERROR(AV_PLAN[[#This Row],[TERMINO REAL ACUMULADO]]/AV_PLAN[[#This Row],[TERMINO PLAN ACUMULADO]],"")</f>
        <v>9.5081967213114751E-2</v>
      </c>
      <c r="N252">
        <f>+AV_PLAN[[#This Row],[PLAN ACUMULADO]]-AV_PLAN[[#This Row],[INICIO REAL ACUMULADO]]</f>
        <v>264</v>
      </c>
      <c r="O252">
        <f>+AV_PLAN[[#This Row],[TERMINO PLAN ACUMULADO]]-AV_PLAN[[#This Row],[TERMINO REAL ACUMULADO]]</f>
        <v>276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0.13352272727272727</v>
      </c>
      <c r="S252" s="7">
        <f>+AV_PLAN[[#This Row],[TERMINO PLAN ACUMULADO]]/$G$471</f>
        <v>0.43323863636363635</v>
      </c>
      <c r="T252" s="7">
        <f t="shared" si="7"/>
        <v>4.1193181818181816E-2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94</v>
      </c>
      <c r="F253">
        <v>2</v>
      </c>
      <c r="G253">
        <v>307</v>
      </c>
      <c r="H253">
        <v>0</v>
      </c>
      <c r="I253">
        <v>29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0.26256983240223464</v>
      </c>
      <c r="M253" s="4">
        <f>IFERROR(AV_PLAN[[#This Row],[TERMINO REAL ACUMULADO]]/AV_PLAN[[#This Row],[TERMINO PLAN ACUMULADO]],"")</f>
        <v>9.4462540716612378E-2</v>
      </c>
      <c r="N253">
        <f>+AV_PLAN[[#This Row],[PLAN ACUMULADO]]-AV_PLAN[[#This Row],[INICIO REAL ACUMULADO]]</f>
        <v>264</v>
      </c>
      <c r="O253">
        <f>+AV_PLAN[[#This Row],[TERMINO PLAN ACUMULADO]]-AV_PLAN[[#This Row],[TERMINO REAL ACUMULADO]]</f>
        <v>278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0.13352272727272727</v>
      </c>
      <c r="S253" s="7">
        <f>+AV_PLAN[[#This Row],[TERMINO PLAN ACUMULADO]]/$G$471</f>
        <v>0.43607954545454547</v>
      </c>
      <c r="T253" s="7">
        <f t="shared" si="7"/>
        <v>4.1193181818181816E-2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94</v>
      </c>
      <c r="F254">
        <v>1</v>
      </c>
      <c r="G254">
        <v>308</v>
      </c>
      <c r="H254">
        <v>0</v>
      </c>
      <c r="I254">
        <v>29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0.26038781163434904</v>
      </c>
      <c r="M254" s="4">
        <f>IFERROR(AV_PLAN[[#This Row],[TERMINO REAL ACUMULADO]]/AV_PLAN[[#This Row],[TERMINO PLAN ACUMULADO]],"")</f>
        <v>9.4155844155844159E-2</v>
      </c>
      <c r="N254">
        <f>+AV_PLAN[[#This Row],[PLAN ACUMULADO]]-AV_PLAN[[#This Row],[INICIO REAL ACUMULADO]]</f>
        <v>267</v>
      </c>
      <c r="O254">
        <f>+AV_PLAN[[#This Row],[TERMINO PLAN ACUMULADO]]-AV_PLAN[[#This Row],[TERMINO REAL ACUMULADO]]</f>
        <v>279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0.13352272727272727</v>
      </c>
      <c r="S254" s="7">
        <f>+AV_PLAN[[#This Row],[TERMINO PLAN ACUMULADO]]/$G$471</f>
        <v>0.4375</v>
      </c>
      <c r="T254" s="7">
        <f t="shared" si="7"/>
        <v>4.1193181818181816E-2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94</v>
      </c>
      <c r="F255">
        <v>2</v>
      </c>
      <c r="G255">
        <v>310</v>
      </c>
      <c r="H255">
        <v>0</v>
      </c>
      <c r="I255">
        <v>29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0.25824175824175827</v>
      </c>
      <c r="M255" s="4">
        <f>IFERROR(AV_PLAN[[#This Row],[TERMINO REAL ACUMULADO]]/AV_PLAN[[#This Row],[TERMINO PLAN ACUMULADO]],"")</f>
        <v>9.3548387096774197E-2</v>
      </c>
      <c r="N255">
        <f>+AV_PLAN[[#This Row],[PLAN ACUMULADO]]-AV_PLAN[[#This Row],[INICIO REAL ACUMULADO]]</f>
        <v>270</v>
      </c>
      <c r="O255">
        <f>+AV_PLAN[[#This Row],[TERMINO PLAN ACUMULADO]]-AV_PLAN[[#This Row],[TERMINO REAL ACUMULADO]]</f>
        <v>281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0.13352272727272727</v>
      </c>
      <c r="S255" s="7">
        <f>+AV_PLAN[[#This Row],[TERMINO PLAN ACUMULADO]]/$G$471</f>
        <v>0.44034090909090912</v>
      </c>
      <c r="T255" s="7">
        <f t="shared" si="7"/>
        <v>4.1193181818181816E-2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94</v>
      </c>
      <c r="F256">
        <v>3</v>
      </c>
      <c r="G256">
        <v>313</v>
      </c>
      <c r="H256">
        <v>0</v>
      </c>
      <c r="I256">
        <v>29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0.2561307901907357</v>
      </c>
      <c r="M256" s="4">
        <f>IFERROR(AV_PLAN[[#This Row],[TERMINO REAL ACUMULADO]]/AV_PLAN[[#This Row],[TERMINO PLAN ACUMULADO]],"")</f>
        <v>9.2651757188498399E-2</v>
      </c>
      <c r="N256">
        <f>+AV_PLAN[[#This Row],[PLAN ACUMULADO]]-AV_PLAN[[#This Row],[INICIO REAL ACUMULADO]]</f>
        <v>273</v>
      </c>
      <c r="O256">
        <f>+AV_PLAN[[#This Row],[TERMINO PLAN ACUMULADO]]-AV_PLAN[[#This Row],[TERMINO REAL ACUMULADO]]</f>
        <v>284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0.13352272727272727</v>
      </c>
      <c r="S256" s="7">
        <f>+AV_PLAN[[#This Row],[TERMINO PLAN ACUMULADO]]/$G$471</f>
        <v>0.44460227272727271</v>
      </c>
      <c r="T256" s="7">
        <f t="shared" si="7"/>
        <v>4.1193181818181816E-2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94</v>
      </c>
      <c r="F257">
        <v>3</v>
      </c>
      <c r="G257">
        <v>316</v>
      </c>
      <c r="H257">
        <v>0</v>
      </c>
      <c r="I257">
        <v>29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0.25405405405405407</v>
      </c>
      <c r="M257" s="4">
        <f>IFERROR(AV_PLAN[[#This Row],[TERMINO REAL ACUMULADO]]/AV_PLAN[[#This Row],[TERMINO PLAN ACUMULADO]],"")</f>
        <v>9.1772151898734181E-2</v>
      </c>
      <c r="N257">
        <f>+AV_PLAN[[#This Row],[PLAN ACUMULADO]]-AV_PLAN[[#This Row],[INICIO REAL ACUMULADO]]</f>
        <v>276</v>
      </c>
      <c r="O257">
        <f>+AV_PLAN[[#This Row],[TERMINO PLAN ACUMULADO]]-AV_PLAN[[#This Row],[TERMINO REAL ACUMULADO]]</f>
        <v>287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0.13352272727272727</v>
      </c>
      <c r="S257" s="7">
        <f>+AV_PLAN[[#This Row],[TERMINO PLAN ACUMULADO]]/$G$471</f>
        <v>0.44886363636363635</v>
      </c>
      <c r="T257" s="7">
        <f t="shared" si="7"/>
        <v>4.1193181818181816E-2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94</v>
      </c>
      <c r="F258">
        <v>2</v>
      </c>
      <c r="G258">
        <v>318</v>
      </c>
      <c r="H258">
        <v>0</v>
      </c>
      <c r="I258">
        <v>29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0.25201072386058981</v>
      </c>
      <c r="M258" s="4">
        <f>IFERROR(AV_PLAN[[#This Row],[TERMINO REAL ACUMULADO]]/AV_PLAN[[#This Row],[TERMINO PLAN ACUMULADO]],"")</f>
        <v>9.1194968553459113E-2</v>
      </c>
      <c r="N258">
        <f>+AV_PLAN[[#This Row],[PLAN ACUMULADO]]-AV_PLAN[[#This Row],[INICIO REAL ACUMULADO]]</f>
        <v>279</v>
      </c>
      <c r="O258">
        <f>+AV_PLAN[[#This Row],[TERMINO PLAN ACUMULADO]]-AV_PLAN[[#This Row],[TERMINO REAL ACUMULADO]]</f>
        <v>289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0.13352272727272727</v>
      </c>
      <c r="S258" s="7">
        <f>+AV_PLAN[[#This Row],[TERMINO PLAN ACUMULADO]]/$G$471</f>
        <v>0.45170454545454547</v>
      </c>
      <c r="T258" s="7">
        <f t="shared" ref="T258:T321" si="9">IF(H258="",NA(),I258/$G$471)</f>
        <v>4.1193181818181816E-2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94</v>
      </c>
      <c r="F259">
        <v>1</v>
      </c>
      <c r="G259">
        <v>319</v>
      </c>
      <c r="H259">
        <v>0</v>
      </c>
      <c r="I259">
        <v>29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0.25201072386058981</v>
      </c>
      <c r="M259" s="4">
        <f>IFERROR(AV_PLAN[[#This Row],[TERMINO REAL ACUMULADO]]/AV_PLAN[[#This Row],[TERMINO PLAN ACUMULADO]],"")</f>
        <v>9.0909090909090912E-2</v>
      </c>
      <c r="N259">
        <f>+AV_PLAN[[#This Row],[PLAN ACUMULADO]]-AV_PLAN[[#This Row],[INICIO REAL ACUMULADO]]</f>
        <v>279</v>
      </c>
      <c r="O259">
        <f>+AV_PLAN[[#This Row],[TERMINO PLAN ACUMULADO]]-AV_PLAN[[#This Row],[TERMINO REAL ACUMULADO]]</f>
        <v>290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0.13352272727272727</v>
      </c>
      <c r="S259" s="7">
        <f>+AV_PLAN[[#This Row],[TERMINO PLAN ACUMULADO]]/$G$471</f>
        <v>0.453125</v>
      </c>
      <c r="T259" s="7">
        <f t="shared" si="9"/>
        <v>4.1193181818181816E-2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94</v>
      </c>
      <c r="F260">
        <v>2</v>
      </c>
      <c r="G260">
        <v>321</v>
      </c>
      <c r="H260">
        <v>0</v>
      </c>
      <c r="I260">
        <v>29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0.25201072386058981</v>
      </c>
      <c r="M260" s="4">
        <f>IFERROR(AV_PLAN[[#This Row],[TERMINO REAL ACUMULADO]]/AV_PLAN[[#This Row],[TERMINO PLAN ACUMULADO]],"")</f>
        <v>9.0342679127725853E-2</v>
      </c>
      <c r="N260">
        <f>+AV_PLAN[[#This Row],[PLAN ACUMULADO]]-AV_PLAN[[#This Row],[INICIO REAL ACUMULADO]]</f>
        <v>279</v>
      </c>
      <c r="O260">
        <f>+AV_PLAN[[#This Row],[TERMINO PLAN ACUMULADO]]-AV_PLAN[[#This Row],[TERMINO REAL ACUMULADO]]</f>
        <v>292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0.13352272727272727</v>
      </c>
      <c r="S260" s="7">
        <f>+AV_PLAN[[#This Row],[TERMINO PLAN ACUMULADO]]/$G$471</f>
        <v>0.45596590909090912</v>
      </c>
      <c r="T260" s="7">
        <f t="shared" si="9"/>
        <v>4.1193181818181816E-2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94</v>
      </c>
      <c r="F261">
        <v>2</v>
      </c>
      <c r="G261">
        <v>323</v>
      </c>
      <c r="H261">
        <v>0</v>
      </c>
      <c r="I261">
        <v>29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0.25</v>
      </c>
      <c r="M261" s="4">
        <f>IFERROR(AV_PLAN[[#This Row],[TERMINO REAL ACUMULADO]]/AV_PLAN[[#This Row],[TERMINO PLAN ACUMULADO]],"")</f>
        <v>8.9783281733746126E-2</v>
      </c>
      <c r="N261">
        <f>+AV_PLAN[[#This Row],[PLAN ACUMULADO]]-AV_PLAN[[#This Row],[INICIO REAL ACUMULADO]]</f>
        <v>282</v>
      </c>
      <c r="O261">
        <f>+AV_PLAN[[#This Row],[TERMINO PLAN ACUMULADO]]-AV_PLAN[[#This Row],[TERMINO REAL ACUMULADO]]</f>
        <v>294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0.13352272727272727</v>
      </c>
      <c r="S261" s="7">
        <f>+AV_PLAN[[#This Row],[TERMINO PLAN ACUMULADO]]/$G$471</f>
        <v>0.45880681818181818</v>
      </c>
      <c r="T261" s="7">
        <f t="shared" si="9"/>
        <v>4.1193181818181816E-2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94</v>
      </c>
      <c r="F262">
        <v>2</v>
      </c>
      <c r="G262">
        <v>325</v>
      </c>
      <c r="H262">
        <v>0</v>
      </c>
      <c r="I262">
        <v>29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0.24802110817941952</v>
      </c>
      <c r="M262" s="4">
        <f>IFERROR(AV_PLAN[[#This Row],[TERMINO REAL ACUMULADO]]/AV_PLAN[[#This Row],[TERMINO PLAN ACUMULADO]],"")</f>
        <v>8.9230769230769225E-2</v>
      </c>
      <c r="N262">
        <f>+AV_PLAN[[#This Row],[PLAN ACUMULADO]]-AV_PLAN[[#This Row],[INICIO REAL ACUMULADO]]</f>
        <v>285</v>
      </c>
      <c r="O262">
        <f>+AV_PLAN[[#This Row],[TERMINO PLAN ACUMULADO]]-AV_PLAN[[#This Row],[TERMINO REAL ACUMULADO]]</f>
        <v>296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0.13352272727272727</v>
      </c>
      <c r="S262" s="7">
        <f>+AV_PLAN[[#This Row],[TERMINO PLAN ACUMULADO]]/$G$471</f>
        <v>0.46164772727272729</v>
      </c>
      <c r="T262" s="7">
        <f t="shared" si="9"/>
        <v>4.1193181818181816E-2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94</v>
      </c>
      <c r="F263">
        <v>3</v>
      </c>
      <c r="G263">
        <v>328</v>
      </c>
      <c r="H263">
        <v>0</v>
      </c>
      <c r="I263">
        <v>29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0.24607329842931938</v>
      </c>
      <c r="M263" s="4">
        <f>IFERROR(AV_PLAN[[#This Row],[TERMINO REAL ACUMULADO]]/AV_PLAN[[#This Row],[TERMINO PLAN ACUMULADO]],"")</f>
        <v>8.8414634146341459E-2</v>
      </c>
      <c r="N263">
        <f>+AV_PLAN[[#This Row],[PLAN ACUMULADO]]-AV_PLAN[[#This Row],[INICIO REAL ACUMULADO]]</f>
        <v>288</v>
      </c>
      <c r="O263">
        <f>+AV_PLAN[[#This Row],[TERMINO PLAN ACUMULADO]]-AV_PLAN[[#This Row],[TERMINO REAL ACUMULADO]]</f>
        <v>299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0.13352272727272727</v>
      </c>
      <c r="S263" s="7">
        <f>+AV_PLAN[[#This Row],[TERMINO PLAN ACUMULADO]]/$G$471</f>
        <v>0.46590909090909088</v>
      </c>
      <c r="T263" s="7">
        <f t="shared" si="9"/>
        <v>4.1193181818181816E-2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94</v>
      </c>
      <c r="F264">
        <v>3</v>
      </c>
      <c r="G264">
        <v>331</v>
      </c>
      <c r="H264">
        <v>0</v>
      </c>
      <c r="I264">
        <v>29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0.24415584415584415</v>
      </c>
      <c r="M264" s="4">
        <f>IFERROR(AV_PLAN[[#This Row],[TERMINO REAL ACUMULADO]]/AV_PLAN[[#This Row],[TERMINO PLAN ACUMULADO]],"")</f>
        <v>8.7613293051359523E-2</v>
      </c>
      <c r="N264">
        <f>+AV_PLAN[[#This Row],[PLAN ACUMULADO]]-AV_PLAN[[#This Row],[INICIO REAL ACUMULADO]]</f>
        <v>291</v>
      </c>
      <c r="O264">
        <f>+AV_PLAN[[#This Row],[TERMINO PLAN ACUMULADO]]-AV_PLAN[[#This Row],[TERMINO REAL ACUMULADO]]</f>
        <v>302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0.13352272727272727</v>
      </c>
      <c r="S264" s="7">
        <f>+AV_PLAN[[#This Row],[TERMINO PLAN ACUMULADO]]/$G$471</f>
        <v>0.47017045454545453</v>
      </c>
      <c r="T264" s="7">
        <f t="shared" si="9"/>
        <v>4.1193181818181816E-2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94</v>
      </c>
      <c r="F265">
        <v>1</v>
      </c>
      <c r="G265">
        <v>332</v>
      </c>
      <c r="H265">
        <v>0</v>
      </c>
      <c r="I265">
        <v>29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0.2422680412371134</v>
      </c>
      <c r="M265" s="4">
        <f>IFERROR(AV_PLAN[[#This Row],[TERMINO REAL ACUMULADO]]/AV_PLAN[[#This Row],[TERMINO PLAN ACUMULADO]],"")</f>
        <v>8.7349397590361449E-2</v>
      </c>
      <c r="N265">
        <f>+AV_PLAN[[#This Row],[PLAN ACUMULADO]]-AV_PLAN[[#This Row],[INICIO REAL ACUMULADO]]</f>
        <v>294</v>
      </c>
      <c r="O265">
        <f>+AV_PLAN[[#This Row],[TERMINO PLAN ACUMULADO]]-AV_PLAN[[#This Row],[TERMINO REAL ACUMULADO]]</f>
        <v>303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0.13352272727272727</v>
      </c>
      <c r="S265" s="7">
        <f>+AV_PLAN[[#This Row],[TERMINO PLAN ACUMULADO]]/$G$471</f>
        <v>0.47159090909090912</v>
      </c>
      <c r="T265" s="7">
        <f t="shared" si="9"/>
        <v>4.1193181818181816E-2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94</v>
      </c>
      <c r="F266">
        <v>1</v>
      </c>
      <c r="G266">
        <v>333</v>
      </c>
      <c r="H266">
        <v>0</v>
      </c>
      <c r="I266">
        <v>29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0.2422680412371134</v>
      </c>
      <c r="M266" s="4">
        <f>IFERROR(AV_PLAN[[#This Row],[TERMINO REAL ACUMULADO]]/AV_PLAN[[#This Row],[TERMINO PLAN ACUMULADO]],"")</f>
        <v>8.7087087087087081E-2</v>
      </c>
      <c r="N266">
        <f>+AV_PLAN[[#This Row],[PLAN ACUMULADO]]-AV_PLAN[[#This Row],[INICIO REAL ACUMULADO]]</f>
        <v>294</v>
      </c>
      <c r="O266">
        <f>+AV_PLAN[[#This Row],[TERMINO PLAN ACUMULADO]]-AV_PLAN[[#This Row],[TERMINO REAL ACUMULADO]]</f>
        <v>304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0.13352272727272727</v>
      </c>
      <c r="S266" s="7">
        <f>+AV_PLAN[[#This Row],[TERMINO PLAN ACUMULADO]]/$G$471</f>
        <v>0.47301136363636365</v>
      </c>
      <c r="T266" s="7">
        <f t="shared" si="9"/>
        <v>4.1193181818181816E-2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94</v>
      </c>
      <c r="F267">
        <v>4</v>
      </c>
      <c r="G267">
        <v>337</v>
      </c>
      <c r="H267">
        <v>0</v>
      </c>
      <c r="I267">
        <v>29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0.2422680412371134</v>
      </c>
      <c r="M267" s="4">
        <f>IFERROR(AV_PLAN[[#This Row],[TERMINO REAL ACUMULADO]]/AV_PLAN[[#This Row],[TERMINO PLAN ACUMULADO]],"")</f>
        <v>8.6053412462908013E-2</v>
      </c>
      <c r="N267">
        <f>+AV_PLAN[[#This Row],[PLAN ACUMULADO]]-AV_PLAN[[#This Row],[INICIO REAL ACUMULADO]]</f>
        <v>294</v>
      </c>
      <c r="O267">
        <f>+AV_PLAN[[#This Row],[TERMINO PLAN ACUMULADO]]-AV_PLAN[[#This Row],[TERMINO REAL ACUMULADO]]</f>
        <v>308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0.13352272727272727</v>
      </c>
      <c r="S267" s="7">
        <f>+AV_PLAN[[#This Row],[TERMINO PLAN ACUMULADO]]/$G$471</f>
        <v>0.47869318181818182</v>
      </c>
      <c r="T267" s="7">
        <f t="shared" si="9"/>
        <v>4.1193181818181816E-2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94</v>
      </c>
      <c r="F268">
        <v>2</v>
      </c>
      <c r="G268">
        <v>339</v>
      </c>
      <c r="H268">
        <v>0</v>
      </c>
      <c r="I268">
        <v>29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0.24040920716112532</v>
      </c>
      <c r="M268" s="4">
        <f>IFERROR(AV_PLAN[[#This Row],[TERMINO REAL ACUMULADO]]/AV_PLAN[[#This Row],[TERMINO PLAN ACUMULADO]],"")</f>
        <v>8.5545722713864306E-2</v>
      </c>
      <c r="N268">
        <f>+AV_PLAN[[#This Row],[PLAN ACUMULADO]]-AV_PLAN[[#This Row],[INICIO REAL ACUMULADO]]</f>
        <v>297</v>
      </c>
      <c r="O268">
        <f>+AV_PLAN[[#This Row],[TERMINO PLAN ACUMULADO]]-AV_PLAN[[#This Row],[TERMINO REAL ACUMULADO]]</f>
        <v>310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0.13352272727272727</v>
      </c>
      <c r="S268" s="7">
        <f>+AV_PLAN[[#This Row],[TERMINO PLAN ACUMULADO]]/$G$471</f>
        <v>0.48153409090909088</v>
      </c>
      <c r="T268" s="7">
        <f t="shared" si="9"/>
        <v>4.1193181818181816E-2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94</v>
      </c>
      <c r="F269">
        <v>1</v>
      </c>
      <c r="G269">
        <v>340</v>
      </c>
      <c r="H269">
        <v>0</v>
      </c>
      <c r="I269">
        <v>29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0.23857868020304568</v>
      </c>
      <c r="M269" s="4">
        <f>IFERROR(AV_PLAN[[#This Row],[TERMINO REAL ACUMULADO]]/AV_PLAN[[#This Row],[TERMINO PLAN ACUMULADO]],"")</f>
        <v>8.5294117647058826E-2</v>
      </c>
      <c r="N269">
        <f>+AV_PLAN[[#This Row],[PLAN ACUMULADO]]-AV_PLAN[[#This Row],[INICIO REAL ACUMULADO]]</f>
        <v>300</v>
      </c>
      <c r="O269">
        <f>+AV_PLAN[[#This Row],[TERMINO PLAN ACUMULADO]]-AV_PLAN[[#This Row],[TERMINO REAL ACUMULADO]]</f>
        <v>311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0.13352272727272727</v>
      </c>
      <c r="S269" s="7">
        <f>+AV_PLAN[[#This Row],[TERMINO PLAN ACUMULADO]]/$G$471</f>
        <v>0.48295454545454547</v>
      </c>
      <c r="T269" s="7">
        <f t="shared" si="9"/>
        <v>4.1193181818181816E-2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94</v>
      </c>
      <c r="F270">
        <v>3</v>
      </c>
      <c r="G270">
        <v>343</v>
      </c>
      <c r="H270">
        <v>0</v>
      </c>
      <c r="I270">
        <v>29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0.23677581863979849</v>
      </c>
      <c r="M270" s="4">
        <f>IFERROR(AV_PLAN[[#This Row],[TERMINO REAL ACUMULADO]]/AV_PLAN[[#This Row],[TERMINO PLAN ACUMULADO]],"")</f>
        <v>8.4548104956268216E-2</v>
      </c>
      <c r="N270">
        <f>+AV_PLAN[[#This Row],[PLAN ACUMULADO]]-AV_PLAN[[#This Row],[INICIO REAL ACUMULADO]]</f>
        <v>303</v>
      </c>
      <c r="O270">
        <f>+AV_PLAN[[#This Row],[TERMINO PLAN ACUMULADO]]-AV_PLAN[[#This Row],[TERMINO REAL ACUMULADO]]</f>
        <v>314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0.13352272727272727</v>
      </c>
      <c r="S270" s="7">
        <f>+AV_PLAN[[#This Row],[TERMINO PLAN ACUMULADO]]/$G$471</f>
        <v>0.48721590909090912</v>
      </c>
      <c r="T270" s="7">
        <f t="shared" si="9"/>
        <v>4.1193181818181816E-2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94</v>
      </c>
      <c r="F271">
        <v>3</v>
      </c>
      <c r="G271">
        <v>346</v>
      </c>
      <c r="H271">
        <v>0</v>
      </c>
      <c r="I271">
        <v>29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0.23499999999999999</v>
      </c>
      <c r="M271" s="4">
        <f>IFERROR(AV_PLAN[[#This Row],[TERMINO REAL ACUMULADO]]/AV_PLAN[[#This Row],[TERMINO PLAN ACUMULADO]],"")</f>
        <v>8.3815028901734104E-2</v>
      </c>
      <c r="N271">
        <f>+AV_PLAN[[#This Row],[PLAN ACUMULADO]]-AV_PLAN[[#This Row],[INICIO REAL ACUMULADO]]</f>
        <v>306</v>
      </c>
      <c r="O271">
        <f>+AV_PLAN[[#This Row],[TERMINO PLAN ACUMULADO]]-AV_PLAN[[#This Row],[TERMINO REAL ACUMULADO]]</f>
        <v>317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0.13352272727272727</v>
      </c>
      <c r="S271" s="7">
        <f>+AV_PLAN[[#This Row],[TERMINO PLAN ACUMULADO]]/$G$471</f>
        <v>0.49147727272727271</v>
      </c>
      <c r="T271" s="7">
        <f t="shared" si="9"/>
        <v>4.1193181818181816E-2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94</v>
      </c>
      <c r="F272">
        <v>1</v>
      </c>
      <c r="G272">
        <v>347</v>
      </c>
      <c r="H272">
        <v>0</v>
      </c>
      <c r="I272">
        <v>29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0.23325062034739455</v>
      </c>
      <c r="M272" s="4">
        <f>IFERROR(AV_PLAN[[#This Row],[TERMINO REAL ACUMULADO]]/AV_PLAN[[#This Row],[TERMINO PLAN ACUMULADO]],"")</f>
        <v>8.3573487031700283E-2</v>
      </c>
      <c r="N272">
        <f>+AV_PLAN[[#This Row],[PLAN ACUMULADO]]-AV_PLAN[[#This Row],[INICIO REAL ACUMULADO]]</f>
        <v>309</v>
      </c>
      <c r="O272">
        <f>+AV_PLAN[[#This Row],[TERMINO PLAN ACUMULADO]]-AV_PLAN[[#This Row],[TERMINO REAL ACUMULADO]]</f>
        <v>318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0.13352272727272727</v>
      </c>
      <c r="S272" s="7">
        <f>+AV_PLAN[[#This Row],[TERMINO PLAN ACUMULADO]]/$G$471</f>
        <v>0.49289772727272729</v>
      </c>
      <c r="T272" s="7">
        <f t="shared" si="9"/>
        <v>4.1193181818181816E-2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94</v>
      </c>
      <c r="F273">
        <v>2</v>
      </c>
      <c r="G273">
        <v>349</v>
      </c>
      <c r="H273">
        <v>0</v>
      </c>
      <c r="I273">
        <v>29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0.23325062034739455</v>
      </c>
      <c r="M273" s="4">
        <f>IFERROR(AV_PLAN[[#This Row],[TERMINO REAL ACUMULADO]]/AV_PLAN[[#This Row],[TERMINO PLAN ACUMULADO]],"")</f>
        <v>8.3094555873925502E-2</v>
      </c>
      <c r="N273">
        <f>+AV_PLAN[[#This Row],[PLAN ACUMULADO]]-AV_PLAN[[#This Row],[INICIO REAL ACUMULADO]]</f>
        <v>309</v>
      </c>
      <c r="O273">
        <f>+AV_PLAN[[#This Row],[TERMINO PLAN ACUMULADO]]-AV_PLAN[[#This Row],[TERMINO REAL ACUMULADO]]</f>
        <v>320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0.13352272727272727</v>
      </c>
      <c r="S273" s="7">
        <f>+AV_PLAN[[#This Row],[TERMINO PLAN ACUMULADO]]/$G$471</f>
        <v>0.49573863636363635</v>
      </c>
      <c r="T273" s="7">
        <f t="shared" si="9"/>
        <v>4.1193181818181816E-2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94</v>
      </c>
      <c r="F274">
        <v>4</v>
      </c>
      <c r="G274">
        <v>353</v>
      </c>
      <c r="H274">
        <v>0</v>
      </c>
      <c r="I274">
        <v>29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0.23325062034739455</v>
      </c>
      <c r="M274" s="4">
        <f>IFERROR(AV_PLAN[[#This Row],[TERMINO REAL ACUMULADO]]/AV_PLAN[[#This Row],[TERMINO PLAN ACUMULADO]],"")</f>
        <v>8.2152974504249299E-2</v>
      </c>
      <c r="N274">
        <f>+AV_PLAN[[#This Row],[PLAN ACUMULADO]]-AV_PLAN[[#This Row],[INICIO REAL ACUMULADO]]</f>
        <v>309</v>
      </c>
      <c r="O274">
        <f>+AV_PLAN[[#This Row],[TERMINO PLAN ACUMULADO]]-AV_PLAN[[#This Row],[TERMINO REAL ACUMULADO]]</f>
        <v>324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0.13352272727272727</v>
      </c>
      <c r="S274" s="7">
        <f>+AV_PLAN[[#This Row],[TERMINO PLAN ACUMULADO]]/$G$471</f>
        <v>0.50142045454545459</v>
      </c>
      <c r="T274" s="7">
        <f t="shared" si="9"/>
        <v>4.1193181818181816E-2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94</v>
      </c>
      <c r="F275">
        <v>1</v>
      </c>
      <c r="G275">
        <v>354</v>
      </c>
      <c r="H275">
        <v>0</v>
      </c>
      <c r="I275">
        <v>29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0.23152709359605911</v>
      </c>
      <c r="M275" s="4">
        <f>IFERROR(AV_PLAN[[#This Row],[TERMINO REAL ACUMULADO]]/AV_PLAN[[#This Row],[TERMINO PLAN ACUMULADO]],"")</f>
        <v>8.1920903954802254E-2</v>
      </c>
      <c r="N275">
        <f>+AV_PLAN[[#This Row],[PLAN ACUMULADO]]-AV_PLAN[[#This Row],[INICIO REAL ACUMULADO]]</f>
        <v>312</v>
      </c>
      <c r="O275">
        <f>+AV_PLAN[[#This Row],[TERMINO PLAN ACUMULADO]]-AV_PLAN[[#This Row],[TERMINO REAL ACUMULADO]]</f>
        <v>325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0.13352272727272727</v>
      </c>
      <c r="S275" s="7">
        <f>+AV_PLAN[[#This Row],[TERMINO PLAN ACUMULADO]]/$G$471</f>
        <v>0.50284090909090906</v>
      </c>
      <c r="T275" s="7">
        <f t="shared" si="9"/>
        <v>4.1193181818181816E-2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94</v>
      </c>
      <c r="F276">
        <v>1</v>
      </c>
      <c r="G276">
        <v>355</v>
      </c>
      <c r="H276">
        <v>0</v>
      </c>
      <c r="I276">
        <v>29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0.22982885085574573</v>
      </c>
      <c r="M276" s="4">
        <f>IFERROR(AV_PLAN[[#This Row],[TERMINO REAL ACUMULADO]]/AV_PLAN[[#This Row],[TERMINO PLAN ACUMULADO]],"")</f>
        <v>8.1690140845070425E-2</v>
      </c>
      <c r="N276">
        <f>+AV_PLAN[[#This Row],[PLAN ACUMULADO]]-AV_PLAN[[#This Row],[INICIO REAL ACUMULADO]]</f>
        <v>315</v>
      </c>
      <c r="O276">
        <f>+AV_PLAN[[#This Row],[TERMINO PLAN ACUMULADO]]-AV_PLAN[[#This Row],[TERMINO REAL ACUMULADO]]</f>
        <v>326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0.13352272727272727</v>
      </c>
      <c r="S276" s="7">
        <f>+AV_PLAN[[#This Row],[TERMINO PLAN ACUMULADO]]/$G$471</f>
        <v>0.50426136363636365</v>
      </c>
      <c r="T276" s="7">
        <f t="shared" si="9"/>
        <v>4.1193181818181816E-2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94</v>
      </c>
      <c r="F277">
        <v>3</v>
      </c>
      <c r="G277">
        <v>358</v>
      </c>
      <c r="H277">
        <v>0</v>
      </c>
      <c r="I277">
        <v>29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0.22815533980582525</v>
      </c>
      <c r="M277" s="4">
        <f>IFERROR(AV_PLAN[[#This Row],[TERMINO REAL ACUMULADO]]/AV_PLAN[[#This Row],[TERMINO PLAN ACUMULADO]],"")</f>
        <v>8.1005586592178769E-2</v>
      </c>
      <c r="N277">
        <f>+AV_PLAN[[#This Row],[PLAN ACUMULADO]]-AV_PLAN[[#This Row],[INICIO REAL ACUMULADO]]</f>
        <v>318</v>
      </c>
      <c r="O277">
        <f>+AV_PLAN[[#This Row],[TERMINO PLAN ACUMULADO]]-AV_PLAN[[#This Row],[TERMINO REAL ACUMULADO]]</f>
        <v>329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0.13352272727272727</v>
      </c>
      <c r="S277" s="7">
        <f>+AV_PLAN[[#This Row],[TERMINO PLAN ACUMULADO]]/$G$471</f>
        <v>0.50852272727272729</v>
      </c>
      <c r="T277" s="7">
        <f t="shared" si="9"/>
        <v>4.1193181818181816E-2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94</v>
      </c>
      <c r="F278">
        <v>3</v>
      </c>
      <c r="G278">
        <v>361</v>
      </c>
      <c r="H278">
        <v>0</v>
      </c>
      <c r="I278">
        <v>29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0.22650602409638554</v>
      </c>
      <c r="M278" s="4">
        <f>IFERROR(AV_PLAN[[#This Row],[TERMINO REAL ACUMULADO]]/AV_PLAN[[#This Row],[TERMINO PLAN ACUMULADO]],"")</f>
        <v>8.0332409972299165E-2</v>
      </c>
      <c r="N278">
        <f>+AV_PLAN[[#This Row],[PLAN ACUMULADO]]-AV_PLAN[[#This Row],[INICIO REAL ACUMULADO]]</f>
        <v>321</v>
      </c>
      <c r="O278">
        <f>+AV_PLAN[[#This Row],[TERMINO PLAN ACUMULADO]]-AV_PLAN[[#This Row],[TERMINO REAL ACUMULADO]]</f>
        <v>332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0.13352272727272727</v>
      </c>
      <c r="S278" s="7">
        <f>+AV_PLAN[[#This Row],[TERMINO PLAN ACUMULADO]]/$G$471</f>
        <v>0.51278409090909094</v>
      </c>
      <c r="T278" s="7">
        <f t="shared" si="9"/>
        <v>4.1193181818181816E-2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94</v>
      </c>
      <c r="F279">
        <v>2</v>
      </c>
      <c r="G279">
        <v>363</v>
      </c>
      <c r="H279">
        <v>0</v>
      </c>
      <c r="I279">
        <v>29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0.22488038277511962</v>
      </c>
      <c r="M279" s="4">
        <f>IFERROR(AV_PLAN[[#This Row],[TERMINO REAL ACUMULADO]]/AV_PLAN[[#This Row],[TERMINO PLAN ACUMULADO]],"")</f>
        <v>7.9889807162534437E-2</v>
      </c>
      <c r="N279">
        <f>+AV_PLAN[[#This Row],[PLAN ACUMULADO]]-AV_PLAN[[#This Row],[INICIO REAL ACUMULADO]]</f>
        <v>324</v>
      </c>
      <c r="O279">
        <f>+AV_PLAN[[#This Row],[TERMINO PLAN ACUMULADO]]-AV_PLAN[[#This Row],[TERMINO REAL ACUMULADO]]</f>
        <v>334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0.13352272727272727</v>
      </c>
      <c r="S279" s="7">
        <f>+AV_PLAN[[#This Row],[TERMINO PLAN ACUMULADO]]/$G$471</f>
        <v>0.515625</v>
      </c>
      <c r="T279" s="7">
        <f t="shared" si="9"/>
        <v>4.1193181818181816E-2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94</v>
      </c>
      <c r="F280">
        <v>2</v>
      </c>
      <c r="G280">
        <v>365</v>
      </c>
      <c r="H280">
        <v>0</v>
      </c>
      <c r="I280">
        <v>29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0.22488038277511962</v>
      </c>
      <c r="M280" s="4">
        <f>IFERROR(AV_PLAN[[#This Row],[TERMINO REAL ACUMULADO]]/AV_PLAN[[#This Row],[TERMINO PLAN ACUMULADO]],"")</f>
        <v>7.9452054794520555E-2</v>
      </c>
      <c r="N280">
        <f>+AV_PLAN[[#This Row],[PLAN ACUMULADO]]-AV_PLAN[[#This Row],[INICIO REAL ACUMULADO]]</f>
        <v>324</v>
      </c>
      <c r="O280">
        <f>+AV_PLAN[[#This Row],[TERMINO PLAN ACUMULADO]]-AV_PLAN[[#This Row],[TERMINO REAL ACUMULADO]]</f>
        <v>336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0.13352272727272727</v>
      </c>
      <c r="S280" s="7">
        <f>+AV_PLAN[[#This Row],[TERMINO PLAN ACUMULADO]]/$G$471</f>
        <v>0.51846590909090906</v>
      </c>
      <c r="T280" s="7">
        <f t="shared" si="9"/>
        <v>4.1193181818181816E-2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94</v>
      </c>
      <c r="F281">
        <v>2</v>
      </c>
      <c r="G281">
        <v>367</v>
      </c>
      <c r="H281">
        <v>0</v>
      </c>
      <c r="I281">
        <v>29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0.22488038277511962</v>
      </c>
      <c r="M281" s="4">
        <f>IFERROR(AV_PLAN[[#This Row],[TERMINO REAL ACUMULADO]]/AV_PLAN[[#This Row],[TERMINO PLAN ACUMULADO]],"")</f>
        <v>7.901907356948229E-2</v>
      </c>
      <c r="N281">
        <f>+AV_PLAN[[#This Row],[PLAN ACUMULADO]]-AV_PLAN[[#This Row],[INICIO REAL ACUMULADO]]</f>
        <v>324</v>
      </c>
      <c r="O281">
        <f>+AV_PLAN[[#This Row],[TERMINO PLAN ACUMULADO]]-AV_PLAN[[#This Row],[TERMINO REAL ACUMULADO]]</f>
        <v>338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0.13352272727272727</v>
      </c>
      <c r="S281" s="7">
        <f>+AV_PLAN[[#This Row],[TERMINO PLAN ACUMULADO]]/$G$471</f>
        <v>0.52130681818181823</v>
      </c>
      <c r="T281" s="7">
        <f t="shared" si="9"/>
        <v>4.1193181818181816E-2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94</v>
      </c>
      <c r="F282">
        <v>1</v>
      </c>
      <c r="G282">
        <v>368</v>
      </c>
      <c r="H282">
        <v>0</v>
      </c>
      <c r="I282">
        <v>29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0.22327790973871733</v>
      </c>
      <c r="M282" s="4">
        <f>IFERROR(AV_PLAN[[#This Row],[TERMINO REAL ACUMULADO]]/AV_PLAN[[#This Row],[TERMINO PLAN ACUMULADO]],"")</f>
        <v>7.880434782608696E-2</v>
      </c>
      <c r="N282">
        <f>+AV_PLAN[[#This Row],[PLAN ACUMULADO]]-AV_PLAN[[#This Row],[INICIO REAL ACUMULADO]]</f>
        <v>327</v>
      </c>
      <c r="O282">
        <f>+AV_PLAN[[#This Row],[TERMINO PLAN ACUMULADO]]-AV_PLAN[[#This Row],[TERMINO REAL ACUMULADO]]</f>
        <v>339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0.13352272727272727</v>
      </c>
      <c r="S282" s="7">
        <f>+AV_PLAN[[#This Row],[TERMINO PLAN ACUMULADO]]/$G$471</f>
        <v>0.52272727272727271</v>
      </c>
      <c r="T282" s="7">
        <f t="shared" si="9"/>
        <v>4.1193181818181816E-2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94</v>
      </c>
      <c r="F283">
        <v>2</v>
      </c>
      <c r="G283">
        <v>370</v>
      </c>
      <c r="H283">
        <v>0</v>
      </c>
      <c r="I283">
        <v>29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0.22169811320754718</v>
      </c>
      <c r="M283" s="4">
        <f>IFERROR(AV_PLAN[[#This Row],[TERMINO REAL ACUMULADO]]/AV_PLAN[[#This Row],[TERMINO PLAN ACUMULADO]],"")</f>
        <v>7.8378378378378383E-2</v>
      </c>
      <c r="N283">
        <f>+AV_PLAN[[#This Row],[PLAN ACUMULADO]]-AV_PLAN[[#This Row],[INICIO REAL ACUMULADO]]</f>
        <v>330</v>
      </c>
      <c r="O283">
        <f>+AV_PLAN[[#This Row],[TERMINO PLAN ACUMULADO]]-AV_PLAN[[#This Row],[TERMINO REAL ACUMULADO]]</f>
        <v>341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0.13352272727272727</v>
      </c>
      <c r="S283" s="7">
        <f>+AV_PLAN[[#This Row],[TERMINO PLAN ACUMULADO]]/$G$471</f>
        <v>0.52556818181818177</v>
      </c>
      <c r="T283" s="7">
        <f t="shared" si="9"/>
        <v>4.1193181818181816E-2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94</v>
      </c>
      <c r="F284">
        <v>3</v>
      </c>
      <c r="G284">
        <v>373</v>
      </c>
      <c r="H284">
        <v>0</v>
      </c>
      <c r="I284">
        <v>29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0.22014051522248243</v>
      </c>
      <c r="M284" s="4">
        <f>IFERROR(AV_PLAN[[#This Row],[TERMINO REAL ACUMULADO]]/AV_PLAN[[#This Row],[TERMINO PLAN ACUMULADO]],"")</f>
        <v>7.7747989276139406E-2</v>
      </c>
      <c r="N284">
        <f>+AV_PLAN[[#This Row],[PLAN ACUMULADO]]-AV_PLAN[[#This Row],[INICIO REAL ACUMULADO]]</f>
        <v>333</v>
      </c>
      <c r="O284">
        <f>+AV_PLAN[[#This Row],[TERMINO PLAN ACUMULADO]]-AV_PLAN[[#This Row],[TERMINO REAL ACUMULADO]]</f>
        <v>344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0.13352272727272727</v>
      </c>
      <c r="S284" s="7">
        <f>+AV_PLAN[[#This Row],[TERMINO PLAN ACUMULADO]]/$G$471</f>
        <v>0.52982954545454541</v>
      </c>
      <c r="T284" s="7">
        <f t="shared" si="9"/>
        <v>4.1193181818181816E-2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94</v>
      </c>
      <c r="F285">
        <v>3</v>
      </c>
      <c r="G285">
        <v>376</v>
      </c>
      <c r="H285">
        <v>0</v>
      </c>
      <c r="I285">
        <v>29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0.21860465116279071</v>
      </c>
      <c r="M285" s="4">
        <f>IFERROR(AV_PLAN[[#This Row],[TERMINO REAL ACUMULADO]]/AV_PLAN[[#This Row],[TERMINO PLAN ACUMULADO]],"")</f>
        <v>7.7127659574468085E-2</v>
      </c>
      <c r="N285">
        <f>+AV_PLAN[[#This Row],[PLAN ACUMULADO]]-AV_PLAN[[#This Row],[INICIO REAL ACUMULADO]]</f>
        <v>336</v>
      </c>
      <c r="O285">
        <f>+AV_PLAN[[#This Row],[TERMINO PLAN ACUMULADO]]-AV_PLAN[[#This Row],[TERMINO REAL ACUMULADO]]</f>
        <v>347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0.13352272727272727</v>
      </c>
      <c r="S285" s="7">
        <f>+AV_PLAN[[#This Row],[TERMINO PLAN ACUMULADO]]/$G$471</f>
        <v>0.53409090909090906</v>
      </c>
      <c r="T285" s="7">
        <f t="shared" si="9"/>
        <v>4.1193181818181816E-2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94</v>
      </c>
      <c r="F286">
        <v>2</v>
      </c>
      <c r="G286">
        <v>378</v>
      </c>
      <c r="H286">
        <v>0</v>
      </c>
      <c r="I286">
        <v>29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0.21709006928406466</v>
      </c>
      <c r="M286" s="4">
        <f>IFERROR(AV_PLAN[[#This Row],[TERMINO REAL ACUMULADO]]/AV_PLAN[[#This Row],[TERMINO PLAN ACUMULADO]],"")</f>
        <v>7.6719576719576715E-2</v>
      </c>
      <c r="N286">
        <f>+AV_PLAN[[#This Row],[PLAN ACUMULADO]]-AV_PLAN[[#This Row],[INICIO REAL ACUMULADO]]</f>
        <v>339</v>
      </c>
      <c r="O286">
        <f>+AV_PLAN[[#This Row],[TERMINO PLAN ACUMULADO]]-AV_PLAN[[#This Row],[TERMINO REAL ACUMULADO]]</f>
        <v>349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0.13352272727272727</v>
      </c>
      <c r="S286" s="7">
        <f>+AV_PLAN[[#This Row],[TERMINO PLAN ACUMULADO]]/$G$471</f>
        <v>0.53693181818181823</v>
      </c>
      <c r="T286" s="7">
        <f t="shared" si="9"/>
        <v>4.1193181818181816E-2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94</v>
      </c>
      <c r="F287">
        <v>1</v>
      </c>
      <c r="G287">
        <v>379</v>
      </c>
      <c r="H287">
        <v>0</v>
      </c>
      <c r="I287">
        <v>29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0.21709006928406466</v>
      </c>
      <c r="M287" s="4">
        <f>IFERROR(AV_PLAN[[#This Row],[TERMINO REAL ACUMULADO]]/AV_PLAN[[#This Row],[TERMINO PLAN ACUMULADO]],"")</f>
        <v>7.6517150395778361E-2</v>
      </c>
      <c r="N287">
        <f>+AV_PLAN[[#This Row],[PLAN ACUMULADO]]-AV_PLAN[[#This Row],[INICIO REAL ACUMULADO]]</f>
        <v>339</v>
      </c>
      <c r="O287">
        <f>+AV_PLAN[[#This Row],[TERMINO PLAN ACUMULADO]]-AV_PLAN[[#This Row],[TERMINO REAL ACUMULADO]]</f>
        <v>350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0.13352272727272727</v>
      </c>
      <c r="S287" s="7">
        <f>+AV_PLAN[[#This Row],[TERMINO PLAN ACUMULADO]]/$G$471</f>
        <v>0.53835227272727271</v>
      </c>
      <c r="T287" s="7">
        <f t="shared" si="9"/>
        <v>4.1193181818181816E-2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94</v>
      </c>
      <c r="F288">
        <v>2</v>
      </c>
      <c r="G288">
        <v>381</v>
      </c>
      <c r="H288">
        <v>0</v>
      </c>
      <c r="I288">
        <v>29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0.21709006928406466</v>
      </c>
      <c r="M288" s="4">
        <f>IFERROR(AV_PLAN[[#This Row],[TERMINO REAL ACUMULADO]]/AV_PLAN[[#This Row],[TERMINO PLAN ACUMULADO]],"")</f>
        <v>7.6115485564304461E-2</v>
      </c>
      <c r="N288">
        <f>+AV_PLAN[[#This Row],[PLAN ACUMULADO]]-AV_PLAN[[#This Row],[INICIO REAL ACUMULADO]]</f>
        <v>339</v>
      </c>
      <c r="O288">
        <f>+AV_PLAN[[#This Row],[TERMINO PLAN ACUMULADO]]-AV_PLAN[[#This Row],[TERMINO REAL ACUMULADO]]</f>
        <v>352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0.13352272727272727</v>
      </c>
      <c r="S288" s="7">
        <f>+AV_PLAN[[#This Row],[TERMINO PLAN ACUMULADO]]/$G$471</f>
        <v>0.54119318181818177</v>
      </c>
      <c r="T288" s="7">
        <f t="shared" si="9"/>
        <v>4.1193181818181816E-2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94</v>
      </c>
      <c r="F289">
        <v>2</v>
      </c>
      <c r="G289">
        <v>383</v>
      </c>
      <c r="H289">
        <v>0</v>
      </c>
      <c r="I289">
        <v>29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0.21559633027522937</v>
      </c>
      <c r="M289" s="4">
        <f>IFERROR(AV_PLAN[[#This Row],[TERMINO REAL ACUMULADO]]/AV_PLAN[[#This Row],[TERMINO PLAN ACUMULADO]],"")</f>
        <v>7.5718015665796348E-2</v>
      </c>
      <c r="N289">
        <f>+AV_PLAN[[#This Row],[PLAN ACUMULADO]]-AV_PLAN[[#This Row],[INICIO REAL ACUMULADO]]</f>
        <v>342</v>
      </c>
      <c r="O289">
        <f>+AV_PLAN[[#This Row],[TERMINO PLAN ACUMULADO]]-AV_PLAN[[#This Row],[TERMINO REAL ACUMULADO]]</f>
        <v>354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0.13352272727272727</v>
      </c>
      <c r="S289" s="7">
        <f>+AV_PLAN[[#This Row],[TERMINO PLAN ACUMULADO]]/$G$471</f>
        <v>0.54403409090909094</v>
      </c>
      <c r="T289" s="7">
        <f t="shared" si="9"/>
        <v>4.1193181818181816E-2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94</v>
      </c>
      <c r="F290">
        <v>2</v>
      </c>
      <c r="G290">
        <v>385</v>
      </c>
      <c r="H290">
        <v>0</v>
      </c>
      <c r="I290">
        <v>29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0.21412300683371299</v>
      </c>
      <c r="M290" s="4">
        <f>IFERROR(AV_PLAN[[#This Row],[TERMINO REAL ACUMULADO]]/AV_PLAN[[#This Row],[TERMINO PLAN ACUMULADO]],"")</f>
        <v>7.5324675324675322E-2</v>
      </c>
      <c r="N290">
        <f>+AV_PLAN[[#This Row],[PLAN ACUMULADO]]-AV_PLAN[[#This Row],[INICIO REAL ACUMULADO]]</f>
        <v>345</v>
      </c>
      <c r="O290">
        <f>+AV_PLAN[[#This Row],[TERMINO PLAN ACUMULADO]]-AV_PLAN[[#This Row],[TERMINO REAL ACUMULADO]]</f>
        <v>356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0.13352272727272727</v>
      </c>
      <c r="S290" s="7">
        <f>+AV_PLAN[[#This Row],[TERMINO PLAN ACUMULADO]]/$G$471</f>
        <v>0.546875</v>
      </c>
      <c r="T290" s="7">
        <f t="shared" si="9"/>
        <v>4.1193181818181816E-2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94</v>
      </c>
      <c r="F291">
        <v>3</v>
      </c>
      <c r="G291">
        <v>388</v>
      </c>
      <c r="H291">
        <v>0</v>
      </c>
      <c r="I291">
        <v>29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0.21266968325791855</v>
      </c>
      <c r="M291" s="4">
        <f>IFERROR(AV_PLAN[[#This Row],[TERMINO REAL ACUMULADO]]/AV_PLAN[[#This Row],[TERMINO PLAN ACUMULADO]],"")</f>
        <v>7.4742268041237112E-2</v>
      </c>
      <c r="N291">
        <f>+AV_PLAN[[#This Row],[PLAN ACUMULADO]]-AV_PLAN[[#This Row],[INICIO REAL ACUMULADO]]</f>
        <v>348</v>
      </c>
      <c r="O291">
        <f>+AV_PLAN[[#This Row],[TERMINO PLAN ACUMULADO]]-AV_PLAN[[#This Row],[TERMINO REAL ACUMULADO]]</f>
        <v>359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0.13352272727272727</v>
      </c>
      <c r="S291" s="7">
        <f>+AV_PLAN[[#This Row],[TERMINO PLAN ACUMULADO]]/$G$471</f>
        <v>0.55113636363636365</v>
      </c>
      <c r="T291" s="7">
        <f t="shared" si="9"/>
        <v>4.1193181818181816E-2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94</v>
      </c>
      <c r="F292">
        <v>3</v>
      </c>
      <c r="G292">
        <v>391</v>
      </c>
      <c r="H292">
        <v>0</v>
      </c>
      <c r="I292">
        <v>29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0.21123595505617979</v>
      </c>
      <c r="M292" s="4">
        <f>IFERROR(AV_PLAN[[#This Row],[TERMINO REAL ACUMULADO]]/AV_PLAN[[#This Row],[TERMINO PLAN ACUMULADO]],"")</f>
        <v>7.4168797953964194E-2</v>
      </c>
      <c r="N292">
        <f>+AV_PLAN[[#This Row],[PLAN ACUMULADO]]-AV_PLAN[[#This Row],[INICIO REAL ACUMULADO]]</f>
        <v>351</v>
      </c>
      <c r="O292">
        <f>+AV_PLAN[[#This Row],[TERMINO PLAN ACUMULADO]]-AV_PLAN[[#This Row],[TERMINO REAL ACUMULADO]]</f>
        <v>362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0.13352272727272727</v>
      </c>
      <c r="S292" s="7">
        <f>+AV_PLAN[[#This Row],[TERMINO PLAN ACUMULADO]]/$G$471</f>
        <v>0.55539772727272729</v>
      </c>
      <c r="T292" s="7">
        <f t="shared" si="9"/>
        <v>4.1193181818181816E-2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94</v>
      </c>
      <c r="F293">
        <v>1</v>
      </c>
      <c r="G293">
        <v>392</v>
      </c>
      <c r="H293">
        <v>0</v>
      </c>
      <c r="I293">
        <v>29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0.20982142857142858</v>
      </c>
      <c r="M293" s="4">
        <f>IFERROR(AV_PLAN[[#This Row],[TERMINO REAL ACUMULADO]]/AV_PLAN[[#This Row],[TERMINO PLAN ACUMULADO]],"")</f>
        <v>7.3979591836734693E-2</v>
      </c>
      <c r="N293">
        <f>+AV_PLAN[[#This Row],[PLAN ACUMULADO]]-AV_PLAN[[#This Row],[INICIO REAL ACUMULADO]]</f>
        <v>354</v>
      </c>
      <c r="O293">
        <f>+AV_PLAN[[#This Row],[TERMINO PLAN ACUMULADO]]-AV_PLAN[[#This Row],[TERMINO REAL ACUMULADO]]</f>
        <v>363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0.13352272727272727</v>
      </c>
      <c r="S293" s="7">
        <f>+AV_PLAN[[#This Row],[TERMINO PLAN ACUMULADO]]/$G$471</f>
        <v>0.55681818181818177</v>
      </c>
      <c r="T293" s="7">
        <f t="shared" si="9"/>
        <v>4.1193181818181816E-2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94</v>
      </c>
      <c r="F294">
        <v>1</v>
      </c>
      <c r="G294">
        <v>393</v>
      </c>
      <c r="H294">
        <v>0</v>
      </c>
      <c r="I294">
        <v>29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0.20982142857142858</v>
      </c>
      <c r="M294" s="4">
        <f>IFERROR(AV_PLAN[[#This Row],[TERMINO REAL ACUMULADO]]/AV_PLAN[[#This Row],[TERMINO PLAN ACUMULADO]],"")</f>
        <v>7.3791348600508899E-2</v>
      </c>
      <c r="N294">
        <f>+AV_PLAN[[#This Row],[PLAN ACUMULADO]]-AV_PLAN[[#This Row],[INICIO REAL ACUMULADO]]</f>
        <v>354</v>
      </c>
      <c r="O294">
        <f>+AV_PLAN[[#This Row],[TERMINO PLAN ACUMULADO]]-AV_PLAN[[#This Row],[TERMINO REAL ACUMULADO]]</f>
        <v>364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0.13352272727272727</v>
      </c>
      <c r="S294" s="7">
        <f>+AV_PLAN[[#This Row],[TERMINO PLAN ACUMULADO]]/$G$471</f>
        <v>0.55823863636363635</v>
      </c>
      <c r="T294" s="7">
        <f t="shared" si="9"/>
        <v>4.1193181818181816E-2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94</v>
      </c>
      <c r="F295">
        <v>4</v>
      </c>
      <c r="G295">
        <v>397</v>
      </c>
      <c r="H295">
        <v>0</v>
      </c>
      <c r="I295">
        <v>29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0.20982142857142858</v>
      </c>
      <c r="M295" s="4">
        <f>IFERROR(AV_PLAN[[#This Row],[TERMINO REAL ACUMULADO]]/AV_PLAN[[#This Row],[TERMINO PLAN ACUMULADO]],"")</f>
        <v>7.3047858942065488E-2</v>
      </c>
      <c r="N295">
        <f>+AV_PLAN[[#This Row],[PLAN ACUMULADO]]-AV_PLAN[[#This Row],[INICIO REAL ACUMULADO]]</f>
        <v>354</v>
      </c>
      <c r="O295">
        <f>+AV_PLAN[[#This Row],[TERMINO PLAN ACUMULADO]]-AV_PLAN[[#This Row],[TERMINO REAL ACUMULADO]]</f>
        <v>368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0.13352272727272727</v>
      </c>
      <c r="S295" s="7">
        <f>+AV_PLAN[[#This Row],[TERMINO PLAN ACUMULADO]]/$G$471</f>
        <v>0.56392045454545459</v>
      </c>
      <c r="T295" s="7">
        <f t="shared" si="9"/>
        <v>4.1193181818181816E-2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94</v>
      </c>
      <c r="F296">
        <v>2</v>
      </c>
      <c r="G296">
        <v>399</v>
      </c>
      <c r="H296">
        <v>0</v>
      </c>
      <c r="I296">
        <v>29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0.20842572062084258</v>
      </c>
      <c r="M296" s="4">
        <f>IFERROR(AV_PLAN[[#This Row],[TERMINO REAL ACUMULADO]]/AV_PLAN[[#This Row],[TERMINO PLAN ACUMULADO]],"")</f>
        <v>7.2681704260651625E-2</v>
      </c>
      <c r="N296">
        <f>+AV_PLAN[[#This Row],[PLAN ACUMULADO]]-AV_PLAN[[#This Row],[INICIO REAL ACUMULADO]]</f>
        <v>357</v>
      </c>
      <c r="O296">
        <f>+AV_PLAN[[#This Row],[TERMINO PLAN ACUMULADO]]-AV_PLAN[[#This Row],[TERMINO REAL ACUMULADO]]</f>
        <v>370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0.13352272727272727</v>
      </c>
      <c r="S296" s="7">
        <f>+AV_PLAN[[#This Row],[TERMINO PLAN ACUMULADO]]/$G$471</f>
        <v>0.56676136363636365</v>
      </c>
      <c r="T296" s="7">
        <f t="shared" si="9"/>
        <v>4.1193181818181816E-2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94</v>
      </c>
      <c r="F297">
        <v>1</v>
      </c>
      <c r="G297">
        <v>400</v>
      </c>
      <c r="H297">
        <v>0</v>
      </c>
      <c r="I297">
        <v>29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0.20842572062084258</v>
      </c>
      <c r="M297" s="4">
        <f>IFERROR(AV_PLAN[[#This Row],[TERMINO REAL ACUMULADO]]/AV_PLAN[[#This Row],[TERMINO PLAN ACUMULADO]],"")</f>
        <v>7.2499999999999995E-2</v>
      </c>
      <c r="N297">
        <f>+AV_PLAN[[#This Row],[PLAN ACUMULADO]]-AV_PLAN[[#This Row],[INICIO REAL ACUMULADO]]</f>
        <v>357</v>
      </c>
      <c r="O297">
        <f>+AV_PLAN[[#This Row],[TERMINO PLAN ACUMULADO]]-AV_PLAN[[#This Row],[TERMINO REAL ACUMULADO]]</f>
        <v>371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0.13352272727272727</v>
      </c>
      <c r="S297" s="7">
        <f>+AV_PLAN[[#This Row],[TERMINO PLAN ACUMULADO]]/$G$471</f>
        <v>0.56818181818181823</v>
      </c>
      <c r="T297" s="7">
        <f t="shared" si="9"/>
        <v>4.1193181818181816E-2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94</v>
      </c>
      <c r="F298">
        <v>3</v>
      </c>
      <c r="G298">
        <v>403</v>
      </c>
      <c r="H298">
        <v>0</v>
      </c>
      <c r="I298">
        <v>29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0.20704845814977973</v>
      </c>
      <c r="M298" s="4">
        <f>IFERROR(AV_PLAN[[#This Row],[TERMINO REAL ACUMULADO]]/AV_PLAN[[#This Row],[TERMINO PLAN ACUMULADO]],"")</f>
        <v>7.1960297766749379E-2</v>
      </c>
      <c r="N298">
        <f>+AV_PLAN[[#This Row],[PLAN ACUMULADO]]-AV_PLAN[[#This Row],[INICIO REAL ACUMULADO]]</f>
        <v>360</v>
      </c>
      <c r="O298">
        <f>+AV_PLAN[[#This Row],[TERMINO PLAN ACUMULADO]]-AV_PLAN[[#This Row],[TERMINO REAL ACUMULADO]]</f>
        <v>374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0.13352272727272727</v>
      </c>
      <c r="S298" s="7">
        <f>+AV_PLAN[[#This Row],[TERMINO PLAN ACUMULADO]]/$G$471</f>
        <v>0.57244318181818177</v>
      </c>
      <c r="T298" s="7">
        <f t="shared" si="9"/>
        <v>4.1193181818181816E-2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94</v>
      </c>
      <c r="F299">
        <v>3</v>
      </c>
      <c r="G299">
        <v>406</v>
      </c>
      <c r="H299">
        <v>0</v>
      </c>
      <c r="I299">
        <v>29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0.20568927789934355</v>
      </c>
      <c r="M299" s="4">
        <f>IFERROR(AV_PLAN[[#This Row],[TERMINO REAL ACUMULADO]]/AV_PLAN[[#This Row],[TERMINO PLAN ACUMULADO]],"")</f>
        <v>7.1428571428571425E-2</v>
      </c>
      <c r="N299">
        <f>+AV_PLAN[[#This Row],[PLAN ACUMULADO]]-AV_PLAN[[#This Row],[INICIO REAL ACUMULADO]]</f>
        <v>363</v>
      </c>
      <c r="O299">
        <f>+AV_PLAN[[#This Row],[TERMINO PLAN ACUMULADO]]-AV_PLAN[[#This Row],[TERMINO REAL ACUMULADO]]</f>
        <v>377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0.13352272727272727</v>
      </c>
      <c r="S299" s="7">
        <f>+AV_PLAN[[#This Row],[TERMINO PLAN ACUMULADO]]/$G$471</f>
        <v>0.57670454545454541</v>
      </c>
      <c r="T299" s="7">
        <f t="shared" si="9"/>
        <v>4.1193181818181816E-2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94</v>
      </c>
      <c r="F300">
        <v>1</v>
      </c>
      <c r="G300">
        <v>407</v>
      </c>
      <c r="H300">
        <v>0</v>
      </c>
      <c r="I300">
        <v>29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0.20434782608695654</v>
      </c>
      <c r="M300" s="4">
        <f>IFERROR(AV_PLAN[[#This Row],[TERMINO REAL ACUMULADO]]/AV_PLAN[[#This Row],[TERMINO PLAN ACUMULADO]],"")</f>
        <v>7.125307125307126E-2</v>
      </c>
      <c r="N300">
        <f>+AV_PLAN[[#This Row],[PLAN ACUMULADO]]-AV_PLAN[[#This Row],[INICIO REAL ACUMULADO]]</f>
        <v>366</v>
      </c>
      <c r="O300">
        <f>+AV_PLAN[[#This Row],[TERMINO PLAN ACUMULADO]]-AV_PLAN[[#This Row],[TERMINO REAL ACUMULADO]]</f>
        <v>378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0.13352272727272727</v>
      </c>
      <c r="S300" s="7">
        <f>+AV_PLAN[[#This Row],[TERMINO PLAN ACUMULADO]]/$G$471</f>
        <v>0.578125</v>
      </c>
      <c r="T300" s="7">
        <f t="shared" si="9"/>
        <v>4.1193181818181816E-2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94</v>
      </c>
      <c r="F301">
        <v>2</v>
      </c>
      <c r="G301">
        <v>409</v>
      </c>
      <c r="H301">
        <v>0</v>
      </c>
      <c r="I301">
        <v>29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0.20434782608695654</v>
      </c>
      <c r="M301" s="4">
        <f>IFERROR(AV_PLAN[[#This Row],[TERMINO REAL ACUMULADO]]/AV_PLAN[[#This Row],[TERMINO PLAN ACUMULADO]],"")</f>
        <v>7.090464547677261E-2</v>
      </c>
      <c r="N301">
        <f>+AV_PLAN[[#This Row],[PLAN ACUMULADO]]-AV_PLAN[[#This Row],[INICIO REAL ACUMULADO]]</f>
        <v>366</v>
      </c>
      <c r="O301">
        <f>+AV_PLAN[[#This Row],[TERMINO PLAN ACUMULADO]]-AV_PLAN[[#This Row],[TERMINO REAL ACUMULADO]]</f>
        <v>380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0.13352272727272727</v>
      </c>
      <c r="S301" s="7">
        <f>+AV_PLAN[[#This Row],[TERMINO PLAN ACUMULADO]]/$G$471</f>
        <v>0.58096590909090906</v>
      </c>
      <c r="T301" s="7">
        <f t="shared" si="9"/>
        <v>4.1193181818181816E-2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94</v>
      </c>
      <c r="F302">
        <v>4</v>
      </c>
      <c r="G302">
        <v>413</v>
      </c>
      <c r="H302">
        <v>0</v>
      </c>
      <c r="I302">
        <v>29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0.20434782608695654</v>
      </c>
      <c r="M302" s="4">
        <f>IFERROR(AV_PLAN[[#This Row],[TERMINO REAL ACUMULADO]]/AV_PLAN[[#This Row],[TERMINO PLAN ACUMULADO]],"")</f>
        <v>7.0217917675544791E-2</v>
      </c>
      <c r="N302">
        <f>+AV_PLAN[[#This Row],[PLAN ACUMULADO]]-AV_PLAN[[#This Row],[INICIO REAL ACUMULADO]]</f>
        <v>366</v>
      </c>
      <c r="O302">
        <f>+AV_PLAN[[#This Row],[TERMINO PLAN ACUMULADO]]-AV_PLAN[[#This Row],[TERMINO REAL ACUMULADO]]</f>
        <v>384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0.13352272727272727</v>
      </c>
      <c r="S302" s="7">
        <f>+AV_PLAN[[#This Row],[TERMINO PLAN ACUMULADO]]/$G$471</f>
        <v>0.58664772727272729</v>
      </c>
      <c r="T302" s="7">
        <f t="shared" si="9"/>
        <v>4.1193181818181816E-2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94</v>
      </c>
      <c r="F303">
        <v>1</v>
      </c>
      <c r="G303">
        <v>414</v>
      </c>
      <c r="H303">
        <v>0</v>
      </c>
      <c r="I303">
        <v>29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0.20302375809935205</v>
      </c>
      <c r="M303" s="4">
        <f>IFERROR(AV_PLAN[[#This Row],[TERMINO REAL ACUMULADO]]/AV_PLAN[[#This Row],[TERMINO PLAN ACUMULADO]],"")</f>
        <v>7.0048309178743967E-2</v>
      </c>
      <c r="N303">
        <f>+AV_PLAN[[#This Row],[PLAN ACUMULADO]]-AV_PLAN[[#This Row],[INICIO REAL ACUMULADO]]</f>
        <v>369</v>
      </c>
      <c r="O303">
        <f>+AV_PLAN[[#This Row],[TERMINO PLAN ACUMULADO]]-AV_PLAN[[#This Row],[TERMINO REAL ACUMULADO]]</f>
        <v>385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0.13352272727272727</v>
      </c>
      <c r="S303" s="7">
        <f>+AV_PLAN[[#This Row],[TERMINO PLAN ACUMULADO]]/$G$471</f>
        <v>0.58806818181818177</v>
      </c>
      <c r="T303" s="7">
        <f t="shared" si="9"/>
        <v>4.1193181818181816E-2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94</v>
      </c>
      <c r="F304">
        <v>1</v>
      </c>
      <c r="G304">
        <v>415</v>
      </c>
      <c r="H304">
        <v>0</v>
      </c>
      <c r="I304">
        <v>29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0.20171673819742489</v>
      </c>
      <c r="M304" s="4">
        <f>IFERROR(AV_PLAN[[#This Row],[TERMINO REAL ACUMULADO]]/AV_PLAN[[#This Row],[TERMINO PLAN ACUMULADO]],"")</f>
        <v>6.9879518072289162E-2</v>
      </c>
      <c r="N304">
        <f>+AV_PLAN[[#This Row],[PLAN ACUMULADO]]-AV_PLAN[[#This Row],[INICIO REAL ACUMULADO]]</f>
        <v>372</v>
      </c>
      <c r="O304">
        <f>+AV_PLAN[[#This Row],[TERMINO PLAN ACUMULADO]]-AV_PLAN[[#This Row],[TERMINO REAL ACUMULADO]]</f>
        <v>386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0.13352272727272727</v>
      </c>
      <c r="S304" s="7">
        <f>+AV_PLAN[[#This Row],[TERMINO PLAN ACUMULADO]]/$G$471</f>
        <v>0.58948863636363635</v>
      </c>
      <c r="T304" s="7">
        <f t="shared" si="9"/>
        <v>4.1193181818181816E-2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94</v>
      </c>
      <c r="F305">
        <v>3</v>
      </c>
      <c r="G305">
        <v>418</v>
      </c>
      <c r="H305">
        <v>0</v>
      </c>
      <c r="I305">
        <v>29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0.20042643923240938</v>
      </c>
      <c r="M305" s="4">
        <f>IFERROR(AV_PLAN[[#This Row],[TERMINO REAL ACUMULADO]]/AV_PLAN[[#This Row],[TERMINO PLAN ACUMULADO]],"")</f>
        <v>6.9377990430622011E-2</v>
      </c>
      <c r="N305">
        <f>+AV_PLAN[[#This Row],[PLAN ACUMULADO]]-AV_PLAN[[#This Row],[INICIO REAL ACUMULADO]]</f>
        <v>375</v>
      </c>
      <c r="O305">
        <f>+AV_PLAN[[#This Row],[TERMINO PLAN ACUMULADO]]-AV_PLAN[[#This Row],[TERMINO REAL ACUMULADO]]</f>
        <v>389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0.13352272727272727</v>
      </c>
      <c r="S305" s="7">
        <f>+AV_PLAN[[#This Row],[TERMINO PLAN ACUMULADO]]/$G$471</f>
        <v>0.59375</v>
      </c>
      <c r="T305" s="7">
        <f t="shared" si="9"/>
        <v>4.1193181818181816E-2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94</v>
      </c>
      <c r="F306">
        <v>3</v>
      </c>
      <c r="G306">
        <v>421</v>
      </c>
      <c r="H306">
        <v>0</v>
      </c>
      <c r="I306">
        <v>29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0.19915254237288135</v>
      </c>
      <c r="M306" s="4">
        <f>IFERROR(AV_PLAN[[#This Row],[TERMINO REAL ACUMULADO]]/AV_PLAN[[#This Row],[TERMINO PLAN ACUMULADO]],"")</f>
        <v>6.8883610451306407E-2</v>
      </c>
      <c r="N306">
        <f>+AV_PLAN[[#This Row],[PLAN ACUMULADO]]-AV_PLAN[[#This Row],[INICIO REAL ACUMULADO]]</f>
        <v>378</v>
      </c>
      <c r="O306">
        <f>+AV_PLAN[[#This Row],[TERMINO PLAN ACUMULADO]]-AV_PLAN[[#This Row],[TERMINO REAL ACUMULADO]]</f>
        <v>392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0.13352272727272727</v>
      </c>
      <c r="S306" s="7">
        <f>+AV_PLAN[[#This Row],[TERMINO PLAN ACUMULADO]]/$G$471</f>
        <v>0.59801136363636365</v>
      </c>
      <c r="T306" s="7">
        <f t="shared" si="9"/>
        <v>4.1193181818181816E-2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94</v>
      </c>
      <c r="F307">
        <v>2</v>
      </c>
      <c r="G307">
        <v>423</v>
      </c>
      <c r="H307">
        <v>0</v>
      </c>
      <c r="I307">
        <v>29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0.19789473684210526</v>
      </c>
      <c r="M307" s="4">
        <f>IFERROR(AV_PLAN[[#This Row],[TERMINO REAL ACUMULADO]]/AV_PLAN[[#This Row],[TERMINO PLAN ACUMULADO]],"")</f>
        <v>6.8557919621749411E-2</v>
      </c>
      <c r="N307">
        <f>+AV_PLAN[[#This Row],[PLAN ACUMULADO]]-AV_PLAN[[#This Row],[INICIO REAL ACUMULADO]]</f>
        <v>381</v>
      </c>
      <c r="O307">
        <f>+AV_PLAN[[#This Row],[TERMINO PLAN ACUMULADO]]-AV_PLAN[[#This Row],[TERMINO REAL ACUMULADO]]</f>
        <v>394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0.13352272727272727</v>
      </c>
      <c r="S307" s="7">
        <f>+AV_PLAN[[#This Row],[TERMINO PLAN ACUMULADO]]/$G$471</f>
        <v>0.60085227272727271</v>
      </c>
      <c r="T307" s="7">
        <f t="shared" si="9"/>
        <v>4.1193181818181816E-2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94</v>
      </c>
      <c r="F308">
        <v>2</v>
      </c>
      <c r="G308">
        <v>425</v>
      </c>
      <c r="H308">
        <v>0</v>
      </c>
      <c r="I308">
        <v>29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0.19789473684210526</v>
      </c>
      <c r="M308" s="4">
        <f>IFERROR(AV_PLAN[[#This Row],[TERMINO REAL ACUMULADO]]/AV_PLAN[[#This Row],[TERMINO PLAN ACUMULADO]],"")</f>
        <v>6.8235294117647061E-2</v>
      </c>
      <c r="N308">
        <f>+AV_PLAN[[#This Row],[PLAN ACUMULADO]]-AV_PLAN[[#This Row],[INICIO REAL ACUMULADO]]</f>
        <v>381</v>
      </c>
      <c r="O308">
        <f>+AV_PLAN[[#This Row],[TERMINO PLAN ACUMULADO]]-AV_PLAN[[#This Row],[TERMINO REAL ACUMULADO]]</f>
        <v>396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0.13352272727272727</v>
      </c>
      <c r="S308" s="7">
        <f>+AV_PLAN[[#This Row],[TERMINO PLAN ACUMULADO]]/$G$471</f>
        <v>0.60369318181818177</v>
      </c>
      <c r="T308" s="7">
        <f t="shared" si="9"/>
        <v>4.1193181818181816E-2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94</v>
      </c>
      <c r="F309">
        <v>2</v>
      </c>
      <c r="G309">
        <v>427</v>
      </c>
      <c r="H309">
        <v>0</v>
      </c>
      <c r="I309">
        <v>29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0.19789473684210526</v>
      </c>
      <c r="M309" s="4">
        <f>IFERROR(AV_PLAN[[#This Row],[TERMINO REAL ACUMULADO]]/AV_PLAN[[#This Row],[TERMINO PLAN ACUMULADO]],"")</f>
        <v>6.7915690866510545E-2</v>
      </c>
      <c r="N309">
        <f>+AV_PLAN[[#This Row],[PLAN ACUMULADO]]-AV_PLAN[[#This Row],[INICIO REAL ACUMULADO]]</f>
        <v>381</v>
      </c>
      <c r="O309">
        <f>+AV_PLAN[[#This Row],[TERMINO PLAN ACUMULADO]]-AV_PLAN[[#This Row],[TERMINO REAL ACUMULADO]]</f>
        <v>398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0.13352272727272727</v>
      </c>
      <c r="S309" s="7">
        <f>+AV_PLAN[[#This Row],[TERMINO PLAN ACUMULADO]]/$G$471</f>
        <v>0.60653409090909094</v>
      </c>
      <c r="T309" s="7">
        <f t="shared" si="9"/>
        <v>4.1193181818181816E-2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94</v>
      </c>
      <c r="F310">
        <v>1</v>
      </c>
      <c r="G310">
        <v>428</v>
      </c>
      <c r="H310">
        <v>0</v>
      </c>
      <c r="I310">
        <v>29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0.19665271966527198</v>
      </c>
      <c r="M310" s="4">
        <f>IFERROR(AV_PLAN[[#This Row],[TERMINO REAL ACUMULADO]]/AV_PLAN[[#This Row],[TERMINO PLAN ACUMULADO]],"")</f>
        <v>6.7757009345794386E-2</v>
      </c>
      <c r="N310">
        <f>+AV_PLAN[[#This Row],[PLAN ACUMULADO]]-AV_PLAN[[#This Row],[INICIO REAL ACUMULADO]]</f>
        <v>384</v>
      </c>
      <c r="O310">
        <f>+AV_PLAN[[#This Row],[TERMINO PLAN ACUMULADO]]-AV_PLAN[[#This Row],[TERMINO REAL ACUMULADO]]</f>
        <v>399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0.13352272727272727</v>
      </c>
      <c r="S310" s="7">
        <f>+AV_PLAN[[#This Row],[TERMINO PLAN ACUMULADO]]/$G$471</f>
        <v>0.60795454545454541</v>
      </c>
      <c r="T310" s="7">
        <f t="shared" si="9"/>
        <v>4.1193181818181816E-2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94</v>
      </c>
      <c r="F311">
        <v>2</v>
      </c>
      <c r="G311">
        <v>430</v>
      </c>
      <c r="H311">
        <v>0</v>
      </c>
      <c r="I311">
        <v>29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0.19542619542619544</v>
      </c>
      <c r="M311" s="4">
        <f>IFERROR(AV_PLAN[[#This Row],[TERMINO REAL ACUMULADO]]/AV_PLAN[[#This Row],[TERMINO PLAN ACUMULADO]],"")</f>
        <v>6.7441860465116285E-2</v>
      </c>
      <c r="N311">
        <f>+AV_PLAN[[#This Row],[PLAN ACUMULADO]]-AV_PLAN[[#This Row],[INICIO REAL ACUMULADO]]</f>
        <v>387</v>
      </c>
      <c r="O311">
        <f>+AV_PLAN[[#This Row],[TERMINO PLAN ACUMULADO]]-AV_PLAN[[#This Row],[TERMINO REAL ACUMULADO]]</f>
        <v>401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0.13352272727272727</v>
      </c>
      <c r="S311" s="7">
        <f>+AV_PLAN[[#This Row],[TERMINO PLAN ACUMULADO]]/$G$471</f>
        <v>0.61079545454545459</v>
      </c>
      <c r="T311" s="7">
        <f t="shared" si="9"/>
        <v>4.1193181818181816E-2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94</v>
      </c>
      <c r="F312">
        <v>3</v>
      </c>
      <c r="G312">
        <v>433</v>
      </c>
      <c r="H312">
        <v>0</v>
      </c>
      <c r="I312">
        <v>29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0.19421487603305784</v>
      </c>
      <c r="M312" s="4">
        <f>IFERROR(AV_PLAN[[#This Row],[TERMINO REAL ACUMULADO]]/AV_PLAN[[#This Row],[TERMINO PLAN ACUMULADO]],"")</f>
        <v>6.6974595842956119E-2</v>
      </c>
      <c r="N312">
        <f>+AV_PLAN[[#This Row],[PLAN ACUMULADO]]-AV_PLAN[[#This Row],[INICIO REAL ACUMULADO]]</f>
        <v>390</v>
      </c>
      <c r="O312">
        <f>+AV_PLAN[[#This Row],[TERMINO PLAN ACUMULADO]]-AV_PLAN[[#This Row],[TERMINO REAL ACUMULADO]]</f>
        <v>404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0.13352272727272727</v>
      </c>
      <c r="S312" s="7">
        <f>+AV_PLAN[[#This Row],[TERMINO PLAN ACUMULADO]]/$G$471</f>
        <v>0.61505681818181823</v>
      </c>
      <c r="T312" s="7">
        <f t="shared" si="9"/>
        <v>4.1193181818181816E-2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94</v>
      </c>
      <c r="F313">
        <v>3</v>
      </c>
      <c r="G313">
        <v>436</v>
      </c>
      <c r="H313">
        <v>0</v>
      </c>
      <c r="I313">
        <v>29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0.19421487603305784</v>
      </c>
      <c r="M313" s="4">
        <f>IFERROR(AV_PLAN[[#This Row],[TERMINO REAL ACUMULADO]]/AV_PLAN[[#This Row],[TERMINO PLAN ACUMULADO]],"")</f>
        <v>6.6513761467889912E-2</v>
      </c>
      <c r="N313">
        <f>+AV_PLAN[[#This Row],[PLAN ACUMULADO]]-AV_PLAN[[#This Row],[INICIO REAL ACUMULADO]]</f>
        <v>390</v>
      </c>
      <c r="O313">
        <f>+AV_PLAN[[#This Row],[TERMINO PLAN ACUMULADO]]-AV_PLAN[[#This Row],[TERMINO REAL ACUMULADO]]</f>
        <v>407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0.13352272727272727</v>
      </c>
      <c r="S313" s="7">
        <f>+AV_PLAN[[#This Row],[TERMINO PLAN ACUMULADO]]/$G$471</f>
        <v>0.61931818181818177</v>
      </c>
      <c r="T313" s="7">
        <f t="shared" si="9"/>
        <v>4.1193181818181816E-2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94</v>
      </c>
      <c r="F314">
        <v>2</v>
      </c>
      <c r="G314">
        <v>438</v>
      </c>
      <c r="H314">
        <v>0</v>
      </c>
      <c r="I314">
        <v>29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0.19421487603305784</v>
      </c>
      <c r="M314" s="4">
        <f>IFERROR(AV_PLAN[[#This Row],[TERMINO REAL ACUMULADO]]/AV_PLAN[[#This Row],[TERMINO PLAN ACUMULADO]],"")</f>
        <v>6.6210045662100453E-2</v>
      </c>
      <c r="N314">
        <f>+AV_PLAN[[#This Row],[PLAN ACUMULADO]]-AV_PLAN[[#This Row],[INICIO REAL ACUMULADO]]</f>
        <v>390</v>
      </c>
      <c r="O314">
        <f>+AV_PLAN[[#This Row],[TERMINO PLAN ACUMULADO]]-AV_PLAN[[#This Row],[TERMINO REAL ACUMULADO]]</f>
        <v>409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0.13352272727272727</v>
      </c>
      <c r="S314" s="7">
        <f>+AV_PLAN[[#This Row],[TERMINO PLAN ACUMULADO]]/$G$471</f>
        <v>0.62215909090909094</v>
      </c>
      <c r="T314" s="7">
        <f t="shared" si="9"/>
        <v>4.1193181818181816E-2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94</v>
      </c>
      <c r="F315">
        <v>1</v>
      </c>
      <c r="G315">
        <v>439</v>
      </c>
      <c r="H315">
        <v>0</v>
      </c>
      <c r="I315">
        <v>29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0.19421487603305784</v>
      </c>
      <c r="M315" s="4">
        <f>IFERROR(AV_PLAN[[#This Row],[TERMINO REAL ACUMULADO]]/AV_PLAN[[#This Row],[TERMINO PLAN ACUMULADO]],"")</f>
        <v>6.6059225512528477E-2</v>
      </c>
      <c r="N315">
        <f>+AV_PLAN[[#This Row],[PLAN ACUMULADO]]-AV_PLAN[[#This Row],[INICIO REAL ACUMULADO]]</f>
        <v>390</v>
      </c>
      <c r="O315">
        <f>+AV_PLAN[[#This Row],[TERMINO PLAN ACUMULADO]]-AV_PLAN[[#This Row],[TERMINO REAL ACUMULADO]]</f>
        <v>410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0.13352272727272727</v>
      </c>
      <c r="S315" s="7">
        <f>+AV_PLAN[[#This Row],[TERMINO PLAN ACUMULADO]]/$G$471</f>
        <v>0.62357954545454541</v>
      </c>
      <c r="T315" s="7">
        <f t="shared" si="9"/>
        <v>4.1193181818181816E-2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94</v>
      </c>
      <c r="F316">
        <v>2</v>
      </c>
      <c r="G316">
        <v>441</v>
      </c>
      <c r="H316">
        <v>0</v>
      </c>
      <c r="I316">
        <v>29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0.19421487603305784</v>
      </c>
      <c r="M316" s="4">
        <f>IFERROR(AV_PLAN[[#This Row],[TERMINO REAL ACUMULADO]]/AV_PLAN[[#This Row],[TERMINO PLAN ACUMULADO]],"")</f>
        <v>6.5759637188208611E-2</v>
      </c>
      <c r="N316">
        <f>+AV_PLAN[[#This Row],[PLAN ACUMULADO]]-AV_PLAN[[#This Row],[INICIO REAL ACUMULADO]]</f>
        <v>390</v>
      </c>
      <c r="O316">
        <f>+AV_PLAN[[#This Row],[TERMINO PLAN ACUMULADO]]-AV_PLAN[[#This Row],[TERMINO REAL ACUMULADO]]</f>
        <v>412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0.13352272727272727</v>
      </c>
      <c r="S316" s="7">
        <f>+AV_PLAN[[#This Row],[TERMINO PLAN ACUMULADO]]/$G$471</f>
        <v>0.62642045454545459</v>
      </c>
      <c r="T316" s="7">
        <f t="shared" si="9"/>
        <v>4.1193181818181816E-2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94</v>
      </c>
      <c r="F317">
        <v>0</v>
      </c>
      <c r="G317">
        <v>441</v>
      </c>
      <c r="H317">
        <v>0</v>
      </c>
      <c r="I317">
        <v>29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0.19301848049281314</v>
      </c>
      <c r="M317" s="4">
        <f>IFERROR(AV_PLAN[[#This Row],[TERMINO REAL ACUMULADO]]/AV_PLAN[[#This Row],[TERMINO PLAN ACUMULADO]],"")</f>
        <v>6.5759637188208611E-2</v>
      </c>
      <c r="N317">
        <f>+AV_PLAN[[#This Row],[PLAN ACUMULADO]]-AV_PLAN[[#This Row],[INICIO REAL ACUMULADO]]</f>
        <v>393</v>
      </c>
      <c r="O317">
        <f>+AV_PLAN[[#This Row],[TERMINO PLAN ACUMULADO]]-AV_PLAN[[#This Row],[TERMINO REAL ACUMULADO]]</f>
        <v>412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0.13352272727272727</v>
      </c>
      <c r="S317" s="7">
        <f>+AV_PLAN[[#This Row],[TERMINO PLAN ACUMULADO]]/$G$471</f>
        <v>0.62642045454545459</v>
      </c>
      <c r="T317" s="7">
        <f t="shared" si="9"/>
        <v>4.1193181818181816E-2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94</v>
      </c>
      <c r="F318">
        <v>2</v>
      </c>
      <c r="G318">
        <v>443</v>
      </c>
      <c r="H318">
        <v>0</v>
      </c>
      <c r="I318">
        <v>29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0.19183673469387755</v>
      </c>
      <c r="M318" s="4">
        <f>IFERROR(AV_PLAN[[#This Row],[TERMINO REAL ACUMULADO]]/AV_PLAN[[#This Row],[TERMINO PLAN ACUMULADO]],"")</f>
        <v>6.5462753950338598E-2</v>
      </c>
      <c r="N318">
        <f>+AV_PLAN[[#This Row],[PLAN ACUMULADO]]-AV_PLAN[[#This Row],[INICIO REAL ACUMULADO]]</f>
        <v>396</v>
      </c>
      <c r="O318">
        <f>+AV_PLAN[[#This Row],[TERMINO PLAN ACUMULADO]]-AV_PLAN[[#This Row],[TERMINO REAL ACUMULADO]]</f>
        <v>414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0.13352272727272727</v>
      </c>
      <c r="S318" s="7">
        <f>+AV_PLAN[[#This Row],[TERMINO PLAN ACUMULADO]]/$G$471</f>
        <v>0.62926136363636365</v>
      </c>
      <c r="T318" s="7">
        <f t="shared" si="9"/>
        <v>4.1193181818181816E-2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94</v>
      </c>
      <c r="F319">
        <v>4</v>
      </c>
      <c r="G319">
        <v>447</v>
      </c>
      <c r="H319">
        <v>0</v>
      </c>
      <c r="I319">
        <v>29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0.19066937119675456</v>
      </c>
      <c r="M319" s="4">
        <f>IFERROR(AV_PLAN[[#This Row],[TERMINO REAL ACUMULADO]]/AV_PLAN[[#This Row],[TERMINO PLAN ACUMULADO]],"")</f>
        <v>6.4876957494407153E-2</v>
      </c>
      <c r="N319">
        <f>+AV_PLAN[[#This Row],[PLAN ACUMULADO]]-AV_PLAN[[#This Row],[INICIO REAL ACUMULADO]]</f>
        <v>399</v>
      </c>
      <c r="O319">
        <f>+AV_PLAN[[#This Row],[TERMINO PLAN ACUMULADO]]-AV_PLAN[[#This Row],[TERMINO REAL ACUMULADO]]</f>
        <v>418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0.13352272727272727</v>
      </c>
      <c r="S319" s="7">
        <f>+AV_PLAN[[#This Row],[TERMINO PLAN ACUMULADO]]/$G$471</f>
        <v>0.63494318181818177</v>
      </c>
      <c r="T319" s="7">
        <f t="shared" si="9"/>
        <v>4.1193181818181816E-2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94</v>
      </c>
      <c r="F320">
        <v>3</v>
      </c>
      <c r="G320">
        <v>450</v>
      </c>
      <c r="H320">
        <v>0</v>
      </c>
      <c r="I320">
        <v>29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0.19066937119675456</v>
      </c>
      <c r="M320" s="4">
        <f>IFERROR(AV_PLAN[[#This Row],[TERMINO REAL ACUMULADO]]/AV_PLAN[[#This Row],[TERMINO PLAN ACUMULADO]],"")</f>
        <v>6.4444444444444443E-2</v>
      </c>
      <c r="N320">
        <f>+AV_PLAN[[#This Row],[PLAN ACUMULADO]]-AV_PLAN[[#This Row],[INICIO REAL ACUMULADO]]</f>
        <v>399</v>
      </c>
      <c r="O320">
        <f>+AV_PLAN[[#This Row],[TERMINO PLAN ACUMULADO]]-AV_PLAN[[#This Row],[TERMINO REAL ACUMULADO]]</f>
        <v>421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0.13352272727272727</v>
      </c>
      <c r="S320" s="7">
        <f>+AV_PLAN[[#This Row],[TERMINO PLAN ACUMULADO]]/$G$471</f>
        <v>0.63920454545454541</v>
      </c>
      <c r="T320" s="7">
        <f t="shared" si="9"/>
        <v>4.1193181818181816E-2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94</v>
      </c>
      <c r="F321">
        <v>1</v>
      </c>
      <c r="G321">
        <v>451</v>
      </c>
      <c r="H321">
        <v>0</v>
      </c>
      <c r="I321">
        <v>29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0.19066937119675456</v>
      </c>
      <c r="M321" s="4">
        <f>IFERROR(AV_PLAN[[#This Row],[TERMINO REAL ACUMULADO]]/AV_PLAN[[#This Row],[TERMINO PLAN ACUMULADO]],"")</f>
        <v>6.4301552106430154E-2</v>
      </c>
      <c r="N321">
        <f>+AV_PLAN[[#This Row],[PLAN ACUMULADO]]-AV_PLAN[[#This Row],[INICIO REAL ACUMULADO]]</f>
        <v>399</v>
      </c>
      <c r="O321">
        <f>+AV_PLAN[[#This Row],[TERMINO PLAN ACUMULADO]]-AV_PLAN[[#This Row],[TERMINO REAL ACUMULADO]]</f>
        <v>422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0.13352272727272727</v>
      </c>
      <c r="S321" s="7">
        <f>+AV_PLAN[[#This Row],[TERMINO PLAN ACUMULADO]]/$G$471</f>
        <v>0.640625</v>
      </c>
      <c r="T321" s="7">
        <f t="shared" si="9"/>
        <v>4.1193181818181816E-2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94</v>
      </c>
      <c r="F322">
        <v>1</v>
      </c>
      <c r="G322">
        <v>452</v>
      </c>
      <c r="H322">
        <v>0</v>
      </c>
      <c r="I322">
        <v>29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0.19066937119675456</v>
      </c>
      <c r="M322" s="4">
        <f>IFERROR(AV_PLAN[[#This Row],[TERMINO REAL ACUMULADO]]/AV_PLAN[[#This Row],[TERMINO PLAN ACUMULADO]],"")</f>
        <v>6.4159292035398233E-2</v>
      </c>
      <c r="N322">
        <f>+AV_PLAN[[#This Row],[PLAN ACUMULADO]]-AV_PLAN[[#This Row],[INICIO REAL ACUMULADO]]</f>
        <v>399</v>
      </c>
      <c r="O322">
        <f>+AV_PLAN[[#This Row],[TERMINO PLAN ACUMULADO]]-AV_PLAN[[#This Row],[TERMINO REAL ACUMULADO]]</f>
        <v>423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0.13352272727272727</v>
      </c>
      <c r="S322" s="7">
        <f>+AV_PLAN[[#This Row],[TERMINO PLAN ACUMULADO]]/$G$471</f>
        <v>0.64204545454545459</v>
      </c>
      <c r="T322" s="7">
        <f t="shared" ref="T322:T385" si="11">IF(H322="",NA(),I322/$G$471)</f>
        <v>4.1193181818181816E-2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94</v>
      </c>
      <c r="F323">
        <v>3</v>
      </c>
      <c r="G323">
        <v>455</v>
      </c>
      <c r="H323">
        <v>0</v>
      </c>
      <c r="I323">
        <v>29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0.19066937119675456</v>
      </c>
      <c r="M323" s="4">
        <f>IFERROR(AV_PLAN[[#This Row],[TERMINO REAL ACUMULADO]]/AV_PLAN[[#This Row],[TERMINO PLAN ACUMULADO]],"")</f>
        <v>6.3736263736263732E-2</v>
      </c>
      <c r="N323">
        <f>+AV_PLAN[[#This Row],[PLAN ACUMULADO]]-AV_PLAN[[#This Row],[INICIO REAL ACUMULADO]]</f>
        <v>399</v>
      </c>
      <c r="O323">
        <f>+AV_PLAN[[#This Row],[TERMINO PLAN ACUMULADO]]-AV_PLAN[[#This Row],[TERMINO REAL ACUMULADO]]</f>
        <v>426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0.13352272727272727</v>
      </c>
      <c r="S323" s="7">
        <f>+AV_PLAN[[#This Row],[TERMINO PLAN ACUMULADO]]/$G$471</f>
        <v>0.64630681818181823</v>
      </c>
      <c r="T323" s="7">
        <f t="shared" si="11"/>
        <v>4.1193181818181816E-2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94</v>
      </c>
      <c r="F324">
        <v>2</v>
      </c>
      <c r="G324">
        <v>457</v>
      </c>
      <c r="H324">
        <v>0</v>
      </c>
      <c r="I324">
        <v>29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0.18951612903225806</v>
      </c>
      <c r="M324" s="4">
        <f>IFERROR(AV_PLAN[[#This Row],[TERMINO REAL ACUMULADO]]/AV_PLAN[[#This Row],[TERMINO PLAN ACUMULADO]],"")</f>
        <v>6.3457330415754923E-2</v>
      </c>
      <c r="N324">
        <f>+AV_PLAN[[#This Row],[PLAN ACUMULADO]]-AV_PLAN[[#This Row],[INICIO REAL ACUMULADO]]</f>
        <v>402</v>
      </c>
      <c r="O324">
        <f>+AV_PLAN[[#This Row],[TERMINO PLAN ACUMULADO]]-AV_PLAN[[#This Row],[TERMINO REAL ACUMULADO]]</f>
        <v>428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0.13352272727272727</v>
      </c>
      <c r="S324" s="7">
        <f>+AV_PLAN[[#This Row],[TERMINO PLAN ACUMULADO]]/$G$471</f>
        <v>0.64914772727272729</v>
      </c>
      <c r="T324" s="7">
        <f t="shared" si="11"/>
        <v>4.1193181818181816E-2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94</v>
      </c>
      <c r="F325">
        <v>2</v>
      </c>
      <c r="G325">
        <v>459</v>
      </c>
      <c r="H325">
        <v>0</v>
      </c>
      <c r="I325">
        <v>29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0.18837675350701402</v>
      </c>
      <c r="M325" s="4">
        <f>IFERROR(AV_PLAN[[#This Row],[TERMINO REAL ACUMULADO]]/AV_PLAN[[#This Row],[TERMINO PLAN ACUMULADO]],"")</f>
        <v>6.3180827886710242E-2</v>
      </c>
      <c r="N325">
        <f>+AV_PLAN[[#This Row],[PLAN ACUMULADO]]-AV_PLAN[[#This Row],[INICIO REAL ACUMULADO]]</f>
        <v>405</v>
      </c>
      <c r="O325">
        <f>+AV_PLAN[[#This Row],[TERMINO PLAN ACUMULADO]]-AV_PLAN[[#This Row],[TERMINO REAL ACUMULADO]]</f>
        <v>430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0.13352272727272727</v>
      </c>
      <c r="S325" s="7">
        <f>+AV_PLAN[[#This Row],[TERMINO PLAN ACUMULADO]]/$G$471</f>
        <v>0.65198863636363635</v>
      </c>
      <c r="T325" s="7">
        <f t="shared" si="11"/>
        <v>4.1193181818181816E-2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94</v>
      </c>
      <c r="F326">
        <v>3</v>
      </c>
      <c r="G326">
        <v>462</v>
      </c>
      <c r="H326">
        <v>0</v>
      </c>
      <c r="I326">
        <v>29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0.18725099601593626</v>
      </c>
      <c r="M326" s="4">
        <f>IFERROR(AV_PLAN[[#This Row],[TERMINO REAL ACUMULADO]]/AV_PLAN[[#This Row],[TERMINO PLAN ACUMULADO]],"")</f>
        <v>6.2770562770562768E-2</v>
      </c>
      <c r="N326">
        <f>+AV_PLAN[[#This Row],[PLAN ACUMULADO]]-AV_PLAN[[#This Row],[INICIO REAL ACUMULADO]]</f>
        <v>408</v>
      </c>
      <c r="O326">
        <f>+AV_PLAN[[#This Row],[TERMINO PLAN ACUMULADO]]-AV_PLAN[[#This Row],[TERMINO REAL ACUMULADO]]</f>
        <v>433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0.13352272727272727</v>
      </c>
      <c r="S326" s="7">
        <f>+AV_PLAN[[#This Row],[TERMINO PLAN ACUMULADO]]/$G$471</f>
        <v>0.65625</v>
      </c>
      <c r="T326" s="7">
        <f t="shared" si="11"/>
        <v>4.1193181818181816E-2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94</v>
      </c>
      <c r="F327">
        <v>1</v>
      </c>
      <c r="G327">
        <v>463</v>
      </c>
      <c r="H327">
        <v>0</v>
      </c>
      <c r="I327">
        <v>29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0.18613861386138614</v>
      </c>
      <c r="M327" s="4">
        <f>IFERROR(AV_PLAN[[#This Row],[TERMINO REAL ACUMULADO]]/AV_PLAN[[#This Row],[TERMINO PLAN ACUMULADO]],"")</f>
        <v>6.2634989200863925E-2</v>
      </c>
      <c r="N327">
        <f>+AV_PLAN[[#This Row],[PLAN ACUMULADO]]-AV_PLAN[[#This Row],[INICIO REAL ACUMULADO]]</f>
        <v>411</v>
      </c>
      <c r="O327">
        <f>+AV_PLAN[[#This Row],[TERMINO PLAN ACUMULADO]]-AV_PLAN[[#This Row],[TERMINO REAL ACUMULADO]]</f>
        <v>434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0.13352272727272727</v>
      </c>
      <c r="S327" s="7">
        <f>+AV_PLAN[[#This Row],[TERMINO PLAN ACUMULADO]]/$G$471</f>
        <v>0.65767045454545459</v>
      </c>
      <c r="T327" s="7">
        <f t="shared" si="11"/>
        <v>4.1193181818181816E-2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94</v>
      </c>
      <c r="F328">
        <v>1</v>
      </c>
      <c r="G328">
        <v>464</v>
      </c>
      <c r="H328">
        <v>0</v>
      </c>
      <c r="I328">
        <v>29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0.18503937007874016</v>
      </c>
      <c r="M328" s="4">
        <f>IFERROR(AV_PLAN[[#This Row],[TERMINO REAL ACUMULADO]]/AV_PLAN[[#This Row],[TERMINO PLAN ACUMULADO]],"")</f>
        <v>6.25E-2</v>
      </c>
      <c r="N328">
        <f>+AV_PLAN[[#This Row],[PLAN ACUMULADO]]-AV_PLAN[[#This Row],[INICIO REAL ACUMULADO]]</f>
        <v>414</v>
      </c>
      <c r="O328">
        <f>+AV_PLAN[[#This Row],[TERMINO PLAN ACUMULADO]]-AV_PLAN[[#This Row],[TERMINO REAL ACUMULADO]]</f>
        <v>435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0.13352272727272727</v>
      </c>
      <c r="S328" s="7">
        <f>+AV_PLAN[[#This Row],[TERMINO PLAN ACUMULADO]]/$G$471</f>
        <v>0.65909090909090906</v>
      </c>
      <c r="T328" s="7">
        <f t="shared" si="11"/>
        <v>4.1193181818181816E-2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94</v>
      </c>
      <c r="F329">
        <v>1</v>
      </c>
      <c r="G329">
        <v>465</v>
      </c>
      <c r="H329">
        <v>0</v>
      </c>
      <c r="I329">
        <v>29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0.18503937007874016</v>
      </c>
      <c r="M329" s="4">
        <f>IFERROR(AV_PLAN[[#This Row],[TERMINO REAL ACUMULADO]]/AV_PLAN[[#This Row],[TERMINO PLAN ACUMULADO]],"")</f>
        <v>6.236559139784946E-2</v>
      </c>
      <c r="N329">
        <f>+AV_PLAN[[#This Row],[PLAN ACUMULADO]]-AV_PLAN[[#This Row],[INICIO REAL ACUMULADO]]</f>
        <v>414</v>
      </c>
      <c r="O329">
        <f>+AV_PLAN[[#This Row],[TERMINO PLAN ACUMULADO]]-AV_PLAN[[#This Row],[TERMINO REAL ACUMULADO]]</f>
        <v>436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0.13352272727272727</v>
      </c>
      <c r="S329" s="7">
        <f>+AV_PLAN[[#This Row],[TERMINO PLAN ACUMULADO]]/$G$471</f>
        <v>0.66051136363636365</v>
      </c>
      <c r="T329" s="7">
        <f t="shared" si="11"/>
        <v>4.1193181818181816E-2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94</v>
      </c>
      <c r="F330">
        <v>4</v>
      </c>
      <c r="G330">
        <v>469</v>
      </c>
      <c r="H330">
        <v>0</v>
      </c>
      <c r="I330">
        <v>29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0.18503937007874016</v>
      </c>
      <c r="M330" s="4">
        <f>IFERROR(AV_PLAN[[#This Row],[TERMINO REAL ACUMULADO]]/AV_PLAN[[#This Row],[TERMINO PLAN ACUMULADO]],"")</f>
        <v>6.1833688699360338E-2</v>
      </c>
      <c r="N330">
        <f>+AV_PLAN[[#This Row],[PLAN ACUMULADO]]-AV_PLAN[[#This Row],[INICIO REAL ACUMULADO]]</f>
        <v>414</v>
      </c>
      <c r="O330">
        <f>+AV_PLAN[[#This Row],[TERMINO PLAN ACUMULADO]]-AV_PLAN[[#This Row],[TERMINO REAL ACUMULADO]]</f>
        <v>440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0.13352272727272727</v>
      </c>
      <c r="S330" s="7">
        <f>+AV_PLAN[[#This Row],[TERMINO PLAN ACUMULADO]]/$G$471</f>
        <v>0.66619318181818177</v>
      </c>
      <c r="T330" s="7">
        <f t="shared" si="11"/>
        <v>4.1193181818181816E-2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94</v>
      </c>
      <c r="F331">
        <v>2</v>
      </c>
      <c r="G331">
        <v>471</v>
      </c>
      <c r="H331">
        <v>0</v>
      </c>
      <c r="I331">
        <v>29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0.18395303326810175</v>
      </c>
      <c r="M331" s="4">
        <f>IFERROR(AV_PLAN[[#This Row],[TERMINO REAL ACUMULADO]]/AV_PLAN[[#This Row],[TERMINO PLAN ACUMULADO]],"")</f>
        <v>6.1571125265392782E-2</v>
      </c>
      <c r="N331">
        <f>+AV_PLAN[[#This Row],[PLAN ACUMULADO]]-AV_PLAN[[#This Row],[INICIO REAL ACUMULADO]]</f>
        <v>417</v>
      </c>
      <c r="O331">
        <f>+AV_PLAN[[#This Row],[TERMINO PLAN ACUMULADO]]-AV_PLAN[[#This Row],[TERMINO REAL ACUMULADO]]</f>
        <v>442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0.13352272727272727</v>
      </c>
      <c r="S331" s="7">
        <f>+AV_PLAN[[#This Row],[TERMINO PLAN ACUMULADO]]/$G$471</f>
        <v>0.66903409090909094</v>
      </c>
      <c r="T331" s="7">
        <f t="shared" si="11"/>
        <v>4.1193181818181816E-2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94</v>
      </c>
      <c r="F332">
        <v>1</v>
      </c>
      <c r="G332">
        <v>472</v>
      </c>
      <c r="H332">
        <v>0</v>
      </c>
      <c r="I332">
        <v>29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0.1828793774319066</v>
      </c>
      <c r="M332" s="4">
        <f>IFERROR(AV_PLAN[[#This Row],[TERMINO REAL ACUMULADO]]/AV_PLAN[[#This Row],[TERMINO PLAN ACUMULADO]],"")</f>
        <v>6.1440677966101698E-2</v>
      </c>
      <c r="N332">
        <f>+AV_PLAN[[#This Row],[PLAN ACUMULADO]]-AV_PLAN[[#This Row],[INICIO REAL ACUMULADO]]</f>
        <v>420</v>
      </c>
      <c r="O332">
        <f>+AV_PLAN[[#This Row],[TERMINO PLAN ACUMULADO]]-AV_PLAN[[#This Row],[TERMINO REAL ACUMULADO]]</f>
        <v>443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0.13352272727272727</v>
      </c>
      <c r="S332" s="7">
        <f>+AV_PLAN[[#This Row],[TERMINO PLAN ACUMULADO]]/$G$471</f>
        <v>0.67045454545454541</v>
      </c>
      <c r="T332" s="7">
        <f t="shared" si="11"/>
        <v>4.1193181818181816E-2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94</v>
      </c>
      <c r="F333">
        <v>2</v>
      </c>
      <c r="G333">
        <v>474</v>
      </c>
      <c r="H333">
        <v>0</v>
      </c>
      <c r="I333">
        <v>29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0.18181818181818182</v>
      </c>
      <c r="M333" s="4">
        <f>IFERROR(AV_PLAN[[#This Row],[TERMINO REAL ACUMULADO]]/AV_PLAN[[#This Row],[TERMINO PLAN ACUMULADO]],"")</f>
        <v>6.118143459915612E-2</v>
      </c>
      <c r="N333">
        <f>+AV_PLAN[[#This Row],[PLAN ACUMULADO]]-AV_PLAN[[#This Row],[INICIO REAL ACUMULADO]]</f>
        <v>423</v>
      </c>
      <c r="O333">
        <f>+AV_PLAN[[#This Row],[TERMINO PLAN ACUMULADO]]-AV_PLAN[[#This Row],[TERMINO REAL ACUMULADO]]</f>
        <v>445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0.13352272727272727</v>
      </c>
      <c r="S333" s="7">
        <f>+AV_PLAN[[#This Row],[TERMINO PLAN ACUMULADO]]/$G$471</f>
        <v>0.67329545454545459</v>
      </c>
      <c r="T333" s="7">
        <f t="shared" si="11"/>
        <v>4.1193181818181816E-2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94</v>
      </c>
      <c r="F334">
        <v>1</v>
      </c>
      <c r="G334">
        <v>475</v>
      </c>
      <c r="H334">
        <v>0</v>
      </c>
      <c r="I334">
        <v>29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0.18076923076923077</v>
      </c>
      <c r="M334" s="4">
        <f>IFERROR(AV_PLAN[[#This Row],[TERMINO REAL ACUMULADO]]/AV_PLAN[[#This Row],[TERMINO PLAN ACUMULADO]],"")</f>
        <v>6.1052631578947365E-2</v>
      </c>
      <c r="N334">
        <f>+AV_PLAN[[#This Row],[PLAN ACUMULADO]]-AV_PLAN[[#This Row],[INICIO REAL ACUMULADO]]</f>
        <v>426</v>
      </c>
      <c r="O334">
        <f>+AV_PLAN[[#This Row],[TERMINO PLAN ACUMULADO]]-AV_PLAN[[#This Row],[TERMINO REAL ACUMULADO]]</f>
        <v>446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0.13352272727272727</v>
      </c>
      <c r="S334" s="7">
        <f>+AV_PLAN[[#This Row],[TERMINO PLAN ACUMULADO]]/$G$471</f>
        <v>0.67471590909090906</v>
      </c>
      <c r="T334" s="7">
        <f t="shared" si="11"/>
        <v>4.1193181818181816E-2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94</v>
      </c>
      <c r="F335">
        <v>1</v>
      </c>
      <c r="G335">
        <v>476</v>
      </c>
      <c r="H335">
        <v>0</v>
      </c>
      <c r="I335">
        <v>29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0.17973231357552583</v>
      </c>
      <c r="M335" s="4">
        <f>IFERROR(AV_PLAN[[#This Row],[TERMINO REAL ACUMULADO]]/AV_PLAN[[#This Row],[TERMINO PLAN ACUMULADO]],"")</f>
        <v>6.0924369747899158E-2</v>
      </c>
      <c r="N335">
        <f>+AV_PLAN[[#This Row],[PLAN ACUMULADO]]-AV_PLAN[[#This Row],[INICIO REAL ACUMULADO]]</f>
        <v>429</v>
      </c>
      <c r="O335">
        <f>+AV_PLAN[[#This Row],[TERMINO PLAN ACUMULADO]]-AV_PLAN[[#This Row],[TERMINO REAL ACUMULADO]]</f>
        <v>447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0.13352272727272727</v>
      </c>
      <c r="S335" s="7">
        <f>+AV_PLAN[[#This Row],[TERMINO PLAN ACUMULADO]]/$G$471</f>
        <v>0.67613636363636365</v>
      </c>
      <c r="T335" s="7">
        <f t="shared" si="11"/>
        <v>4.1193181818181816E-2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94</v>
      </c>
      <c r="F336">
        <v>2</v>
      </c>
      <c r="G336">
        <v>478</v>
      </c>
      <c r="H336">
        <v>0</v>
      </c>
      <c r="I336">
        <v>29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0.17973231357552583</v>
      </c>
      <c r="M336" s="4">
        <f>IFERROR(AV_PLAN[[#This Row],[TERMINO REAL ACUMULADO]]/AV_PLAN[[#This Row],[TERMINO PLAN ACUMULADO]],"")</f>
        <v>6.0669456066945605E-2</v>
      </c>
      <c r="N336">
        <f>+AV_PLAN[[#This Row],[PLAN ACUMULADO]]-AV_PLAN[[#This Row],[INICIO REAL ACUMULADO]]</f>
        <v>429</v>
      </c>
      <c r="O336">
        <f>+AV_PLAN[[#This Row],[TERMINO PLAN ACUMULADO]]-AV_PLAN[[#This Row],[TERMINO REAL ACUMULADO]]</f>
        <v>449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0.13352272727272727</v>
      </c>
      <c r="S336" s="7">
        <f>+AV_PLAN[[#This Row],[TERMINO PLAN ACUMULADO]]/$G$471</f>
        <v>0.67897727272727271</v>
      </c>
      <c r="T336" s="7">
        <f t="shared" si="11"/>
        <v>4.1193181818181816E-2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94</v>
      </c>
      <c r="F337">
        <v>3</v>
      </c>
      <c r="G337">
        <v>481</v>
      </c>
      <c r="H337">
        <v>0</v>
      </c>
      <c r="I337">
        <v>29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0.17973231357552583</v>
      </c>
      <c r="M337" s="4">
        <f>IFERROR(AV_PLAN[[#This Row],[TERMINO REAL ACUMULADO]]/AV_PLAN[[#This Row],[TERMINO PLAN ACUMULADO]],"")</f>
        <v>6.0291060291060294E-2</v>
      </c>
      <c r="N337">
        <f>+AV_PLAN[[#This Row],[PLAN ACUMULADO]]-AV_PLAN[[#This Row],[INICIO REAL ACUMULADO]]</f>
        <v>429</v>
      </c>
      <c r="O337">
        <f>+AV_PLAN[[#This Row],[TERMINO PLAN ACUMULADO]]-AV_PLAN[[#This Row],[TERMINO REAL ACUMULADO]]</f>
        <v>452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0.13352272727272727</v>
      </c>
      <c r="S337" s="7">
        <f>+AV_PLAN[[#This Row],[TERMINO PLAN ACUMULADO]]/$G$471</f>
        <v>0.68323863636363635</v>
      </c>
      <c r="T337" s="7">
        <f t="shared" si="11"/>
        <v>4.1193181818181816E-2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94</v>
      </c>
      <c r="F338">
        <v>2</v>
      </c>
      <c r="G338">
        <v>483</v>
      </c>
      <c r="H338">
        <v>0</v>
      </c>
      <c r="I338">
        <v>29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0.17870722433460076</v>
      </c>
      <c r="M338" s="4">
        <f>IFERROR(AV_PLAN[[#This Row],[TERMINO REAL ACUMULADO]]/AV_PLAN[[#This Row],[TERMINO PLAN ACUMULADO]],"")</f>
        <v>6.0041407867494824E-2</v>
      </c>
      <c r="N338">
        <f>+AV_PLAN[[#This Row],[PLAN ACUMULADO]]-AV_PLAN[[#This Row],[INICIO REAL ACUMULADO]]</f>
        <v>432</v>
      </c>
      <c r="O338">
        <f>+AV_PLAN[[#This Row],[TERMINO PLAN ACUMULADO]]-AV_PLAN[[#This Row],[TERMINO REAL ACUMULADO]]</f>
        <v>454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0.13352272727272727</v>
      </c>
      <c r="S338" s="7">
        <f>+AV_PLAN[[#This Row],[TERMINO PLAN ACUMULADO]]/$G$471</f>
        <v>0.68607954545454541</v>
      </c>
      <c r="T338" s="7">
        <f t="shared" si="11"/>
        <v>4.1193181818181816E-2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94</v>
      </c>
      <c r="F339">
        <v>2</v>
      </c>
      <c r="G339">
        <v>485</v>
      </c>
      <c r="H339">
        <v>0</v>
      </c>
      <c r="I339">
        <v>29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0.17769376181474481</v>
      </c>
      <c r="M339" s="4">
        <f>IFERROR(AV_PLAN[[#This Row],[TERMINO REAL ACUMULADO]]/AV_PLAN[[#This Row],[TERMINO PLAN ACUMULADO]],"")</f>
        <v>5.9793814432989693E-2</v>
      </c>
      <c r="N339">
        <f>+AV_PLAN[[#This Row],[PLAN ACUMULADO]]-AV_PLAN[[#This Row],[INICIO REAL ACUMULADO]]</f>
        <v>435</v>
      </c>
      <c r="O339">
        <f>+AV_PLAN[[#This Row],[TERMINO PLAN ACUMULADO]]-AV_PLAN[[#This Row],[TERMINO REAL ACUMULADO]]</f>
        <v>456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0.13352272727272727</v>
      </c>
      <c r="S339" s="7">
        <f>+AV_PLAN[[#This Row],[TERMINO PLAN ACUMULADO]]/$G$471</f>
        <v>0.68892045454545459</v>
      </c>
      <c r="T339" s="7">
        <f t="shared" si="11"/>
        <v>4.1193181818181816E-2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94</v>
      </c>
      <c r="F340">
        <v>1</v>
      </c>
      <c r="G340">
        <v>486</v>
      </c>
      <c r="H340">
        <v>0</v>
      </c>
      <c r="I340">
        <v>29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0.17669172932330826</v>
      </c>
      <c r="M340" s="4">
        <f>IFERROR(AV_PLAN[[#This Row],[TERMINO REAL ACUMULADO]]/AV_PLAN[[#This Row],[TERMINO PLAN ACUMULADO]],"")</f>
        <v>5.9670781893004114E-2</v>
      </c>
      <c r="N340">
        <f>+AV_PLAN[[#This Row],[PLAN ACUMULADO]]-AV_PLAN[[#This Row],[INICIO REAL ACUMULADO]]</f>
        <v>438</v>
      </c>
      <c r="O340">
        <f>+AV_PLAN[[#This Row],[TERMINO PLAN ACUMULADO]]-AV_PLAN[[#This Row],[TERMINO REAL ACUMULADO]]</f>
        <v>457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0.13352272727272727</v>
      </c>
      <c r="S340" s="7">
        <f>+AV_PLAN[[#This Row],[TERMINO PLAN ACUMULADO]]/$G$471</f>
        <v>0.69034090909090906</v>
      </c>
      <c r="T340" s="7">
        <f t="shared" si="11"/>
        <v>4.1193181818181816E-2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94</v>
      </c>
      <c r="F341">
        <v>1</v>
      </c>
      <c r="G341">
        <v>487</v>
      </c>
      <c r="H341">
        <v>0</v>
      </c>
      <c r="I341">
        <v>29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0.17570093457943925</v>
      </c>
      <c r="M341" s="4">
        <f>IFERROR(AV_PLAN[[#This Row],[TERMINO REAL ACUMULADO]]/AV_PLAN[[#This Row],[TERMINO PLAN ACUMULADO]],"")</f>
        <v>5.9548254620123205E-2</v>
      </c>
      <c r="N341">
        <f>+AV_PLAN[[#This Row],[PLAN ACUMULADO]]-AV_PLAN[[#This Row],[INICIO REAL ACUMULADO]]</f>
        <v>441</v>
      </c>
      <c r="O341">
        <f>+AV_PLAN[[#This Row],[TERMINO PLAN ACUMULADO]]-AV_PLAN[[#This Row],[TERMINO REAL ACUMULADO]]</f>
        <v>458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0.13352272727272727</v>
      </c>
      <c r="S341" s="7">
        <f>+AV_PLAN[[#This Row],[TERMINO PLAN ACUMULADO]]/$G$471</f>
        <v>0.69176136363636365</v>
      </c>
      <c r="T341" s="7">
        <f t="shared" si="11"/>
        <v>4.1193181818181816E-2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94</v>
      </c>
      <c r="F342">
        <v>2</v>
      </c>
      <c r="G342">
        <v>489</v>
      </c>
      <c r="H342">
        <v>0</v>
      </c>
      <c r="I342">
        <v>29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0.17472118959107807</v>
      </c>
      <c r="M342" s="4">
        <f>IFERROR(AV_PLAN[[#This Row],[TERMINO REAL ACUMULADO]]/AV_PLAN[[#This Row],[TERMINO PLAN ACUMULADO]],"")</f>
        <v>5.9304703476482618E-2</v>
      </c>
      <c r="N342">
        <f>+AV_PLAN[[#This Row],[PLAN ACUMULADO]]-AV_PLAN[[#This Row],[INICIO REAL ACUMULADO]]</f>
        <v>444</v>
      </c>
      <c r="O342">
        <f>+AV_PLAN[[#This Row],[TERMINO PLAN ACUMULADO]]-AV_PLAN[[#This Row],[TERMINO REAL ACUMULADO]]</f>
        <v>460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0.13352272727272727</v>
      </c>
      <c r="S342" s="7">
        <f>+AV_PLAN[[#This Row],[TERMINO PLAN ACUMULADO]]/$G$471</f>
        <v>0.69460227272727271</v>
      </c>
      <c r="T342" s="7">
        <f t="shared" si="11"/>
        <v>4.1193181818181816E-2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94</v>
      </c>
      <c r="F343">
        <v>0</v>
      </c>
      <c r="G343">
        <v>489</v>
      </c>
      <c r="H343">
        <v>0</v>
      </c>
      <c r="I343">
        <v>29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0.17472118959107807</v>
      </c>
      <c r="M343" s="4">
        <f>IFERROR(AV_PLAN[[#This Row],[TERMINO REAL ACUMULADO]]/AV_PLAN[[#This Row],[TERMINO PLAN ACUMULADO]],"")</f>
        <v>5.9304703476482618E-2</v>
      </c>
      <c r="N343">
        <f>+AV_PLAN[[#This Row],[PLAN ACUMULADO]]-AV_PLAN[[#This Row],[INICIO REAL ACUMULADO]]</f>
        <v>444</v>
      </c>
      <c r="O343">
        <f>+AV_PLAN[[#This Row],[TERMINO PLAN ACUMULADO]]-AV_PLAN[[#This Row],[TERMINO REAL ACUMULADO]]</f>
        <v>460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0.13352272727272727</v>
      </c>
      <c r="S343" s="7">
        <f>+AV_PLAN[[#This Row],[TERMINO PLAN ACUMULADO]]/$G$471</f>
        <v>0.69460227272727271</v>
      </c>
      <c r="T343" s="7">
        <f t="shared" si="11"/>
        <v>4.1193181818181816E-2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94</v>
      </c>
      <c r="F344">
        <v>1</v>
      </c>
      <c r="G344">
        <v>490</v>
      </c>
      <c r="H344">
        <v>0</v>
      </c>
      <c r="I344">
        <v>29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0.17472118959107807</v>
      </c>
      <c r="M344" s="4">
        <f>IFERROR(AV_PLAN[[#This Row],[TERMINO REAL ACUMULADO]]/AV_PLAN[[#This Row],[TERMINO PLAN ACUMULADO]],"")</f>
        <v>5.9183673469387757E-2</v>
      </c>
      <c r="N344">
        <f>+AV_PLAN[[#This Row],[PLAN ACUMULADO]]-AV_PLAN[[#This Row],[INICIO REAL ACUMULADO]]</f>
        <v>444</v>
      </c>
      <c r="O344">
        <f>+AV_PLAN[[#This Row],[TERMINO PLAN ACUMULADO]]-AV_PLAN[[#This Row],[TERMINO REAL ACUMULADO]]</f>
        <v>461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0.13352272727272727</v>
      </c>
      <c r="S344" s="7">
        <f>+AV_PLAN[[#This Row],[TERMINO PLAN ACUMULADO]]/$G$471</f>
        <v>0.69602272727272729</v>
      </c>
      <c r="T344" s="7">
        <f t="shared" si="11"/>
        <v>4.1193181818181816E-2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94</v>
      </c>
      <c r="F345">
        <v>1</v>
      </c>
      <c r="G345">
        <v>491</v>
      </c>
      <c r="H345">
        <v>0</v>
      </c>
      <c r="I345">
        <v>29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0.17375231053604437</v>
      </c>
      <c r="M345" s="4">
        <f>IFERROR(AV_PLAN[[#This Row],[TERMINO REAL ACUMULADO]]/AV_PLAN[[#This Row],[TERMINO PLAN ACUMULADO]],"")</f>
        <v>5.9063136456211814E-2</v>
      </c>
      <c r="N345">
        <f>+AV_PLAN[[#This Row],[PLAN ACUMULADO]]-AV_PLAN[[#This Row],[INICIO REAL ACUMULADO]]</f>
        <v>447</v>
      </c>
      <c r="O345">
        <f>+AV_PLAN[[#This Row],[TERMINO PLAN ACUMULADO]]-AV_PLAN[[#This Row],[TERMINO REAL ACUMULADO]]</f>
        <v>462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0.13352272727272727</v>
      </c>
      <c r="S345" s="7">
        <f>+AV_PLAN[[#This Row],[TERMINO PLAN ACUMULADO]]/$G$471</f>
        <v>0.69744318181818177</v>
      </c>
      <c r="T345" s="7">
        <f t="shared" si="11"/>
        <v>4.1193181818181816E-2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94</v>
      </c>
      <c r="F346">
        <v>2</v>
      </c>
      <c r="G346">
        <v>493</v>
      </c>
      <c r="H346">
        <v>0</v>
      </c>
      <c r="I346">
        <v>29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0.17279411764705882</v>
      </c>
      <c r="M346" s="4">
        <f>IFERROR(AV_PLAN[[#This Row],[TERMINO REAL ACUMULADO]]/AV_PLAN[[#This Row],[TERMINO PLAN ACUMULADO]],"")</f>
        <v>5.8823529411764705E-2</v>
      </c>
      <c r="N346">
        <f>+AV_PLAN[[#This Row],[PLAN ACUMULADO]]-AV_PLAN[[#This Row],[INICIO REAL ACUMULADO]]</f>
        <v>450</v>
      </c>
      <c r="O346">
        <f>+AV_PLAN[[#This Row],[TERMINO PLAN ACUMULADO]]-AV_PLAN[[#This Row],[TERMINO REAL ACUMULADO]]</f>
        <v>464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0.13352272727272727</v>
      </c>
      <c r="S346" s="7">
        <f>+AV_PLAN[[#This Row],[TERMINO PLAN ACUMULADO]]/$G$471</f>
        <v>0.70028409090909094</v>
      </c>
      <c r="T346" s="7">
        <f t="shared" si="11"/>
        <v>4.1193181818181816E-2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94</v>
      </c>
      <c r="F347">
        <v>4</v>
      </c>
      <c r="G347">
        <v>497</v>
      </c>
      <c r="H347">
        <v>0</v>
      </c>
      <c r="I347">
        <v>29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0.17184643510054845</v>
      </c>
      <c r="M347" s="4">
        <f>IFERROR(AV_PLAN[[#This Row],[TERMINO REAL ACUMULADO]]/AV_PLAN[[#This Row],[TERMINO PLAN ACUMULADO]],"")</f>
        <v>5.8350100603621731E-2</v>
      </c>
      <c r="N347">
        <f>+AV_PLAN[[#This Row],[PLAN ACUMULADO]]-AV_PLAN[[#This Row],[INICIO REAL ACUMULADO]]</f>
        <v>453</v>
      </c>
      <c r="O347">
        <f>+AV_PLAN[[#This Row],[TERMINO PLAN ACUMULADO]]-AV_PLAN[[#This Row],[TERMINO REAL ACUMULADO]]</f>
        <v>468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0.13352272727272727</v>
      </c>
      <c r="S347" s="7">
        <f>+AV_PLAN[[#This Row],[TERMINO PLAN ACUMULADO]]/$G$471</f>
        <v>0.70596590909090906</v>
      </c>
      <c r="T347" s="7">
        <f t="shared" si="11"/>
        <v>4.1193181818181816E-2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94</v>
      </c>
      <c r="F348">
        <v>2</v>
      </c>
      <c r="G348">
        <v>499</v>
      </c>
      <c r="H348">
        <v>0</v>
      </c>
      <c r="I348">
        <v>29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0.1709090909090909</v>
      </c>
      <c r="M348" s="4">
        <f>IFERROR(AV_PLAN[[#This Row],[TERMINO REAL ACUMULADO]]/AV_PLAN[[#This Row],[TERMINO PLAN ACUMULADO]],"")</f>
        <v>5.8116232464929862E-2</v>
      </c>
      <c r="N348">
        <f>+AV_PLAN[[#This Row],[PLAN ACUMULADO]]-AV_PLAN[[#This Row],[INICIO REAL ACUMULADO]]</f>
        <v>456</v>
      </c>
      <c r="O348">
        <f>+AV_PLAN[[#This Row],[TERMINO PLAN ACUMULADO]]-AV_PLAN[[#This Row],[TERMINO REAL ACUMULADO]]</f>
        <v>470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0.13352272727272727</v>
      </c>
      <c r="S348" s="7">
        <f>+AV_PLAN[[#This Row],[TERMINO PLAN ACUMULADO]]/$G$471</f>
        <v>0.70880681818181823</v>
      </c>
      <c r="T348" s="7">
        <f t="shared" si="11"/>
        <v>4.1193181818181816E-2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94</v>
      </c>
      <c r="F349">
        <v>1</v>
      </c>
      <c r="G349">
        <v>500</v>
      </c>
      <c r="H349">
        <v>0</v>
      </c>
      <c r="I349">
        <v>29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0.16998191681735986</v>
      </c>
      <c r="M349" s="4">
        <f>IFERROR(AV_PLAN[[#This Row],[TERMINO REAL ACUMULADO]]/AV_PLAN[[#This Row],[TERMINO PLAN ACUMULADO]],"")</f>
        <v>5.8000000000000003E-2</v>
      </c>
      <c r="N349">
        <f>+AV_PLAN[[#This Row],[PLAN ACUMULADO]]-AV_PLAN[[#This Row],[INICIO REAL ACUMULADO]]</f>
        <v>459</v>
      </c>
      <c r="O349">
        <f>+AV_PLAN[[#This Row],[TERMINO PLAN ACUMULADO]]-AV_PLAN[[#This Row],[TERMINO REAL ACUMULADO]]</f>
        <v>471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0.13352272727272727</v>
      </c>
      <c r="S349" s="7">
        <f>+AV_PLAN[[#This Row],[TERMINO PLAN ACUMULADO]]/$G$471</f>
        <v>0.71022727272727271</v>
      </c>
      <c r="T349" s="7">
        <f t="shared" si="11"/>
        <v>4.1193181818181816E-2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94</v>
      </c>
      <c r="F350">
        <v>0</v>
      </c>
      <c r="G350">
        <v>500</v>
      </c>
      <c r="H350">
        <v>0</v>
      </c>
      <c r="I350">
        <v>29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0.16998191681735986</v>
      </c>
      <c r="M350" s="4">
        <f>IFERROR(AV_PLAN[[#This Row],[TERMINO REAL ACUMULADO]]/AV_PLAN[[#This Row],[TERMINO PLAN ACUMULADO]],"")</f>
        <v>5.8000000000000003E-2</v>
      </c>
      <c r="N350">
        <f>+AV_PLAN[[#This Row],[PLAN ACUMULADO]]-AV_PLAN[[#This Row],[INICIO REAL ACUMULADO]]</f>
        <v>459</v>
      </c>
      <c r="O350">
        <f>+AV_PLAN[[#This Row],[TERMINO PLAN ACUMULADO]]-AV_PLAN[[#This Row],[TERMINO REAL ACUMULADO]]</f>
        <v>471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0.13352272727272727</v>
      </c>
      <c r="S350" s="7">
        <f>+AV_PLAN[[#This Row],[TERMINO PLAN ACUMULADO]]/$G$471</f>
        <v>0.71022727272727271</v>
      </c>
      <c r="T350" s="7">
        <f t="shared" si="11"/>
        <v>4.1193181818181816E-2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94</v>
      </c>
      <c r="F351">
        <v>1</v>
      </c>
      <c r="G351">
        <v>501</v>
      </c>
      <c r="H351">
        <v>0</v>
      </c>
      <c r="I351">
        <v>29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0.16998191681735986</v>
      </c>
      <c r="M351" s="4">
        <f>IFERROR(AV_PLAN[[#This Row],[TERMINO REAL ACUMULADO]]/AV_PLAN[[#This Row],[TERMINO PLAN ACUMULADO]],"")</f>
        <v>5.7884231536926151E-2</v>
      </c>
      <c r="N351">
        <f>+AV_PLAN[[#This Row],[PLAN ACUMULADO]]-AV_PLAN[[#This Row],[INICIO REAL ACUMULADO]]</f>
        <v>459</v>
      </c>
      <c r="O351">
        <f>+AV_PLAN[[#This Row],[TERMINO PLAN ACUMULADO]]-AV_PLAN[[#This Row],[TERMINO REAL ACUMULADO]]</f>
        <v>472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0.13352272727272727</v>
      </c>
      <c r="S351" s="7">
        <f>+AV_PLAN[[#This Row],[TERMINO PLAN ACUMULADO]]/$G$471</f>
        <v>0.71164772727272729</v>
      </c>
      <c r="T351" s="7">
        <f t="shared" si="11"/>
        <v>4.1193181818181816E-2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94</v>
      </c>
      <c r="F352">
        <v>2</v>
      </c>
      <c r="G352">
        <v>503</v>
      </c>
      <c r="H352">
        <v>0</v>
      </c>
      <c r="I352">
        <v>29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0.16906474820143885</v>
      </c>
      <c r="M352" s="4">
        <f>IFERROR(AV_PLAN[[#This Row],[TERMINO REAL ACUMULADO]]/AV_PLAN[[#This Row],[TERMINO PLAN ACUMULADO]],"")</f>
        <v>5.7654075546719682E-2</v>
      </c>
      <c r="N352">
        <f>+AV_PLAN[[#This Row],[PLAN ACUMULADO]]-AV_PLAN[[#This Row],[INICIO REAL ACUMULADO]]</f>
        <v>462</v>
      </c>
      <c r="O352">
        <f>+AV_PLAN[[#This Row],[TERMINO PLAN ACUMULADO]]-AV_PLAN[[#This Row],[TERMINO REAL ACUMULADO]]</f>
        <v>474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0.13352272727272727</v>
      </c>
      <c r="S352" s="7">
        <f>+AV_PLAN[[#This Row],[TERMINO PLAN ACUMULADO]]/$G$471</f>
        <v>0.71448863636363635</v>
      </c>
      <c r="T352" s="7">
        <f t="shared" si="11"/>
        <v>4.1193181818181816E-2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94</v>
      </c>
      <c r="F353">
        <v>2</v>
      </c>
      <c r="G353">
        <v>505</v>
      </c>
      <c r="H353">
        <v>0</v>
      </c>
      <c r="I353">
        <v>29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0.16815742397137745</v>
      </c>
      <c r="M353" s="4">
        <f>IFERROR(AV_PLAN[[#This Row],[TERMINO REAL ACUMULADO]]/AV_PLAN[[#This Row],[TERMINO PLAN ACUMULADO]],"")</f>
        <v>5.7425742574257428E-2</v>
      </c>
      <c r="N353">
        <f>+AV_PLAN[[#This Row],[PLAN ACUMULADO]]-AV_PLAN[[#This Row],[INICIO REAL ACUMULADO]]</f>
        <v>465</v>
      </c>
      <c r="O353">
        <f>+AV_PLAN[[#This Row],[TERMINO PLAN ACUMULADO]]-AV_PLAN[[#This Row],[TERMINO REAL ACUMULADO]]</f>
        <v>476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0.13352272727272727</v>
      </c>
      <c r="S353" s="7">
        <f>+AV_PLAN[[#This Row],[TERMINO PLAN ACUMULADO]]/$G$471</f>
        <v>0.71732954545454541</v>
      </c>
      <c r="T353" s="7">
        <f t="shared" si="11"/>
        <v>4.1193181818181816E-2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94</v>
      </c>
      <c r="F354">
        <v>3</v>
      </c>
      <c r="G354">
        <v>508</v>
      </c>
      <c r="H354">
        <v>0</v>
      </c>
      <c r="I354">
        <v>29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0.16725978647686832</v>
      </c>
      <c r="M354" s="4">
        <f>IFERROR(AV_PLAN[[#This Row],[TERMINO REAL ACUMULADO]]/AV_PLAN[[#This Row],[TERMINO PLAN ACUMULADO]],"")</f>
        <v>5.7086614173228349E-2</v>
      </c>
      <c r="N354">
        <f>+AV_PLAN[[#This Row],[PLAN ACUMULADO]]-AV_PLAN[[#This Row],[INICIO REAL ACUMULADO]]</f>
        <v>468</v>
      </c>
      <c r="O354">
        <f>+AV_PLAN[[#This Row],[TERMINO PLAN ACUMULADO]]-AV_PLAN[[#This Row],[TERMINO REAL ACUMULADO]]</f>
        <v>479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0.13352272727272727</v>
      </c>
      <c r="S354" s="7">
        <f>+AV_PLAN[[#This Row],[TERMINO PLAN ACUMULADO]]/$G$471</f>
        <v>0.72159090909090906</v>
      </c>
      <c r="T354" s="7">
        <f t="shared" si="11"/>
        <v>4.1193181818181816E-2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94</v>
      </c>
      <c r="F355">
        <v>3</v>
      </c>
      <c r="G355">
        <v>511</v>
      </c>
      <c r="H355">
        <v>0</v>
      </c>
      <c r="I355">
        <v>29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0.1663716814159292</v>
      </c>
      <c r="M355" s="4">
        <f>IFERROR(AV_PLAN[[#This Row],[TERMINO REAL ACUMULADO]]/AV_PLAN[[#This Row],[TERMINO PLAN ACUMULADO]],"")</f>
        <v>5.6751467710371817E-2</v>
      </c>
      <c r="N355">
        <f>+AV_PLAN[[#This Row],[PLAN ACUMULADO]]-AV_PLAN[[#This Row],[INICIO REAL ACUMULADO]]</f>
        <v>471</v>
      </c>
      <c r="O355">
        <f>+AV_PLAN[[#This Row],[TERMINO PLAN ACUMULADO]]-AV_PLAN[[#This Row],[TERMINO REAL ACUMULADO]]</f>
        <v>482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0.13352272727272727</v>
      </c>
      <c r="S355" s="7">
        <f>+AV_PLAN[[#This Row],[TERMINO PLAN ACUMULADO]]/$G$471</f>
        <v>0.72585227272727271</v>
      </c>
      <c r="T355" s="7">
        <f t="shared" si="11"/>
        <v>4.1193181818181816E-2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94</v>
      </c>
      <c r="F356">
        <v>1</v>
      </c>
      <c r="G356">
        <v>512</v>
      </c>
      <c r="H356">
        <v>0</v>
      </c>
      <c r="I356">
        <v>29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0.16549295774647887</v>
      </c>
      <c r="M356" s="4">
        <f>IFERROR(AV_PLAN[[#This Row],[TERMINO REAL ACUMULADO]]/AV_PLAN[[#This Row],[TERMINO PLAN ACUMULADO]],"")</f>
        <v>5.6640625E-2</v>
      </c>
      <c r="N356">
        <f>+AV_PLAN[[#This Row],[PLAN ACUMULADO]]-AV_PLAN[[#This Row],[INICIO REAL ACUMULADO]]</f>
        <v>474</v>
      </c>
      <c r="O356">
        <f>+AV_PLAN[[#This Row],[TERMINO PLAN ACUMULADO]]-AV_PLAN[[#This Row],[TERMINO REAL ACUMULADO]]</f>
        <v>483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0.13352272727272727</v>
      </c>
      <c r="S356" s="7">
        <f>+AV_PLAN[[#This Row],[TERMINO PLAN ACUMULADO]]/$G$471</f>
        <v>0.72727272727272729</v>
      </c>
      <c r="T356" s="7">
        <f t="shared" si="11"/>
        <v>4.1193181818181816E-2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94</v>
      </c>
      <c r="F357">
        <v>1</v>
      </c>
      <c r="G357">
        <v>513</v>
      </c>
      <c r="H357">
        <v>0</v>
      </c>
      <c r="I357">
        <v>29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0.16549295774647887</v>
      </c>
      <c r="M357" s="4">
        <f>IFERROR(AV_PLAN[[#This Row],[TERMINO REAL ACUMULADO]]/AV_PLAN[[#This Row],[TERMINO PLAN ACUMULADO]],"")</f>
        <v>5.6530214424951264E-2</v>
      </c>
      <c r="N357">
        <f>+AV_PLAN[[#This Row],[PLAN ACUMULADO]]-AV_PLAN[[#This Row],[INICIO REAL ACUMULADO]]</f>
        <v>474</v>
      </c>
      <c r="O357">
        <f>+AV_PLAN[[#This Row],[TERMINO PLAN ACUMULADO]]-AV_PLAN[[#This Row],[TERMINO REAL ACUMULADO]]</f>
        <v>484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0.13352272727272727</v>
      </c>
      <c r="S357" s="7">
        <f>+AV_PLAN[[#This Row],[TERMINO PLAN ACUMULADO]]/$G$471</f>
        <v>0.72869318181818177</v>
      </c>
      <c r="T357" s="7">
        <f t="shared" si="11"/>
        <v>4.1193181818181816E-2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94</v>
      </c>
      <c r="F358">
        <v>4</v>
      </c>
      <c r="G358">
        <v>517</v>
      </c>
      <c r="H358">
        <v>0</v>
      </c>
      <c r="I358">
        <v>29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0.16549295774647887</v>
      </c>
      <c r="M358" s="4">
        <f>IFERROR(AV_PLAN[[#This Row],[TERMINO REAL ACUMULADO]]/AV_PLAN[[#This Row],[TERMINO PLAN ACUMULADO]],"")</f>
        <v>5.6092843326885883E-2</v>
      </c>
      <c r="N358">
        <f>+AV_PLAN[[#This Row],[PLAN ACUMULADO]]-AV_PLAN[[#This Row],[INICIO REAL ACUMULADO]]</f>
        <v>474</v>
      </c>
      <c r="O358">
        <f>+AV_PLAN[[#This Row],[TERMINO PLAN ACUMULADO]]-AV_PLAN[[#This Row],[TERMINO REAL ACUMULADO]]</f>
        <v>488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0.13352272727272727</v>
      </c>
      <c r="S358" s="7">
        <f>+AV_PLAN[[#This Row],[TERMINO PLAN ACUMULADO]]/$G$471</f>
        <v>0.734375</v>
      </c>
      <c r="T358" s="7">
        <f t="shared" si="11"/>
        <v>4.1193181818181816E-2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94</v>
      </c>
      <c r="F359">
        <v>2</v>
      </c>
      <c r="G359">
        <v>519</v>
      </c>
      <c r="H359">
        <v>0</v>
      </c>
      <c r="I359">
        <v>29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0.16462346760070051</v>
      </c>
      <c r="M359" s="4">
        <f>IFERROR(AV_PLAN[[#This Row],[TERMINO REAL ACUMULADO]]/AV_PLAN[[#This Row],[TERMINO PLAN ACUMULADO]],"")</f>
        <v>5.5876685934489405E-2</v>
      </c>
      <c r="N359">
        <f>+AV_PLAN[[#This Row],[PLAN ACUMULADO]]-AV_PLAN[[#This Row],[INICIO REAL ACUMULADO]]</f>
        <v>477</v>
      </c>
      <c r="O359">
        <f>+AV_PLAN[[#This Row],[TERMINO PLAN ACUMULADO]]-AV_PLAN[[#This Row],[TERMINO REAL ACUMULADO]]</f>
        <v>490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0.13352272727272727</v>
      </c>
      <c r="S359" s="7">
        <f>+AV_PLAN[[#This Row],[TERMINO PLAN ACUMULADO]]/$G$471</f>
        <v>0.73721590909090906</v>
      </c>
      <c r="T359" s="7">
        <f t="shared" si="11"/>
        <v>4.1193181818181816E-2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94</v>
      </c>
      <c r="F360">
        <v>1</v>
      </c>
      <c r="G360">
        <v>520</v>
      </c>
      <c r="H360">
        <v>0</v>
      </c>
      <c r="I360">
        <v>29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0.16376306620209058</v>
      </c>
      <c r="M360" s="4">
        <f>IFERROR(AV_PLAN[[#This Row],[TERMINO REAL ACUMULADO]]/AV_PLAN[[#This Row],[TERMINO PLAN ACUMULADO]],"")</f>
        <v>5.5769230769230772E-2</v>
      </c>
      <c r="N360">
        <f>+AV_PLAN[[#This Row],[PLAN ACUMULADO]]-AV_PLAN[[#This Row],[INICIO REAL ACUMULADO]]</f>
        <v>480</v>
      </c>
      <c r="O360">
        <f>+AV_PLAN[[#This Row],[TERMINO PLAN ACUMULADO]]-AV_PLAN[[#This Row],[TERMINO REAL ACUMULADO]]</f>
        <v>491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0.13352272727272727</v>
      </c>
      <c r="S360" s="7">
        <f>+AV_PLAN[[#This Row],[TERMINO PLAN ACUMULADO]]/$G$471</f>
        <v>0.73863636363636365</v>
      </c>
      <c r="T360" s="7">
        <f t="shared" si="11"/>
        <v>4.1193181818181816E-2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94</v>
      </c>
      <c r="F361">
        <v>3</v>
      </c>
      <c r="G361">
        <v>523</v>
      </c>
      <c r="H361">
        <v>0</v>
      </c>
      <c r="I361">
        <v>29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0.16291161178509533</v>
      </c>
      <c r="M361" s="4">
        <f>IFERROR(AV_PLAN[[#This Row],[TERMINO REAL ACUMULADO]]/AV_PLAN[[#This Row],[TERMINO PLAN ACUMULADO]],"")</f>
        <v>5.5449330783938815E-2</v>
      </c>
      <c r="N361">
        <f>+AV_PLAN[[#This Row],[PLAN ACUMULADO]]-AV_PLAN[[#This Row],[INICIO REAL ACUMULADO]]</f>
        <v>483</v>
      </c>
      <c r="O361">
        <f>+AV_PLAN[[#This Row],[TERMINO PLAN ACUMULADO]]-AV_PLAN[[#This Row],[TERMINO REAL ACUMULADO]]</f>
        <v>494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0.13352272727272727</v>
      </c>
      <c r="S361" s="7">
        <f>+AV_PLAN[[#This Row],[TERMINO PLAN ACUMULADO]]/$G$471</f>
        <v>0.74289772727272729</v>
      </c>
      <c r="T361" s="7">
        <f t="shared" si="11"/>
        <v>4.1193181818181816E-2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94</v>
      </c>
      <c r="F362">
        <v>3</v>
      </c>
      <c r="G362">
        <v>526</v>
      </c>
      <c r="H362">
        <v>0</v>
      </c>
      <c r="I362">
        <v>29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0.16206896551724137</v>
      </c>
      <c r="M362" s="4">
        <f>IFERROR(AV_PLAN[[#This Row],[TERMINO REAL ACUMULADO]]/AV_PLAN[[#This Row],[TERMINO PLAN ACUMULADO]],"")</f>
        <v>5.5133079847908745E-2</v>
      </c>
      <c r="N362">
        <f>+AV_PLAN[[#This Row],[PLAN ACUMULADO]]-AV_PLAN[[#This Row],[INICIO REAL ACUMULADO]]</f>
        <v>486</v>
      </c>
      <c r="O362">
        <f>+AV_PLAN[[#This Row],[TERMINO PLAN ACUMULADO]]-AV_PLAN[[#This Row],[TERMINO REAL ACUMULADO]]</f>
        <v>497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0.13352272727272727</v>
      </c>
      <c r="S362" s="7">
        <f>+AV_PLAN[[#This Row],[TERMINO PLAN ACUMULADO]]/$G$471</f>
        <v>0.74715909090909094</v>
      </c>
      <c r="T362" s="7">
        <f t="shared" si="11"/>
        <v>4.1193181818181816E-2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94</v>
      </c>
      <c r="F363">
        <v>1</v>
      </c>
      <c r="G363">
        <v>527</v>
      </c>
      <c r="H363">
        <v>0</v>
      </c>
      <c r="I363">
        <v>29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0.16123499142367068</v>
      </c>
      <c r="M363" s="4">
        <f>IFERROR(AV_PLAN[[#This Row],[TERMINO REAL ACUMULADO]]/AV_PLAN[[#This Row],[TERMINO PLAN ACUMULADO]],"")</f>
        <v>5.5028462998102469E-2</v>
      </c>
      <c r="N363">
        <f>+AV_PLAN[[#This Row],[PLAN ACUMULADO]]-AV_PLAN[[#This Row],[INICIO REAL ACUMULADO]]</f>
        <v>489</v>
      </c>
      <c r="O363">
        <f>+AV_PLAN[[#This Row],[TERMINO PLAN ACUMULADO]]-AV_PLAN[[#This Row],[TERMINO REAL ACUMULADO]]</f>
        <v>498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0.13352272727272727</v>
      </c>
      <c r="S363" s="7">
        <f>+AV_PLAN[[#This Row],[TERMINO PLAN ACUMULADO]]/$G$471</f>
        <v>0.74857954545454541</v>
      </c>
      <c r="T363" s="7">
        <f t="shared" si="11"/>
        <v>4.1193181818181816E-2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94</v>
      </c>
      <c r="F364">
        <v>2</v>
      </c>
      <c r="G364">
        <v>529</v>
      </c>
      <c r="H364">
        <v>0</v>
      </c>
      <c r="I364">
        <v>29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0.16123499142367068</v>
      </c>
      <c r="M364" s="4">
        <f>IFERROR(AV_PLAN[[#This Row],[TERMINO REAL ACUMULADO]]/AV_PLAN[[#This Row],[TERMINO PLAN ACUMULADO]],"")</f>
        <v>5.4820415879017016E-2</v>
      </c>
      <c r="N364">
        <f>+AV_PLAN[[#This Row],[PLAN ACUMULADO]]-AV_PLAN[[#This Row],[INICIO REAL ACUMULADO]]</f>
        <v>489</v>
      </c>
      <c r="O364">
        <f>+AV_PLAN[[#This Row],[TERMINO PLAN ACUMULADO]]-AV_PLAN[[#This Row],[TERMINO REAL ACUMULADO]]</f>
        <v>500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0.13352272727272727</v>
      </c>
      <c r="S364" s="7">
        <f>+AV_PLAN[[#This Row],[TERMINO PLAN ACUMULADO]]/$G$471</f>
        <v>0.75142045454545459</v>
      </c>
      <c r="T364" s="7">
        <f t="shared" si="11"/>
        <v>4.1193181818181816E-2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94</v>
      </c>
      <c r="F365">
        <v>4</v>
      </c>
      <c r="G365">
        <v>533</v>
      </c>
      <c r="H365">
        <v>0</v>
      </c>
      <c r="I365">
        <v>29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0.16123499142367068</v>
      </c>
      <c r="M365" s="4">
        <f>IFERROR(AV_PLAN[[#This Row],[TERMINO REAL ACUMULADO]]/AV_PLAN[[#This Row],[TERMINO PLAN ACUMULADO]],"")</f>
        <v>5.4409005628517824E-2</v>
      </c>
      <c r="N365">
        <f>+AV_PLAN[[#This Row],[PLAN ACUMULADO]]-AV_PLAN[[#This Row],[INICIO REAL ACUMULADO]]</f>
        <v>489</v>
      </c>
      <c r="O365">
        <f>+AV_PLAN[[#This Row],[TERMINO PLAN ACUMULADO]]-AV_PLAN[[#This Row],[TERMINO REAL ACUMULADO]]</f>
        <v>504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0.13352272727272727</v>
      </c>
      <c r="S365" s="7">
        <f>+AV_PLAN[[#This Row],[TERMINO PLAN ACUMULADO]]/$G$471</f>
        <v>0.75710227272727271</v>
      </c>
      <c r="T365" s="7">
        <f t="shared" si="11"/>
        <v>4.1193181818181816E-2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94</v>
      </c>
      <c r="F366">
        <v>1</v>
      </c>
      <c r="G366">
        <v>534</v>
      </c>
      <c r="H366">
        <v>0</v>
      </c>
      <c r="I366">
        <v>29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0.16040955631399317</v>
      </c>
      <c r="M366" s="4">
        <f>IFERROR(AV_PLAN[[#This Row],[TERMINO REAL ACUMULADO]]/AV_PLAN[[#This Row],[TERMINO PLAN ACUMULADO]],"")</f>
        <v>5.4307116104868915E-2</v>
      </c>
      <c r="N366">
        <f>+AV_PLAN[[#This Row],[PLAN ACUMULADO]]-AV_PLAN[[#This Row],[INICIO REAL ACUMULADO]]</f>
        <v>492</v>
      </c>
      <c r="O366">
        <f>+AV_PLAN[[#This Row],[TERMINO PLAN ACUMULADO]]-AV_PLAN[[#This Row],[TERMINO REAL ACUMULADO]]</f>
        <v>505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0.13352272727272727</v>
      </c>
      <c r="S366" s="7">
        <f>+AV_PLAN[[#This Row],[TERMINO PLAN ACUMULADO]]/$G$471</f>
        <v>0.75852272727272729</v>
      </c>
      <c r="T366" s="7">
        <f t="shared" si="11"/>
        <v>4.1193181818181816E-2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94</v>
      </c>
      <c r="F367">
        <v>1</v>
      </c>
      <c r="G367">
        <v>535</v>
      </c>
      <c r="H367">
        <v>0</v>
      </c>
      <c r="I367">
        <v>29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0.15959252971137522</v>
      </c>
      <c r="M367" s="4">
        <f>IFERROR(AV_PLAN[[#This Row],[TERMINO REAL ACUMULADO]]/AV_PLAN[[#This Row],[TERMINO PLAN ACUMULADO]],"")</f>
        <v>5.4205607476635512E-2</v>
      </c>
      <c r="N367">
        <f>+AV_PLAN[[#This Row],[PLAN ACUMULADO]]-AV_PLAN[[#This Row],[INICIO REAL ACUMULADO]]</f>
        <v>495</v>
      </c>
      <c r="O367">
        <f>+AV_PLAN[[#This Row],[TERMINO PLAN ACUMULADO]]-AV_PLAN[[#This Row],[TERMINO REAL ACUMULADO]]</f>
        <v>506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0.13352272727272727</v>
      </c>
      <c r="S367" s="7">
        <f>+AV_PLAN[[#This Row],[TERMINO PLAN ACUMULADO]]/$G$471</f>
        <v>0.75994318181818177</v>
      </c>
      <c r="T367" s="7">
        <f t="shared" si="11"/>
        <v>4.1193181818181816E-2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94</v>
      </c>
      <c r="F368">
        <v>3</v>
      </c>
      <c r="G368">
        <v>538</v>
      </c>
      <c r="H368">
        <v>0</v>
      </c>
      <c r="I368">
        <v>29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0.15878378378378377</v>
      </c>
      <c r="M368" s="4">
        <f>IFERROR(AV_PLAN[[#This Row],[TERMINO REAL ACUMULADO]]/AV_PLAN[[#This Row],[TERMINO PLAN ACUMULADO]],"")</f>
        <v>5.3903345724907063E-2</v>
      </c>
      <c r="N368">
        <f>+AV_PLAN[[#This Row],[PLAN ACUMULADO]]-AV_PLAN[[#This Row],[INICIO REAL ACUMULADO]]</f>
        <v>498</v>
      </c>
      <c r="O368">
        <f>+AV_PLAN[[#This Row],[TERMINO PLAN ACUMULADO]]-AV_PLAN[[#This Row],[TERMINO REAL ACUMULADO]]</f>
        <v>509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0.13352272727272727</v>
      </c>
      <c r="S368" s="7">
        <f>+AV_PLAN[[#This Row],[TERMINO PLAN ACUMULADO]]/$G$471</f>
        <v>0.76420454545454541</v>
      </c>
      <c r="T368" s="7">
        <f t="shared" si="11"/>
        <v>4.1193181818181816E-2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94</v>
      </c>
      <c r="F369">
        <v>3</v>
      </c>
      <c r="G369">
        <v>541</v>
      </c>
      <c r="H369">
        <v>0</v>
      </c>
      <c r="I369">
        <v>29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0.15798319327731092</v>
      </c>
      <c r="M369" s="4">
        <f>IFERROR(AV_PLAN[[#This Row],[TERMINO REAL ACUMULADO]]/AV_PLAN[[#This Row],[TERMINO PLAN ACUMULADO]],"")</f>
        <v>5.3604436229205174E-2</v>
      </c>
      <c r="N369">
        <f>+AV_PLAN[[#This Row],[PLAN ACUMULADO]]-AV_PLAN[[#This Row],[INICIO REAL ACUMULADO]]</f>
        <v>501</v>
      </c>
      <c r="O369">
        <f>+AV_PLAN[[#This Row],[TERMINO PLAN ACUMULADO]]-AV_PLAN[[#This Row],[TERMINO REAL ACUMULADO]]</f>
        <v>512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0.13352272727272727</v>
      </c>
      <c r="S369" s="7">
        <f>+AV_PLAN[[#This Row],[TERMINO PLAN ACUMULADO]]/$G$471</f>
        <v>0.76846590909090906</v>
      </c>
      <c r="T369" s="7">
        <f t="shared" si="11"/>
        <v>4.1193181818181816E-2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94</v>
      </c>
      <c r="F370">
        <v>2</v>
      </c>
      <c r="G370">
        <v>543</v>
      </c>
      <c r="H370">
        <v>0</v>
      </c>
      <c r="I370">
        <v>29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0.15719063545150502</v>
      </c>
      <c r="M370" s="4">
        <f>IFERROR(AV_PLAN[[#This Row],[TERMINO REAL ACUMULADO]]/AV_PLAN[[#This Row],[TERMINO PLAN ACUMULADO]],"")</f>
        <v>5.3406998158379376E-2</v>
      </c>
      <c r="N370">
        <f>+AV_PLAN[[#This Row],[PLAN ACUMULADO]]-AV_PLAN[[#This Row],[INICIO REAL ACUMULADO]]</f>
        <v>504</v>
      </c>
      <c r="O370">
        <f>+AV_PLAN[[#This Row],[TERMINO PLAN ACUMULADO]]-AV_PLAN[[#This Row],[TERMINO REAL ACUMULADO]]</f>
        <v>514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0.13352272727272727</v>
      </c>
      <c r="S370" s="7">
        <f>+AV_PLAN[[#This Row],[TERMINO PLAN ACUMULADO]]/$G$471</f>
        <v>0.77130681818181823</v>
      </c>
      <c r="T370" s="7">
        <f t="shared" si="11"/>
        <v>4.1193181818181816E-2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94</v>
      </c>
      <c r="F371">
        <v>2</v>
      </c>
      <c r="G371">
        <v>545</v>
      </c>
      <c r="H371">
        <v>0</v>
      </c>
      <c r="I371">
        <v>29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0.15719063545150502</v>
      </c>
      <c r="M371" s="4">
        <f>IFERROR(AV_PLAN[[#This Row],[TERMINO REAL ACUMULADO]]/AV_PLAN[[#This Row],[TERMINO PLAN ACUMULADO]],"")</f>
        <v>5.321100917431193E-2</v>
      </c>
      <c r="N371">
        <f>+AV_PLAN[[#This Row],[PLAN ACUMULADO]]-AV_PLAN[[#This Row],[INICIO REAL ACUMULADO]]</f>
        <v>504</v>
      </c>
      <c r="O371">
        <f>+AV_PLAN[[#This Row],[TERMINO PLAN ACUMULADO]]-AV_PLAN[[#This Row],[TERMINO REAL ACUMULADO]]</f>
        <v>516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0.13352272727272727</v>
      </c>
      <c r="S371" s="7">
        <f>+AV_PLAN[[#This Row],[TERMINO PLAN ACUMULADO]]/$G$471</f>
        <v>0.77414772727272729</v>
      </c>
      <c r="T371" s="7">
        <f t="shared" si="11"/>
        <v>4.1193181818181816E-2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94</v>
      </c>
      <c r="F372">
        <v>2</v>
      </c>
      <c r="G372">
        <v>547</v>
      </c>
      <c r="H372">
        <v>0</v>
      </c>
      <c r="I372">
        <v>29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0.15719063545150502</v>
      </c>
      <c r="M372" s="4">
        <f>IFERROR(AV_PLAN[[#This Row],[TERMINO REAL ACUMULADO]]/AV_PLAN[[#This Row],[TERMINO PLAN ACUMULADO]],"")</f>
        <v>5.3016453382084092E-2</v>
      </c>
      <c r="N372">
        <f>+AV_PLAN[[#This Row],[PLAN ACUMULADO]]-AV_PLAN[[#This Row],[INICIO REAL ACUMULADO]]</f>
        <v>504</v>
      </c>
      <c r="O372">
        <f>+AV_PLAN[[#This Row],[TERMINO PLAN ACUMULADO]]-AV_PLAN[[#This Row],[TERMINO REAL ACUMULADO]]</f>
        <v>518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0.13352272727272727</v>
      </c>
      <c r="S372" s="7">
        <f>+AV_PLAN[[#This Row],[TERMINO PLAN ACUMULADO]]/$G$471</f>
        <v>0.77698863636363635</v>
      </c>
      <c r="T372" s="7">
        <f t="shared" si="11"/>
        <v>4.1193181818181816E-2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94</v>
      </c>
      <c r="F373">
        <v>1</v>
      </c>
      <c r="G373">
        <v>548</v>
      </c>
      <c r="H373">
        <v>0</v>
      </c>
      <c r="I373">
        <v>29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0.15640599001663893</v>
      </c>
      <c r="M373" s="4">
        <f>IFERROR(AV_PLAN[[#This Row],[TERMINO REAL ACUMULADO]]/AV_PLAN[[#This Row],[TERMINO PLAN ACUMULADO]],"")</f>
        <v>5.2919708029197078E-2</v>
      </c>
      <c r="N373">
        <f>+AV_PLAN[[#This Row],[PLAN ACUMULADO]]-AV_PLAN[[#This Row],[INICIO REAL ACUMULADO]]</f>
        <v>507</v>
      </c>
      <c r="O373">
        <f>+AV_PLAN[[#This Row],[TERMINO PLAN ACUMULADO]]-AV_PLAN[[#This Row],[TERMINO REAL ACUMULADO]]</f>
        <v>519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0.13352272727272727</v>
      </c>
      <c r="S373" s="7">
        <f>+AV_PLAN[[#This Row],[TERMINO PLAN ACUMULADO]]/$G$471</f>
        <v>0.77840909090909094</v>
      </c>
      <c r="T373" s="7">
        <f t="shared" si="11"/>
        <v>4.1193181818181816E-2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94</v>
      </c>
      <c r="F374">
        <v>2</v>
      </c>
      <c r="G374">
        <v>550</v>
      </c>
      <c r="H374">
        <v>0</v>
      </c>
      <c r="I374">
        <v>29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0.15562913907284767</v>
      </c>
      <c r="M374" s="4">
        <f>IFERROR(AV_PLAN[[#This Row],[TERMINO REAL ACUMULADO]]/AV_PLAN[[#This Row],[TERMINO PLAN ACUMULADO]],"")</f>
        <v>5.2727272727272727E-2</v>
      </c>
      <c r="N374">
        <f>+AV_PLAN[[#This Row],[PLAN ACUMULADO]]-AV_PLAN[[#This Row],[INICIO REAL ACUMULADO]]</f>
        <v>510</v>
      </c>
      <c r="O374">
        <f>+AV_PLAN[[#This Row],[TERMINO PLAN ACUMULADO]]-AV_PLAN[[#This Row],[TERMINO REAL ACUMULADO]]</f>
        <v>521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0.13352272727272727</v>
      </c>
      <c r="S374" s="7">
        <f>+AV_PLAN[[#This Row],[TERMINO PLAN ACUMULADO]]/$G$471</f>
        <v>0.78125</v>
      </c>
      <c r="T374" s="7">
        <f t="shared" si="11"/>
        <v>4.1193181818181816E-2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94</v>
      </c>
      <c r="F375">
        <v>3</v>
      </c>
      <c r="G375">
        <v>553</v>
      </c>
      <c r="H375">
        <v>0</v>
      </c>
      <c r="I375">
        <v>29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0.15485996705107083</v>
      </c>
      <c r="M375" s="4">
        <f>IFERROR(AV_PLAN[[#This Row],[TERMINO REAL ACUMULADO]]/AV_PLAN[[#This Row],[TERMINO PLAN ACUMULADO]],"")</f>
        <v>5.2441229656419529E-2</v>
      </c>
      <c r="N375">
        <f>+AV_PLAN[[#This Row],[PLAN ACUMULADO]]-AV_PLAN[[#This Row],[INICIO REAL ACUMULADO]]</f>
        <v>513</v>
      </c>
      <c r="O375">
        <f>+AV_PLAN[[#This Row],[TERMINO PLAN ACUMULADO]]-AV_PLAN[[#This Row],[TERMINO REAL ACUMULADO]]</f>
        <v>524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0.13352272727272727</v>
      </c>
      <c r="S375" s="7">
        <f>+AV_PLAN[[#This Row],[TERMINO PLAN ACUMULADO]]/$G$471</f>
        <v>0.78551136363636365</v>
      </c>
      <c r="T375" s="7">
        <f t="shared" si="11"/>
        <v>4.1193181818181816E-2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94</v>
      </c>
      <c r="F376">
        <v>3</v>
      </c>
      <c r="G376">
        <v>556</v>
      </c>
      <c r="H376">
        <v>0</v>
      </c>
      <c r="I376">
        <v>29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0.1540983606557377</v>
      </c>
      <c r="M376" s="4">
        <f>IFERROR(AV_PLAN[[#This Row],[TERMINO REAL ACUMULADO]]/AV_PLAN[[#This Row],[TERMINO PLAN ACUMULADO]],"")</f>
        <v>5.2158273381294966E-2</v>
      </c>
      <c r="N376">
        <f>+AV_PLAN[[#This Row],[PLAN ACUMULADO]]-AV_PLAN[[#This Row],[INICIO REAL ACUMULADO]]</f>
        <v>516</v>
      </c>
      <c r="O376">
        <f>+AV_PLAN[[#This Row],[TERMINO PLAN ACUMULADO]]-AV_PLAN[[#This Row],[TERMINO REAL ACUMULADO]]</f>
        <v>527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0.13352272727272727</v>
      </c>
      <c r="S376" s="7">
        <f>+AV_PLAN[[#This Row],[TERMINO PLAN ACUMULADO]]/$G$471</f>
        <v>0.78977272727272729</v>
      </c>
      <c r="T376" s="7">
        <f t="shared" si="11"/>
        <v>4.1193181818181816E-2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94</v>
      </c>
      <c r="F377">
        <v>2</v>
      </c>
      <c r="G377">
        <v>558</v>
      </c>
      <c r="H377">
        <v>0</v>
      </c>
      <c r="I377">
        <v>29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0.15334420880913541</v>
      </c>
      <c r="M377" s="4">
        <f>IFERROR(AV_PLAN[[#This Row],[TERMINO REAL ACUMULADO]]/AV_PLAN[[#This Row],[TERMINO PLAN ACUMULADO]],"")</f>
        <v>5.197132616487455E-2</v>
      </c>
      <c r="N377">
        <f>+AV_PLAN[[#This Row],[PLAN ACUMULADO]]-AV_PLAN[[#This Row],[INICIO REAL ACUMULADO]]</f>
        <v>519</v>
      </c>
      <c r="O377">
        <f>+AV_PLAN[[#This Row],[TERMINO PLAN ACUMULADO]]-AV_PLAN[[#This Row],[TERMINO REAL ACUMULADO]]</f>
        <v>529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0.13352272727272727</v>
      </c>
      <c r="S377" s="7">
        <f>+AV_PLAN[[#This Row],[TERMINO PLAN ACUMULADO]]/$G$471</f>
        <v>0.79261363636363635</v>
      </c>
      <c r="T377" s="7">
        <f t="shared" si="11"/>
        <v>4.1193181818181816E-2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94</v>
      </c>
      <c r="F378">
        <v>1</v>
      </c>
      <c r="G378">
        <v>559</v>
      </c>
      <c r="H378">
        <v>0</v>
      </c>
      <c r="I378">
        <v>29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0.15334420880913541</v>
      </c>
      <c r="M378" s="4">
        <f>IFERROR(AV_PLAN[[#This Row],[TERMINO REAL ACUMULADO]]/AV_PLAN[[#This Row],[TERMINO PLAN ACUMULADO]],"")</f>
        <v>5.1878354203935599E-2</v>
      </c>
      <c r="N378">
        <f>+AV_PLAN[[#This Row],[PLAN ACUMULADO]]-AV_PLAN[[#This Row],[INICIO REAL ACUMULADO]]</f>
        <v>519</v>
      </c>
      <c r="O378">
        <f>+AV_PLAN[[#This Row],[TERMINO PLAN ACUMULADO]]-AV_PLAN[[#This Row],[TERMINO REAL ACUMULADO]]</f>
        <v>530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0.13352272727272727</v>
      </c>
      <c r="S378" s="7">
        <f>+AV_PLAN[[#This Row],[TERMINO PLAN ACUMULADO]]/$G$471</f>
        <v>0.79403409090909094</v>
      </c>
      <c r="T378" s="7">
        <f t="shared" si="11"/>
        <v>4.1193181818181816E-2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94</v>
      </c>
      <c r="F379">
        <v>2</v>
      </c>
      <c r="G379">
        <v>561</v>
      </c>
      <c r="H379">
        <v>0</v>
      </c>
      <c r="I379">
        <v>29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0.15334420880913541</v>
      </c>
      <c r="M379" s="4">
        <f>IFERROR(AV_PLAN[[#This Row],[TERMINO REAL ACUMULADO]]/AV_PLAN[[#This Row],[TERMINO PLAN ACUMULADO]],"")</f>
        <v>5.1693404634581108E-2</v>
      </c>
      <c r="N379">
        <f>+AV_PLAN[[#This Row],[PLAN ACUMULADO]]-AV_PLAN[[#This Row],[INICIO REAL ACUMULADO]]</f>
        <v>519</v>
      </c>
      <c r="O379">
        <f>+AV_PLAN[[#This Row],[TERMINO PLAN ACUMULADO]]-AV_PLAN[[#This Row],[TERMINO REAL ACUMULADO]]</f>
        <v>532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0.13352272727272727</v>
      </c>
      <c r="S379" s="7">
        <f>+AV_PLAN[[#This Row],[TERMINO PLAN ACUMULADO]]/$G$471</f>
        <v>0.796875</v>
      </c>
      <c r="T379" s="7">
        <f t="shared" si="11"/>
        <v>4.1193181818181816E-2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94</v>
      </c>
      <c r="F380">
        <v>2</v>
      </c>
      <c r="G380">
        <v>563</v>
      </c>
      <c r="H380">
        <v>0</v>
      </c>
      <c r="I380">
        <v>29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0.15259740259740259</v>
      </c>
      <c r="M380" s="4">
        <f>IFERROR(AV_PLAN[[#This Row],[TERMINO REAL ACUMULADO]]/AV_PLAN[[#This Row],[TERMINO PLAN ACUMULADO]],"")</f>
        <v>5.1509769094138541E-2</v>
      </c>
      <c r="N380">
        <f>+AV_PLAN[[#This Row],[PLAN ACUMULADO]]-AV_PLAN[[#This Row],[INICIO REAL ACUMULADO]]</f>
        <v>522</v>
      </c>
      <c r="O380">
        <f>+AV_PLAN[[#This Row],[TERMINO PLAN ACUMULADO]]-AV_PLAN[[#This Row],[TERMINO REAL ACUMULADO]]</f>
        <v>534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0.13352272727272727</v>
      </c>
      <c r="S380" s="7">
        <f>+AV_PLAN[[#This Row],[TERMINO PLAN ACUMULADO]]/$G$471</f>
        <v>0.79971590909090906</v>
      </c>
      <c r="T380" s="7">
        <f t="shared" si="11"/>
        <v>4.1193181818181816E-2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94</v>
      </c>
      <c r="F381">
        <v>2</v>
      </c>
      <c r="G381">
        <v>565</v>
      </c>
      <c r="H381">
        <v>0</v>
      </c>
      <c r="I381">
        <v>29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0.15185783521809371</v>
      </c>
      <c r="M381" s="4">
        <f>IFERROR(AV_PLAN[[#This Row],[TERMINO REAL ACUMULADO]]/AV_PLAN[[#This Row],[TERMINO PLAN ACUMULADO]],"")</f>
        <v>5.1327433628318583E-2</v>
      </c>
      <c r="N381">
        <f>+AV_PLAN[[#This Row],[PLAN ACUMULADO]]-AV_PLAN[[#This Row],[INICIO REAL ACUMULADO]]</f>
        <v>525</v>
      </c>
      <c r="O381">
        <f>+AV_PLAN[[#This Row],[TERMINO PLAN ACUMULADO]]-AV_PLAN[[#This Row],[TERMINO REAL ACUMULADO]]</f>
        <v>536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0.13352272727272727</v>
      </c>
      <c r="S381" s="7">
        <f>+AV_PLAN[[#This Row],[TERMINO PLAN ACUMULADO]]/$G$471</f>
        <v>0.80255681818181823</v>
      </c>
      <c r="T381" s="7">
        <f t="shared" si="11"/>
        <v>4.1193181818181816E-2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94</v>
      </c>
      <c r="F382">
        <v>3</v>
      </c>
      <c r="G382">
        <v>568</v>
      </c>
      <c r="H382">
        <v>0</v>
      </c>
      <c r="I382">
        <v>29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0.15112540192926044</v>
      </c>
      <c r="M382" s="4">
        <f>IFERROR(AV_PLAN[[#This Row],[TERMINO REAL ACUMULADO]]/AV_PLAN[[#This Row],[TERMINO PLAN ACUMULADO]],"")</f>
        <v>5.1056338028169015E-2</v>
      </c>
      <c r="N382">
        <f>+AV_PLAN[[#This Row],[PLAN ACUMULADO]]-AV_PLAN[[#This Row],[INICIO REAL ACUMULADO]]</f>
        <v>528</v>
      </c>
      <c r="O382">
        <f>+AV_PLAN[[#This Row],[TERMINO PLAN ACUMULADO]]-AV_PLAN[[#This Row],[TERMINO REAL ACUMULADO]]</f>
        <v>539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0.13352272727272727</v>
      </c>
      <c r="S382" s="7">
        <f>+AV_PLAN[[#This Row],[TERMINO PLAN ACUMULADO]]/$G$471</f>
        <v>0.80681818181818177</v>
      </c>
      <c r="T382" s="7">
        <f t="shared" si="11"/>
        <v>4.1193181818181816E-2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94</v>
      </c>
      <c r="F383">
        <v>3</v>
      </c>
      <c r="G383">
        <v>571</v>
      </c>
      <c r="H383">
        <v>0</v>
      </c>
      <c r="I383">
        <v>29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0.15040000000000001</v>
      </c>
      <c r="M383" s="4">
        <f>IFERROR(AV_PLAN[[#This Row],[TERMINO REAL ACUMULADO]]/AV_PLAN[[#This Row],[TERMINO PLAN ACUMULADO]],"")</f>
        <v>5.0788091068301226E-2</v>
      </c>
      <c r="N383">
        <f>+AV_PLAN[[#This Row],[PLAN ACUMULADO]]-AV_PLAN[[#This Row],[INICIO REAL ACUMULADO]]</f>
        <v>531</v>
      </c>
      <c r="O383">
        <f>+AV_PLAN[[#This Row],[TERMINO PLAN ACUMULADO]]-AV_PLAN[[#This Row],[TERMINO REAL ACUMULADO]]</f>
        <v>542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0.13352272727272727</v>
      </c>
      <c r="S383" s="7">
        <f>+AV_PLAN[[#This Row],[TERMINO PLAN ACUMULADO]]/$G$471</f>
        <v>0.81107954545454541</v>
      </c>
      <c r="T383" s="7">
        <f t="shared" si="11"/>
        <v>4.1193181818181816E-2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94</v>
      </c>
      <c r="F384">
        <v>1</v>
      </c>
      <c r="G384">
        <v>572</v>
      </c>
      <c r="H384">
        <v>0</v>
      </c>
      <c r="I384">
        <v>29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0.14968152866242038</v>
      </c>
      <c r="M384" s="4">
        <f>IFERROR(AV_PLAN[[#This Row],[TERMINO REAL ACUMULADO]]/AV_PLAN[[#This Row],[TERMINO PLAN ACUMULADO]],"")</f>
        <v>5.0699300699300696E-2</v>
      </c>
      <c r="N384">
        <f>+AV_PLAN[[#This Row],[PLAN ACUMULADO]]-AV_PLAN[[#This Row],[INICIO REAL ACUMULADO]]</f>
        <v>534</v>
      </c>
      <c r="O384">
        <f>+AV_PLAN[[#This Row],[TERMINO PLAN ACUMULADO]]-AV_PLAN[[#This Row],[TERMINO REAL ACUMULADO]]</f>
        <v>543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0.13352272727272727</v>
      </c>
      <c r="S384" s="7">
        <f>+AV_PLAN[[#This Row],[TERMINO PLAN ACUMULADO]]/$G$471</f>
        <v>0.8125</v>
      </c>
      <c r="T384" s="7">
        <f t="shared" si="11"/>
        <v>4.1193181818181816E-2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94</v>
      </c>
      <c r="F385">
        <v>1</v>
      </c>
      <c r="G385">
        <v>573</v>
      </c>
      <c r="H385">
        <v>0</v>
      </c>
      <c r="I385">
        <v>29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0.14968152866242038</v>
      </c>
      <c r="M385" s="4">
        <f>IFERROR(AV_PLAN[[#This Row],[TERMINO REAL ACUMULADO]]/AV_PLAN[[#This Row],[TERMINO PLAN ACUMULADO]],"")</f>
        <v>5.06108202443281E-2</v>
      </c>
      <c r="N385">
        <f>+AV_PLAN[[#This Row],[PLAN ACUMULADO]]-AV_PLAN[[#This Row],[INICIO REAL ACUMULADO]]</f>
        <v>534</v>
      </c>
      <c r="O385">
        <f>+AV_PLAN[[#This Row],[TERMINO PLAN ACUMULADO]]-AV_PLAN[[#This Row],[TERMINO REAL ACUMULADO]]</f>
        <v>544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0.13352272727272727</v>
      </c>
      <c r="S385" s="7">
        <f>+AV_PLAN[[#This Row],[TERMINO PLAN ACUMULADO]]/$G$471</f>
        <v>0.81392045454545459</v>
      </c>
      <c r="T385" s="7">
        <f t="shared" si="11"/>
        <v>4.1193181818181816E-2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94</v>
      </c>
      <c r="F386">
        <v>4</v>
      </c>
      <c r="G386">
        <v>577</v>
      </c>
      <c r="H386">
        <v>0</v>
      </c>
      <c r="I386">
        <v>29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0.14968152866242038</v>
      </c>
      <c r="M386" s="4">
        <f>IFERROR(AV_PLAN[[#This Row],[TERMINO REAL ACUMULADO]]/AV_PLAN[[#This Row],[TERMINO PLAN ACUMULADO]],"")</f>
        <v>5.0259965337954939E-2</v>
      </c>
      <c r="N386">
        <f>+AV_PLAN[[#This Row],[PLAN ACUMULADO]]-AV_PLAN[[#This Row],[INICIO REAL ACUMULADO]]</f>
        <v>534</v>
      </c>
      <c r="O386">
        <f>+AV_PLAN[[#This Row],[TERMINO PLAN ACUMULADO]]-AV_PLAN[[#This Row],[TERMINO REAL ACUMULADO]]</f>
        <v>548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0.13352272727272727</v>
      </c>
      <c r="S386" s="7">
        <f>+AV_PLAN[[#This Row],[TERMINO PLAN ACUMULADO]]/$G$471</f>
        <v>0.81960227272727271</v>
      </c>
      <c r="T386" s="7">
        <f t="shared" ref="T386:T449" si="13">IF(H386="",NA(),I386/$G$471)</f>
        <v>4.1193181818181816E-2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94</v>
      </c>
      <c r="F387">
        <v>2</v>
      </c>
      <c r="G387">
        <v>579</v>
      </c>
      <c r="H387">
        <v>0</v>
      </c>
      <c r="I387">
        <v>29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0.14896988906497624</v>
      </c>
      <c r="M387" s="4">
        <f>IFERROR(AV_PLAN[[#This Row],[TERMINO REAL ACUMULADO]]/AV_PLAN[[#This Row],[TERMINO PLAN ACUMULADO]],"")</f>
        <v>5.0086355785837651E-2</v>
      </c>
      <c r="N387">
        <f>+AV_PLAN[[#This Row],[PLAN ACUMULADO]]-AV_PLAN[[#This Row],[INICIO REAL ACUMULADO]]</f>
        <v>537</v>
      </c>
      <c r="O387">
        <f>+AV_PLAN[[#This Row],[TERMINO PLAN ACUMULADO]]-AV_PLAN[[#This Row],[TERMINO REAL ACUMULADO]]</f>
        <v>550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0.13352272727272727</v>
      </c>
      <c r="S387" s="7">
        <f>+AV_PLAN[[#This Row],[TERMINO PLAN ACUMULADO]]/$G$471</f>
        <v>0.82244318181818177</v>
      </c>
      <c r="T387" s="7">
        <f t="shared" si="13"/>
        <v>4.1193181818181816E-2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94</v>
      </c>
      <c r="F388">
        <v>1</v>
      </c>
      <c r="G388">
        <v>580</v>
      </c>
      <c r="H388">
        <v>0</v>
      </c>
      <c r="I388">
        <v>29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0.14826498422712933</v>
      </c>
      <c r="M388" s="4">
        <f>IFERROR(AV_PLAN[[#This Row],[TERMINO REAL ACUMULADO]]/AV_PLAN[[#This Row],[TERMINO PLAN ACUMULADO]],"")</f>
        <v>0.05</v>
      </c>
      <c r="N388">
        <f>+AV_PLAN[[#This Row],[PLAN ACUMULADO]]-AV_PLAN[[#This Row],[INICIO REAL ACUMULADO]]</f>
        <v>540</v>
      </c>
      <c r="O388">
        <f>+AV_PLAN[[#This Row],[TERMINO PLAN ACUMULADO]]-AV_PLAN[[#This Row],[TERMINO REAL ACUMULADO]]</f>
        <v>551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0.13352272727272727</v>
      </c>
      <c r="S388" s="7">
        <f>+AV_PLAN[[#This Row],[TERMINO PLAN ACUMULADO]]/$G$471</f>
        <v>0.82386363636363635</v>
      </c>
      <c r="T388" s="7">
        <f t="shared" si="13"/>
        <v>4.1193181818181816E-2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94</v>
      </c>
      <c r="F389">
        <v>3</v>
      </c>
      <c r="G389">
        <v>583</v>
      </c>
      <c r="H389">
        <v>0</v>
      </c>
      <c r="I389">
        <v>29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0.14756671899529042</v>
      </c>
      <c r="M389" s="4">
        <f>IFERROR(AV_PLAN[[#This Row],[TERMINO REAL ACUMULADO]]/AV_PLAN[[#This Row],[TERMINO PLAN ACUMULADO]],"")</f>
        <v>4.974271012006861E-2</v>
      </c>
      <c r="N389">
        <f>+AV_PLAN[[#This Row],[PLAN ACUMULADO]]-AV_PLAN[[#This Row],[INICIO REAL ACUMULADO]]</f>
        <v>543</v>
      </c>
      <c r="O389">
        <f>+AV_PLAN[[#This Row],[TERMINO PLAN ACUMULADO]]-AV_PLAN[[#This Row],[TERMINO REAL ACUMULADO]]</f>
        <v>554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0.13352272727272727</v>
      </c>
      <c r="S389" s="7">
        <f>+AV_PLAN[[#This Row],[TERMINO PLAN ACUMULADO]]/$G$471</f>
        <v>0.828125</v>
      </c>
      <c r="T389" s="7">
        <f t="shared" si="13"/>
        <v>4.1193181818181816E-2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94</v>
      </c>
      <c r="F390">
        <v>3</v>
      </c>
      <c r="G390">
        <v>586</v>
      </c>
      <c r="H390">
        <v>0</v>
      </c>
      <c r="I390">
        <v>29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0.14687500000000001</v>
      </c>
      <c r="M390" s="4">
        <f>IFERROR(AV_PLAN[[#This Row],[TERMINO REAL ACUMULADO]]/AV_PLAN[[#This Row],[TERMINO PLAN ACUMULADO]],"")</f>
        <v>4.9488054607508533E-2</v>
      </c>
      <c r="N390">
        <f>+AV_PLAN[[#This Row],[PLAN ACUMULADO]]-AV_PLAN[[#This Row],[INICIO REAL ACUMULADO]]</f>
        <v>546</v>
      </c>
      <c r="O390">
        <f>+AV_PLAN[[#This Row],[TERMINO PLAN ACUMULADO]]-AV_PLAN[[#This Row],[TERMINO REAL ACUMULADO]]</f>
        <v>557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0.13352272727272727</v>
      </c>
      <c r="S390" s="7">
        <f>+AV_PLAN[[#This Row],[TERMINO PLAN ACUMULADO]]/$G$471</f>
        <v>0.83238636363636365</v>
      </c>
      <c r="T390" s="7">
        <f t="shared" si="13"/>
        <v>4.1193181818181816E-2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94</v>
      </c>
      <c r="F391">
        <v>1</v>
      </c>
      <c r="G391">
        <v>587</v>
      </c>
      <c r="H391">
        <v>0</v>
      </c>
      <c r="I391">
        <v>29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0.14618973561430793</v>
      </c>
      <c r="M391" s="4">
        <f>IFERROR(AV_PLAN[[#This Row],[TERMINO REAL ACUMULADO]]/AV_PLAN[[#This Row],[TERMINO PLAN ACUMULADO]],"")</f>
        <v>4.9403747870528106E-2</v>
      </c>
      <c r="N391">
        <f>+AV_PLAN[[#This Row],[PLAN ACUMULADO]]-AV_PLAN[[#This Row],[INICIO REAL ACUMULADO]]</f>
        <v>549</v>
      </c>
      <c r="O391">
        <f>+AV_PLAN[[#This Row],[TERMINO PLAN ACUMULADO]]-AV_PLAN[[#This Row],[TERMINO REAL ACUMULADO]]</f>
        <v>558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0.13352272727272727</v>
      </c>
      <c r="S391" s="7">
        <f>+AV_PLAN[[#This Row],[TERMINO PLAN ACUMULADO]]/$G$471</f>
        <v>0.83380681818181823</v>
      </c>
      <c r="T391" s="7">
        <f t="shared" si="13"/>
        <v>4.1193181818181816E-2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94</v>
      </c>
      <c r="F392">
        <v>2</v>
      </c>
      <c r="G392">
        <v>589</v>
      </c>
      <c r="H392">
        <v>0</v>
      </c>
      <c r="I392">
        <v>29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0.14618973561430793</v>
      </c>
      <c r="M392" s="4">
        <f>IFERROR(AV_PLAN[[#This Row],[TERMINO REAL ACUMULADO]]/AV_PLAN[[#This Row],[TERMINO PLAN ACUMULADO]],"")</f>
        <v>4.9235993208828523E-2</v>
      </c>
      <c r="N392">
        <f>+AV_PLAN[[#This Row],[PLAN ACUMULADO]]-AV_PLAN[[#This Row],[INICIO REAL ACUMULADO]]</f>
        <v>549</v>
      </c>
      <c r="O392">
        <f>+AV_PLAN[[#This Row],[TERMINO PLAN ACUMULADO]]-AV_PLAN[[#This Row],[TERMINO REAL ACUMULADO]]</f>
        <v>560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0.13352272727272727</v>
      </c>
      <c r="S392" s="7">
        <f>+AV_PLAN[[#This Row],[TERMINO PLAN ACUMULADO]]/$G$471</f>
        <v>0.83664772727272729</v>
      </c>
      <c r="T392" s="7">
        <f t="shared" si="13"/>
        <v>4.1193181818181816E-2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94</v>
      </c>
      <c r="F393">
        <v>4</v>
      </c>
      <c r="G393">
        <v>593</v>
      </c>
      <c r="H393">
        <v>0</v>
      </c>
      <c r="I393">
        <v>29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0.14618973561430793</v>
      </c>
      <c r="M393" s="4">
        <f>IFERROR(AV_PLAN[[#This Row],[TERMINO REAL ACUMULADO]]/AV_PLAN[[#This Row],[TERMINO PLAN ACUMULADO]],"")</f>
        <v>4.8903878583473864E-2</v>
      </c>
      <c r="N393">
        <f>+AV_PLAN[[#This Row],[PLAN ACUMULADO]]-AV_PLAN[[#This Row],[INICIO REAL ACUMULADO]]</f>
        <v>549</v>
      </c>
      <c r="O393">
        <f>+AV_PLAN[[#This Row],[TERMINO PLAN ACUMULADO]]-AV_PLAN[[#This Row],[TERMINO REAL ACUMULADO]]</f>
        <v>564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0.13352272727272727</v>
      </c>
      <c r="S393" s="7">
        <f>+AV_PLAN[[#This Row],[TERMINO PLAN ACUMULADO]]/$G$471</f>
        <v>0.84232954545454541</v>
      </c>
      <c r="T393" s="7">
        <f t="shared" si="13"/>
        <v>4.1193181818181816E-2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94</v>
      </c>
      <c r="F394">
        <v>1</v>
      </c>
      <c r="G394">
        <v>594</v>
      </c>
      <c r="H394">
        <v>0</v>
      </c>
      <c r="I394">
        <v>29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0.14551083591331268</v>
      </c>
      <c r="M394" s="4">
        <f>IFERROR(AV_PLAN[[#This Row],[TERMINO REAL ACUMULADO]]/AV_PLAN[[#This Row],[TERMINO PLAN ACUMULADO]],"")</f>
        <v>4.8821548821548821E-2</v>
      </c>
      <c r="N394">
        <f>+AV_PLAN[[#This Row],[PLAN ACUMULADO]]-AV_PLAN[[#This Row],[INICIO REAL ACUMULADO]]</f>
        <v>552</v>
      </c>
      <c r="O394">
        <f>+AV_PLAN[[#This Row],[TERMINO PLAN ACUMULADO]]-AV_PLAN[[#This Row],[TERMINO REAL ACUMULADO]]</f>
        <v>565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0.13352272727272727</v>
      </c>
      <c r="S394" s="7">
        <f>+AV_PLAN[[#This Row],[TERMINO PLAN ACUMULADO]]/$G$471</f>
        <v>0.84375</v>
      </c>
      <c r="T394" s="7">
        <f t="shared" si="13"/>
        <v>4.1193181818181816E-2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94</v>
      </c>
      <c r="F395">
        <v>1</v>
      </c>
      <c r="G395">
        <v>595</v>
      </c>
      <c r="H395">
        <v>0</v>
      </c>
      <c r="I395">
        <v>29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0.1448382126348228</v>
      </c>
      <c r="M395" s="4">
        <f>IFERROR(AV_PLAN[[#This Row],[TERMINO REAL ACUMULADO]]/AV_PLAN[[#This Row],[TERMINO PLAN ACUMULADO]],"")</f>
        <v>4.8739495798319328E-2</v>
      </c>
      <c r="N395">
        <f>+AV_PLAN[[#This Row],[PLAN ACUMULADO]]-AV_PLAN[[#This Row],[INICIO REAL ACUMULADO]]</f>
        <v>555</v>
      </c>
      <c r="O395">
        <f>+AV_PLAN[[#This Row],[TERMINO PLAN ACUMULADO]]-AV_PLAN[[#This Row],[TERMINO REAL ACUMULADO]]</f>
        <v>566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0.13352272727272727</v>
      </c>
      <c r="S395" s="7">
        <f>+AV_PLAN[[#This Row],[TERMINO PLAN ACUMULADO]]/$G$471</f>
        <v>0.84517045454545459</v>
      </c>
      <c r="T395" s="7">
        <f t="shared" si="13"/>
        <v>4.1193181818181816E-2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94</v>
      </c>
      <c r="F396">
        <v>3</v>
      </c>
      <c r="G396">
        <v>598</v>
      </c>
      <c r="H396">
        <v>0</v>
      </c>
      <c r="I396">
        <v>29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0.14417177914110429</v>
      </c>
      <c r="M396" s="4">
        <f>IFERROR(AV_PLAN[[#This Row],[TERMINO REAL ACUMULADO]]/AV_PLAN[[#This Row],[TERMINO PLAN ACUMULADO]],"")</f>
        <v>4.8494983277591976E-2</v>
      </c>
      <c r="N396">
        <f>+AV_PLAN[[#This Row],[PLAN ACUMULADO]]-AV_PLAN[[#This Row],[INICIO REAL ACUMULADO]]</f>
        <v>558</v>
      </c>
      <c r="O396">
        <f>+AV_PLAN[[#This Row],[TERMINO PLAN ACUMULADO]]-AV_PLAN[[#This Row],[TERMINO REAL ACUMULADO]]</f>
        <v>569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0.13352272727272727</v>
      </c>
      <c r="S396" s="7">
        <f>+AV_PLAN[[#This Row],[TERMINO PLAN ACUMULADO]]/$G$471</f>
        <v>0.84943181818181823</v>
      </c>
      <c r="T396" s="7">
        <f t="shared" si="13"/>
        <v>4.1193181818181816E-2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94</v>
      </c>
      <c r="F397">
        <v>3</v>
      </c>
      <c r="G397">
        <v>601</v>
      </c>
      <c r="H397">
        <v>0</v>
      </c>
      <c r="I397">
        <v>29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0.1435114503816794</v>
      </c>
      <c r="M397" s="4">
        <f>IFERROR(AV_PLAN[[#This Row],[TERMINO REAL ACUMULADO]]/AV_PLAN[[#This Row],[TERMINO PLAN ACUMULADO]],"")</f>
        <v>4.8252911813643926E-2</v>
      </c>
      <c r="N397">
        <f>+AV_PLAN[[#This Row],[PLAN ACUMULADO]]-AV_PLAN[[#This Row],[INICIO REAL ACUMULADO]]</f>
        <v>561</v>
      </c>
      <c r="O397">
        <f>+AV_PLAN[[#This Row],[TERMINO PLAN ACUMULADO]]-AV_PLAN[[#This Row],[TERMINO REAL ACUMULADO]]</f>
        <v>572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0.13352272727272727</v>
      </c>
      <c r="S397" s="7">
        <f>+AV_PLAN[[#This Row],[TERMINO PLAN ACUMULADO]]/$G$471</f>
        <v>0.85369318181818177</v>
      </c>
      <c r="T397" s="7">
        <f t="shared" si="13"/>
        <v>4.1193181818181816E-2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94</v>
      </c>
      <c r="F398">
        <v>2</v>
      </c>
      <c r="G398">
        <v>603</v>
      </c>
      <c r="H398">
        <v>0</v>
      </c>
      <c r="I398">
        <v>29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0.14285714285714285</v>
      </c>
      <c r="M398" s="4">
        <f>IFERROR(AV_PLAN[[#This Row],[TERMINO REAL ACUMULADO]]/AV_PLAN[[#This Row],[TERMINO PLAN ACUMULADO]],"")</f>
        <v>4.809286898839138E-2</v>
      </c>
      <c r="N398">
        <f>+AV_PLAN[[#This Row],[PLAN ACUMULADO]]-AV_PLAN[[#This Row],[INICIO REAL ACUMULADO]]</f>
        <v>564</v>
      </c>
      <c r="O398">
        <f>+AV_PLAN[[#This Row],[TERMINO PLAN ACUMULADO]]-AV_PLAN[[#This Row],[TERMINO REAL ACUMULADO]]</f>
        <v>574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0.13352272727272727</v>
      </c>
      <c r="S398" s="7">
        <f>+AV_PLAN[[#This Row],[TERMINO PLAN ACUMULADO]]/$G$471</f>
        <v>0.85653409090909094</v>
      </c>
      <c r="T398" s="7">
        <f t="shared" si="13"/>
        <v>4.1193181818181816E-2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94</v>
      </c>
      <c r="F399">
        <v>2</v>
      </c>
      <c r="G399">
        <v>605</v>
      </c>
      <c r="H399">
        <v>0</v>
      </c>
      <c r="I399">
        <v>29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0.14285714285714285</v>
      </c>
      <c r="M399" s="4">
        <f>IFERROR(AV_PLAN[[#This Row],[TERMINO REAL ACUMULADO]]/AV_PLAN[[#This Row],[TERMINO PLAN ACUMULADO]],"")</f>
        <v>4.7933884297520664E-2</v>
      </c>
      <c r="N399">
        <f>+AV_PLAN[[#This Row],[PLAN ACUMULADO]]-AV_PLAN[[#This Row],[INICIO REAL ACUMULADO]]</f>
        <v>564</v>
      </c>
      <c r="O399">
        <f>+AV_PLAN[[#This Row],[TERMINO PLAN ACUMULADO]]-AV_PLAN[[#This Row],[TERMINO REAL ACUMULADO]]</f>
        <v>576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0.13352272727272727</v>
      </c>
      <c r="S399" s="7">
        <f>+AV_PLAN[[#This Row],[TERMINO PLAN ACUMULADO]]/$G$471</f>
        <v>0.859375</v>
      </c>
      <c r="T399" s="7">
        <f t="shared" si="13"/>
        <v>4.1193181818181816E-2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94</v>
      </c>
      <c r="F400">
        <v>2</v>
      </c>
      <c r="G400">
        <v>607</v>
      </c>
      <c r="H400">
        <v>0</v>
      </c>
      <c r="I400">
        <v>29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0.14285714285714285</v>
      </c>
      <c r="M400" s="4">
        <f>IFERROR(AV_PLAN[[#This Row],[TERMINO REAL ACUMULADO]]/AV_PLAN[[#This Row],[TERMINO PLAN ACUMULADO]],"")</f>
        <v>4.7775947281713346E-2</v>
      </c>
      <c r="N400">
        <f>+AV_PLAN[[#This Row],[PLAN ACUMULADO]]-AV_PLAN[[#This Row],[INICIO REAL ACUMULADO]]</f>
        <v>564</v>
      </c>
      <c r="O400">
        <f>+AV_PLAN[[#This Row],[TERMINO PLAN ACUMULADO]]-AV_PLAN[[#This Row],[TERMINO REAL ACUMULADO]]</f>
        <v>578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0.13352272727272727</v>
      </c>
      <c r="S400" s="7">
        <f>+AV_PLAN[[#This Row],[TERMINO PLAN ACUMULADO]]/$G$471</f>
        <v>0.86221590909090906</v>
      </c>
      <c r="T400" s="7">
        <f t="shared" si="13"/>
        <v>4.1193181818181816E-2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94</v>
      </c>
      <c r="F401">
        <v>1</v>
      </c>
      <c r="G401">
        <v>608</v>
      </c>
      <c r="H401">
        <v>0</v>
      </c>
      <c r="I401">
        <v>29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0.14220877458396369</v>
      </c>
      <c r="M401" s="4">
        <f>IFERROR(AV_PLAN[[#This Row],[TERMINO REAL ACUMULADO]]/AV_PLAN[[#This Row],[TERMINO PLAN ACUMULADO]],"")</f>
        <v>4.7697368421052634E-2</v>
      </c>
      <c r="N401">
        <f>+AV_PLAN[[#This Row],[PLAN ACUMULADO]]-AV_PLAN[[#This Row],[INICIO REAL ACUMULADO]]</f>
        <v>567</v>
      </c>
      <c r="O401">
        <f>+AV_PLAN[[#This Row],[TERMINO PLAN ACUMULADO]]-AV_PLAN[[#This Row],[TERMINO REAL ACUMULADO]]</f>
        <v>579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0.13352272727272727</v>
      </c>
      <c r="S401" s="7">
        <f>+AV_PLAN[[#This Row],[TERMINO PLAN ACUMULADO]]/$G$471</f>
        <v>0.86363636363636365</v>
      </c>
      <c r="T401" s="7">
        <f t="shared" si="13"/>
        <v>4.1193181818181816E-2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94</v>
      </c>
      <c r="F402">
        <v>2</v>
      </c>
      <c r="G402">
        <v>610</v>
      </c>
      <c r="H402">
        <v>0</v>
      </c>
      <c r="I402">
        <v>29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0.14156626506024098</v>
      </c>
      <c r="M402" s="4">
        <f>IFERROR(AV_PLAN[[#This Row],[TERMINO REAL ACUMULADO]]/AV_PLAN[[#This Row],[TERMINO PLAN ACUMULADO]],"")</f>
        <v>4.7540983606557376E-2</v>
      </c>
      <c r="N402">
        <f>+AV_PLAN[[#This Row],[PLAN ACUMULADO]]-AV_PLAN[[#This Row],[INICIO REAL ACUMULADO]]</f>
        <v>570</v>
      </c>
      <c r="O402">
        <f>+AV_PLAN[[#This Row],[TERMINO PLAN ACUMULADO]]-AV_PLAN[[#This Row],[TERMINO REAL ACUMULADO]]</f>
        <v>581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0.13352272727272727</v>
      </c>
      <c r="S402" s="7">
        <f>+AV_PLAN[[#This Row],[TERMINO PLAN ACUMULADO]]/$G$471</f>
        <v>0.86647727272727271</v>
      </c>
      <c r="T402" s="7">
        <f t="shared" si="13"/>
        <v>4.1193181818181816E-2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94</v>
      </c>
      <c r="F403">
        <v>3</v>
      </c>
      <c r="G403">
        <v>613</v>
      </c>
      <c r="H403">
        <v>0</v>
      </c>
      <c r="I403">
        <v>29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0.1409295352323838</v>
      </c>
      <c r="M403" s="4">
        <f>IFERROR(AV_PLAN[[#This Row],[TERMINO REAL ACUMULADO]]/AV_PLAN[[#This Row],[TERMINO PLAN ACUMULADO]],"")</f>
        <v>4.730831973898858E-2</v>
      </c>
      <c r="N403">
        <f>+AV_PLAN[[#This Row],[PLAN ACUMULADO]]-AV_PLAN[[#This Row],[INICIO REAL ACUMULADO]]</f>
        <v>573</v>
      </c>
      <c r="O403">
        <f>+AV_PLAN[[#This Row],[TERMINO PLAN ACUMULADO]]-AV_PLAN[[#This Row],[TERMINO REAL ACUMULADO]]</f>
        <v>584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0.13352272727272727</v>
      </c>
      <c r="S403" s="7">
        <f>+AV_PLAN[[#This Row],[TERMINO PLAN ACUMULADO]]/$G$471</f>
        <v>0.87073863636363635</v>
      </c>
      <c r="T403" s="7">
        <f t="shared" si="13"/>
        <v>4.1193181818181816E-2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94</v>
      </c>
      <c r="F404">
        <v>3</v>
      </c>
      <c r="G404">
        <v>616</v>
      </c>
      <c r="H404">
        <v>0</v>
      </c>
      <c r="I404">
        <v>29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0.14029850746268657</v>
      </c>
      <c r="M404" s="4">
        <f>IFERROR(AV_PLAN[[#This Row],[TERMINO REAL ACUMULADO]]/AV_PLAN[[#This Row],[TERMINO PLAN ACUMULADO]],"")</f>
        <v>4.707792207792208E-2</v>
      </c>
      <c r="N404">
        <f>+AV_PLAN[[#This Row],[PLAN ACUMULADO]]-AV_PLAN[[#This Row],[INICIO REAL ACUMULADO]]</f>
        <v>576</v>
      </c>
      <c r="O404">
        <f>+AV_PLAN[[#This Row],[TERMINO PLAN ACUMULADO]]-AV_PLAN[[#This Row],[TERMINO REAL ACUMULADO]]</f>
        <v>587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0.13352272727272727</v>
      </c>
      <c r="S404" s="7">
        <f>+AV_PLAN[[#This Row],[TERMINO PLAN ACUMULADO]]/$G$471</f>
        <v>0.875</v>
      </c>
      <c r="T404" s="7">
        <f t="shared" si="13"/>
        <v>4.1193181818181816E-2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94</v>
      </c>
      <c r="F405">
        <v>2</v>
      </c>
      <c r="G405">
        <v>618</v>
      </c>
      <c r="H405">
        <v>0</v>
      </c>
      <c r="I405">
        <v>29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0.13967310549777118</v>
      </c>
      <c r="M405" s="4">
        <f>IFERROR(AV_PLAN[[#This Row],[TERMINO REAL ACUMULADO]]/AV_PLAN[[#This Row],[TERMINO PLAN ACUMULADO]],"")</f>
        <v>4.6925566343042069E-2</v>
      </c>
      <c r="N405">
        <f>+AV_PLAN[[#This Row],[PLAN ACUMULADO]]-AV_PLAN[[#This Row],[INICIO REAL ACUMULADO]]</f>
        <v>579</v>
      </c>
      <c r="O405">
        <f>+AV_PLAN[[#This Row],[TERMINO PLAN ACUMULADO]]-AV_PLAN[[#This Row],[TERMINO REAL ACUMULADO]]</f>
        <v>589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0.13352272727272727</v>
      </c>
      <c r="S405" s="7">
        <f>+AV_PLAN[[#This Row],[TERMINO PLAN ACUMULADO]]/$G$471</f>
        <v>0.87784090909090906</v>
      </c>
      <c r="T405" s="7">
        <f t="shared" si="13"/>
        <v>4.1193181818181816E-2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94</v>
      </c>
      <c r="F406">
        <v>1</v>
      </c>
      <c r="G406">
        <v>619</v>
      </c>
      <c r="H406">
        <v>0</v>
      </c>
      <c r="I406">
        <v>29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0.13967310549777118</v>
      </c>
      <c r="M406" s="4">
        <f>IFERROR(AV_PLAN[[#This Row],[TERMINO REAL ACUMULADO]]/AV_PLAN[[#This Row],[TERMINO PLAN ACUMULADO]],"")</f>
        <v>4.6849757673667204E-2</v>
      </c>
      <c r="N406">
        <f>+AV_PLAN[[#This Row],[PLAN ACUMULADO]]-AV_PLAN[[#This Row],[INICIO REAL ACUMULADO]]</f>
        <v>579</v>
      </c>
      <c r="O406">
        <f>+AV_PLAN[[#This Row],[TERMINO PLAN ACUMULADO]]-AV_PLAN[[#This Row],[TERMINO REAL ACUMULADO]]</f>
        <v>590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0.13352272727272727</v>
      </c>
      <c r="S406" s="7">
        <f>+AV_PLAN[[#This Row],[TERMINO PLAN ACUMULADO]]/$G$471</f>
        <v>0.87926136363636365</v>
      </c>
      <c r="T406" s="7">
        <f t="shared" si="13"/>
        <v>4.1193181818181816E-2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94</v>
      </c>
      <c r="F407">
        <v>2</v>
      </c>
      <c r="G407">
        <v>621</v>
      </c>
      <c r="H407">
        <v>0</v>
      </c>
      <c r="I407">
        <v>29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0.13967310549777118</v>
      </c>
      <c r="M407" s="4">
        <f>IFERROR(AV_PLAN[[#This Row],[TERMINO REAL ACUMULADO]]/AV_PLAN[[#This Row],[TERMINO PLAN ACUMULADO]],"")</f>
        <v>4.6698872785829307E-2</v>
      </c>
      <c r="N407">
        <f>+AV_PLAN[[#This Row],[PLAN ACUMULADO]]-AV_PLAN[[#This Row],[INICIO REAL ACUMULADO]]</f>
        <v>579</v>
      </c>
      <c r="O407">
        <f>+AV_PLAN[[#This Row],[TERMINO PLAN ACUMULADO]]-AV_PLAN[[#This Row],[TERMINO REAL ACUMULADO]]</f>
        <v>592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0.13352272727272727</v>
      </c>
      <c r="S407" s="7">
        <f>+AV_PLAN[[#This Row],[TERMINO PLAN ACUMULADO]]/$G$471</f>
        <v>0.88210227272727271</v>
      </c>
      <c r="T407" s="7">
        <f t="shared" si="13"/>
        <v>4.1193181818181816E-2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94</v>
      </c>
      <c r="F408">
        <v>2</v>
      </c>
      <c r="G408">
        <v>623</v>
      </c>
      <c r="H408">
        <v>0</v>
      </c>
      <c r="I408">
        <v>29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0.13905325443786981</v>
      </c>
      <c r="M408" s="4">
        <f>IFERROR(AV_PLAN[[#This Row],[TERMINO REAL ACUMULADO]]/AV_PLAN[[#This Row],[TERMINO PLAN ACUMULADO]],"")</f>
        <v>4.6548956661316213E-2</v>
      </c>
      <c r="N408">
        <f>+AV_PLAN[[#This Row],[PLAN ACUMULADO]]-AV_PLAN[[#This Row],[INICIO REAL ACUMULADO]]</f>
        <v>582</v>
      </c>
      <c r="O408">
        <f>+AV_PLAN[[#This Row],[TERMINO PLAN ACUMULADO]]-AV_PLAN[[#This Row],[TERMINO REAL ACUMULADO]]</f>
        <v>594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0.13352272727272727</v>
      </c>
      <c r="S408" s="7">
        <f>+AV_PLAN[[#This Row],[TERMINO PLAN ACUMULADO]]/$G$471</f>
        <v>0.88494318181818177</v>
      </c>
      <c r="T408" s="7">
        <f t="shared" si="13"/>
        <v>4.1193181818181816E-2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94</v>
      </c>
      <c r="F409">
        <v>2</v>
      </c>
      <c r="G409">
        <v>625</v>
      </c>
      <c r="H409">
        <v>0</v>
      </c>
      <c r="I409">
        <v>29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0.13843888070692195</v>
      </c>
      <c r="M409" s="4">
        <f>IFERROR(AV_PLAN[[#This Row],[TERMINO REAL ACUMULADO]]/AV_PLAN[[#This Row],[TERMINO PLAN ACUMULADO]],"")</f>
        <v>4.6399999999999997E-2</v>
      </c>
      <c r="N409">
        <f>+AV_PLAN[[#This Row],[PLAN ACUMULADO]]-AV_PLAN[[#This Row],[INICIO REAL ACUMULADO]]</f>
        <v>585</v>
      </c>
      <c r="O409">
        <f>+AV_PLAN[[#This Row],[TERMINO PLAN ACUMULADO]]-AV_PLAN[[#This Row],[TERMINO REAL ACUMULADO]]</f>
        <v>596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0.13352272727272727</v>
      </c>
      <c r="S409" s="7">
        <f>+AV_PLAN[[#This Row],[TERMINO PLAN ACUMULADO]]/$G$471</f>
        <v>0.88778409090909094</v>
      </c>
      <c r="T409" s="7">
        <f t="shared" si="13"/>
        <v>4.1193181818181816E-2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94</v>
      </c>
      <c r="F410">
        <v>3</v>
      </c>
      <c r="G410">
        <v>628</v>
      </c>
      <c r="H410">
        <v>0</v>
      </c>
      <c r="I410">
        <v>29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0.1378299120234604</v>
      </c>
      <c r="M410" s="4">
        <f>IFERROR(AV_PLAN[[#This Row],[TERMINO REAL ACUMULADO]]/AV_PLAN[[#This Row],[TERMINO PLAN ACUMULADO]],"")</f>
        <v>4.6178343949044583E-2</v>
      </c>
      <c r="N410">
        <f>+AV_PLAN[[#This Row],[PLAN ACUMULADO]]-AV_PLAN[[#This Row],[INICIO REAL ACUMULADO]]</f>
        <v>588</v>
      </c>
      <c r="O410">
        <f>+AV_PLAN[[#This Row],[TERMINO PLAN ACUMULADO]]-AV_PLAN[[#This Row],[TERMINO REAL ACUMULADO]]</f>
        <v>599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0.13352272727272727</v>
      </c>
      <c r="S410" s="7">
        <f>+AV_PLAN[[#This Row],[TERMINO PLAN ACUMULADO]]/$G$471</f>
        <v>0.89204545454545459</v>
      </c>
      <c r="T410" s="7">
        <f t="shared" si="13"/>
        <v>4.1193181818181816E-2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94</v>
      </c>
      <c r="F411">
        <v>3</v>
      </c>
      <c r="G411">
        <v>631</v>
      </c>
      <c r="H411">
        <v>0</v>
      </c>
      <c r="I411">
        <v>29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0.13722627737226278</v>
      </c>
      <c r="M411" s="4">
        <f>IFERROR(AV_PLAN[[#This Row],[TERMINO REAL ACUMULADO]]/AV_PLAN[[#This Row],[TERMINO PLAN ACUMULADO]],"")</f>
        <v>4.5958795562599047E-2</v>
      </c>
      <c r="N411">
        <f>+AV_PLAN[[#This Row],[PLAN ACUMULADO]]-AV_PLAN[[#This Row],[INICIO REAL ACUMULADO]]</f>
        <v>591</v>
      </c>
      <c r="O411">
        <f>+AV_PLAN[[#This Row],[TERMINO PLAN ACUMULADO]]-AV_PLAN[[#This Row],[TERMINO REAL ACUMULADO]]</f>
        <v>602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0.13352272727272727</v>
      </c>
      <c r="S411" s="7">
        <f>+AV_PLAN[[#This Row],[TERMINO PLAN ACUMULADO]]/$G$471</f>
        <v>0.89630681818181823</v>
      </c>
      <c r="T411" s="7">
        <f t="shared" si="13"/>
        <v>4.1193181818181816E-2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94</v>
      </c>
      <c r="F412">
        <v>1</v>
      </c>
      <c r="G412">
        <v>632</v>
      </c>
      <c r="H412">
        <v>0</v>
      </c>
      <c r="I412">
        <v>29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0.13662790697674418</v>
      </c>
      <c r="M412" s="4">
        <f>IFERROR(AV_PLAN[[#This Row],[TERMINO REAL ACUMULADO]]/AV_PLAN[[#This Row],[TERMINO PLAN ACUMULADO]],"")</f>
        <v>4.588607594936709E-2</v>
      </c>
      <c r="N412">
        <f>+AV_PLAN[[#This Row],[PLAN ACUMULADO]]-AV_PLAN[[#This Row],[INICIO REAL ACUMULADO]]</f>
        <v>594</v>
      </c>
      <c r="O412">
        <f>+AV_PLAN[[#This Row],[TERMINO PLAN ACUMULADO]]-AV_PLAN[[#This Row],[TERMINO REAL ACUMULADO]]</f>
        <v>603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0.13352272727272727</v>
      </c>
      <c r="S412" s="7">
        <f>+AV_PLAN[[#This Row],[TERMINO PLAN ACUMULADO]]/$G$471</f>
        <v>0.89772727272727271</v>
      </c>
      <c r="T412" s="7">
        <f t="shared" si="13"/>
        <v>4.1193181818181816E-2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94</v>
      </c>
      <c r="F413">
        <v>1</v>
      </c>
      <c r="G413">
        <v>633</v>
      </c>
      <c r="H413">
        <v>0</v>
      </c>
      <c r="I413">
        <v>29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0.13662790697674418</v>
      </c>
      <c r="M413" s="4">
        <f>IFERROR(AV_PLAN[[#This Row],[TERMINO REAL ACUMULADO]]/AV_PLAN[[#This Row],[TERMINO PLAN ACUMULADO]],"")</f>
        <v>4.5813586097946286E-2</v>
      </c>
      <c r="N413">
        <f>+AV_PLAN[[#This Row],[PLAN ACUMULADO]]-AV_PLAN[[#This Row],[INICIO REAL ACUMULADO]]</f>
        <v>594</v>
      </c>
      <c r="O413">
        <f>+AV_PLAN[[#This Row],[TERMINO PLAN ACUMULADO]]-AV_PLAN[[#This Row],[TERMINO REAL ACUMULADO]]</f>
        <v>604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0.13352272727272727</v>
      </c>
      <c r="S413" s="7">
        <f>+AV_PLAN[[#This Row],[TERMINO PLAN ACUMULADO]]/$G$471</f>
        <v>0.89914772727272729</v>
      </c>
      <c r="T413" s="7">
        <f t="shared" si="13"/>
        <v>4.1193181818181816E-2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94</v>
      </c>
      <c r="F414">
        <v>4</v>
      </c>
      <c r="G414">
        <v>637</v>
      </c>
      <c r="H414">
        <v>0</v>
      </c>
      <c r="I414">
        <v>29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0.13662790697674418</v>
      </c>
      <c r="M414" s="4">
        <f>IFERROR(AV_PLAN[[#This Row],[TERMINO REAL ACUMULADO]]/AV_PLAN[[#This Row],[TERMINO PLAN ACUMULADO]],"")</f>
        <v>4.5525902668759811E-2</v>
      </c>
      <c r="N414">
        <f>+AV_PLAN[[#This Row],[PLAN ACUMULADO]]-AV_PLAN[[#This Row],[INICIO REAL ACUMULADO]]</f>
        <v>594</v>
      </c>
      <c r="O414">
        <f>+AV_PLAN[[#This Row],[TERMINO PLAN ACUMULADO]]-AV_PLAN[[#This Row],[TERMINO REAL ACUMULADO]]</f>
        <v>608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0.13352272727272727</v>
      </c>
      <c r="S414" s="7">
        <f>+AV_PLAN[[#This Row],[TERMINO PLAN ACUMULADO]]/$G$471</f>
        <v>0.90482954545454541</v>
      </c>
      <c r="T414" s="7">
        <f t="shared" si="13"/>
        <v>4.1193181818181816E-2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94</v>
      </c>
      <c r="F415">
        <v>2</v>
      </c>
      <c r="G415">
        <v>639</v>
      </c>
      <c r="H415">
        <v>0</v>
      </c>
      <c r="I415">
        <v>29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0.13603473227206947</v>
      </c>
      <c r="M415" s="4">
        <f>IFERROR(AV_PLAN[[#This Row],[TERMINO REAL ACUMULADO]]/AV_PLAN[[#This Row],[TERMINO PLAN ACUMULADO]],"")</f>
        <v>4.5383411580594682E-2</v>
      </c>
      <c r="N415">
        <f>+AV_PLAN[[#This Row],[PLAN ACUMULADO]]-AV_PLAN[[#This Row],[INICIO REAL ACUMULADO]]</f>
        <v>597</v>
      </c>
      <c r="O415">
        <f>+AV_PLAN[[#This Row],[TERMINO PLAN ACUMULADO]]-AV_PLAN[[#This Row],[TERMINO REAL ACUMULADO]]</f>
        <v>610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0.13352272727272727</v>
      </c>
      <c r="S415" s="7">
        <f>+AV_PLAN[[#This Row],[TERMINO PLAN ACUMULADO]]/$G$471</f>
        <v>0.90767045454545459</v>
      </c>
      <c r="T415" s="7">
        <f t="shared" si="13"/>
        <v>4.1193181818181816E-2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94</v>
      </c>
      <c r="F416">
        <v>1</v>
      </c>
      <c r="G416">
        <v>640</v>
      </c>
      <c r="H416">
        <v>0</v>
      </c>
      <c r="I416">
        <v>29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0.13544668587896252</v>
      </c>
      <c r="M416" s="4">
        <f>IFERROR(AV_PLAN[[#This Row],[TERMINO REAL ACUMULADO]]/AV_PLAN[[#This Row],[TERMINO PLAN ACUMULADO]],"")</f>
        <v>4.5312499999999999E-2</v>
      </c>
      <c r="N416">
        <f>+AV_PLAN[[#This Row],[PLAN ACUMULADO]]-AV_PLAN[[#This Row],[INICIO REAL ACUMULADO]]</f>
        <v>600</v>
      </c>
      <c r="O416">
        <f>+AV_PLAN[[#This Row],[TERMINO PLAN ACUMULADO]]-AV_PLAN[[#This Row],[TERMINO REAL ACUMULADO]]</f>
        <v>611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0.13352272727272727</v>
      </c>
      <c r="S416" s="7">
        <f>+AV_PLAN[[#This Row],[TERMINO PLAN ACUMULADO]]/$G$471</f>
        <v>0.90909090909090906</v>
      </c>
      <c r="T416" s="7">
        <f t="shared" si="13"/>
        <v>4.1193181818181816E-2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94</v>
      </c>
      <c r="F417">
        <v>3</v>
      </c>
      <c r="G417">
        <v>643</v>
      </c>
      <c r="H417">
        <v>0</v>
      </c>
      <c r="I417">
        <v>29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0.13486370157819225</v>
      </c>
      <c r="M417" s="4">
        <f>IFERROR(AV_PLAN[[#This Row],[TERMINO REAL ACUMULADO]]/AV_PLAN[[#This Row],[TERMINO PLAN ACUMULADO]],"")</f>
        <v>4.5101088646967338E-2</v>
      </c>
      <c r="N417">
        <f>+AV_PLAN[[#This Row],[PLAN ACUMULADO]]-AV_PLAN[[#This Row],[INICIO REAL ACUMULADO]]</f>
        <v>603</v>
      </c>
      <c r="O417">
        <f>+AV_PLAN[[#This Row],[TERMINO PLAN ACUMULADO]]-AV_PLAN[[#This Row],[TERMINO REAL ACUMULADO]]</f>
        <v>614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0.13352272727272727</v>
      </c>
      <c r="S417" s="7">
        <f>+AV_PLAN[[#This Row],[TERMINO PLAN ACUMULADO]]/$G$471</f>
        <v>0.91335227272727271</v>
      </c>
      <c r="T417" s="7">
        <f t="shared" si="13"/>
        <v>4.1193181818181816E-2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94</v>
      </c>
      <c r="F418">
        <v>3</v>
      </c>
      <c r="G418">
        <v>646</v>
      </c>
      <c r="H418">
        <v>0</v>
      </c>
      <c r="I418">
        <v>29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0.13428571428571429</v>
      </c>
      <c r="M418" s="4">
        <f>IFERROR(AV_PLAN[[#This Row],[TERMINO REAL ACUMULADO]]/AV_PLAN[[#This Row],[TERMINO PLAN ACUMULADO]],"")</f>
        <v>4.4891640866873063E-2</v>
      </c>
      <c r="N418">
        <f>+AV_PLAN[[#This Row],[PLAN ACUMULADO]]-AV_PLAN[[#This Row],[INICIO REAL ACUMULADO]]</f>
        <v>606</v>
      </c>
      <c r="O418">
        <f>+AV_PLAN[[#This Row],[TERMINO PLAN ACUMULADO]]-AV_PLAN[[#This Row],[TERMINO REAL ACUMULADO]]</f>
        <v>617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0.13352272727272727</v>
      </c>
      <c r="S418" s="7">
        <f>+AV_PLAN[[#This Row],[TERMINO PLAN ACUMULADO]]/$G$471</f>
        <v>0.91761363636363635</v>
      </c>
      <c r="T418" s="7">
        <f t="shared" si="13"/>
        <v>4.1193181818181816E-2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94</v>
      </c>
      <c r="F419">
        <v>1</v>
      </c>
      <c r="G419">
        <v>647</v>
      </c>
      <c r="H419">
        <v>0</v>
      </c>
      <c r="I419">
        <v>29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0.1337126600284495</v>
      </c>
      <c r="M419" s="4">
        <f>IFERROR(AV_PLAN[[#This Row],[TERMINO REAL ACUMULADO]]/AV_PLAN[[#This Row],[TERMINO PLAN ACUMULADO]],"")</f>
        <v>4.482225656877898E-2</v>
      </c>
      <c r="N419">
        <f>+AV_PLAN[[#This Row],[PLAN ACUMULADO]]-AV_PLAN[[#This Row],[INICIO REAL ACUMULADO]]</f>
        <v>609</v>
      </c>
      <c r="O419">
        <f>+AV_PLAN[[#This Row],[TERMINO PLAN ACUMULADO]]-AV_PLAN[[#This Row],[TERMINO REAL ACUMULADO]]</f>
        <v>618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0.13352272727272727</v>
      </c>
      <c r="S419" s="7">
        <f>+AV_PLAN[[#This Row],[TERMINO PLAN ACUMULADO]]/$G$471</f>
        <v>0.91903409090909094</v>
      </c>
      <c r="T419" s="7">
        <f t="shared" si="13"/>
        <v>4.1193181818181816E-2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94</v>
      </c>
      <c r="F420">
        <v>2</v>
      </c>
      <c r="G420">
        <v>649</v>
      </c>
      <c r="H420">
        <v>0</v>
      </c>
      <c r="I420">
        <v>29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0.1337126600284495</v>
      </c>
      <c r="M420" s="4">
        <f>IFERROR(AV_PLAN[[#This Row],[TERMINO REAL ACUMULADO]]/AV_PLAN[[#This Row],[TERMINO PLAN ACUMULADO]],"")</f>
        <v>4.4684129429892139E-2</v>
      </c>
      <c r="N420">
        <f>+AV_PLAN[[#This Row],[PLAN ACUMULADO]]-AV_PLAN[[#This Row],[INICIO REAL ACUMULADO]]</f>
        <v>609</v>
      </c>
      <c r="O420">
        <f>+AV_PLAN[[#This Row],[TERMINO PLAN ACUMULADO]]-AV_PLAN[[#This Row],[TERMINO REAL ACUMULADO]]</f>
        <v>620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0.13352272727272727</v>
      </c>
      <c r="S420" s="7">
        <f>+AV_PLAN[[#This Row],[TERMINO PLAN ACUMULADO]]/$G$471</f>
        <v>0.921875</v>
      </c>
      <c r="T420" s="7">
        <f t="shared" si="13"/>
        <v>4.1193181818181816E-2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94</v>
      </c>
      <c r="F421">
        <v>4</v>
      </c>
      <c r="G421">
        <v>653</v>
      </c>
      <c r="H421">
        <v>0</v>
      </c>
      <c r="I421">
        <v>29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0.1337126600284495</v>
      </c>
      <c r="M421" s="4">
        <f>IFERROR(AV_PLAN[[#This Row],[TERMINO REAL ACUMULADO]]/AV_PLAN[[#This Row],[TERMINO PLAN ACUMULADO]],"")</f>
        <v>4.44104134762634E-2</v>
      </c>
      <c r="N421">
        <f>+AV_PLAN[[#This Row],[PLAN ACUMULADO]]-AV_PLAN[[#This Row],[INICIO REAL ACUMULADO]]</f>
        <v>609</v>
      </c>
      <c r="O421">
        <f>+AV_PLAN[[#This Row],[TERMINO PLAN ACUMULADO]]-AV_PLAN[[#This Row],[TERMINO REAL ACUMULADO]]</f>
        <v>624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0.13352272727272727</v>
      </c>
      <c r="S421" s="7">
        <f>+AV_PLAN[[#This Row],[TERMINO PLAN ACUMULADO]]/$G$471</f>
        <v>0.92755681818181823</v>
      </c>
      <c r="T421" s="7">
        <f t="shared" si="13"/>
        <v>4.1193181818181816E-2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94</v>
      </c>
      <c r="F422">
        <v>1</v>
      </c>
      <c r="G422">
        <v>654</v>
      </c>
      <c r="H422">
        <v>0</v>
      </c>
      <c r="I422">
        <v>29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0.13352272727272727</v>
      </c>
      <c r="M422" s="4">
        <f>IFERROR(AV_PLAN[[#This Row],[TERMINO REAL ACUMULADO]]/AV_PLAN[[#This Row],[TERMINO PLAN ACUMULADO]],"")</f>
        <v>4.4342507645259939E-2</v>
      </c>
      <c r="N422">
        <f>+AV_PLAN[[#This Row],[PLAN ACUMULADO]]-AV_PLAN[[#This Row],[INICIO REAL ACUMULADO]]</f>
        <v>610</v>
      </c>
      <c r="O422">
        <f>+AV_PLAN[[#This Row],[TERMINO PLAN ACUMULADO]]-AV_PLAN[[#This Row],[TERMINO REAL ACUMULADO]]</f>
        <v>625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0.13352272727272727</v>
      </c>
      <c r="S422" s="7">
        <f>+AV_PLAN[[#This Row],[TERMINO PLAN ACUMULADO]]/$G$471</f>
        <v>0.92897727272727271</v>
      </c>
      <c r="T422" s="7">
        <f t="shared" si="13"/>
        <v>4.1193181818181816E-2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94</v>
      </c>
      <c r="F423">
        <v>1</v>
      </c>
      <c r="G423">
        <v>655</v>
      </c>
      <c r="H423">
        <v>0</v>
      </c>
      <c r="I423">
        <v>29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0.13352272727272727</v>
      </c>
      <c r="M423" s="4">
        <f>IFERROR(AV_PLAN[[#This Row],[TERMINO REAL ACUMULADO]]/AV_PLAN[[#This Row],[TERMINO PLAN ACUMULADO]],"")</f>
        <v>4.4274809160305344E-2</v>
      </c>
      <c r="N423">
        <f>+AV_PLAN[[#This Row],[PLAN ACUMULADO]]-AV_PLAN[[#This Row],[INICIO REAL ACUMULADO]]</f>
        <v>610</v>
      </c>
      <c r="O423">
        <f>+AV_PLAN[[#This Row],[TERMINO PLAN ACUMULADO]]-AV_PLAN[[#This Row],[TERMINO REAL ACUMULADO]]</f>
        <v>626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0.13352272727272727</v>
      </c>
      <c r="S423" s="7">
        <f>+AV_PLAN[[#This Row],[TERMINO PLAN ACUMULADO]]/$G$471</f>
        <v>0.93039772727272729</v>
      </c>
      <c r="T423" s="7">
        <f t="shared" si="13"/>
        <v>4.1193181818181816E-2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94</v>
      </c>
      <c r="F424">
        <v>3</v>
      </c>
      <c r="G424">
        <v>658</v>
      </c>
      <c r="H424">
        <v>0</v>
      </c>
      <c r="I424">
        <v>29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0.13352272727272727</v>
      </c>
      <c r="M424" s="4">
        <f>IFERROR(AV_PLAN[[#This Row],[TERMINO REAL ACUMULADO]]/AV_PLAN[[#This Row],[TERMINO PLAN ACUMULADO]],"")</f>
        <v>4.4072948328267476E-2</v>
      </c>
      <c r="N424">
        <f>+AV_PLAN[[#This Row],[PLAN ACUMULADO]]-AV_PLAN[[#This Row],[INICIO REAL ACUMULADO]]</f>
        <v>610</v>
      </c>
      <c r="O424">
        <f>+AV_PLAN[[#This Row],[TERMINO PLAN ACUMULADO]]-AV_PLAN[[#This Row],[TERMINO REAL ACUMULADO]]</f>
        <v>629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0.13352272727272727</v>
      </c>
      <c r="S424" s="7">
        <f>+AV_PLAN[[#This Row],[TERMINO PLAN ACUMULADO]]/$G$471</f>
        <v>0.93465909090909094</v>
      </c>
      <c r="T424" s="7">
        <f t="shared" si="13"/>
        <v>4.1193181818181816E-2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94</v>
      </c>
      <c r="F425">
        <v>3</v>
      </c>
      <c r="G425">
        <v>661</v>
      </c>
      <c r="H425">
        <v>0</v>
      </c>
      <c r="I425">
        <v>29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0.13352272727272727</v>
      </c>
      <c r="M425" s="4">
        <f>IFERROR(AV_PLAN[[#This Row],[TERMINO REAL ACUMULADO]]/AV_PLAN[[#This Row],[TERMINO PLAN ACUMULADO]],"")</f>
        <v>4.3872919818456882E-2</v>
      </c>
      <c r="N425">
        <f>+AV_PLAN[[#This Row],[PLAN ACUMULADO]]-AV_PLAN[[#This Row],[INICIO REAL ACUMULADO]]</f>
        <v>610</v>
      </c>
      <c r="O425">
        <f>+AV_PLAN[[#This Row],[TERMINO PLAN ACUMULADO]]-AV_PLAN[[#This Row],[TERMINO REAL ACUMULADO]]</f>
        <v>632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0.13352272727272727</v>
      </c>
      <c r="S425" s="7">
        <f>+AV_PLAN[[#This Row],[TERMINO PLAN ACUMULADO]]/$G$471</f>
        <v>0.93892045454545459</v>
      </c>
      <c r="T425" s="7">
        <f t="shared" si="13"/>
        <v>4.1193181818181816E-2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94</v>
      </c>
      <c r="F426">
        <v>2</v>
      </c>
      <c r="G426">
        <v>663</v>
      </c>
      <c r="H426">
        <v>0</v>
      </c>
      <c r="I426">
        <v>29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0.13352272727272727</v>
      </c>
      <c r="M426" s="4">
        <f>IFERROR(AV_PLAN[[#This Row],[TERMINO REAL ACUMULADO]]/AV_PLAN[[#This Row],[TERMINO PLAN ACUMULADO]],"")</f>
        <v>4.3740573152337855E-2</v>
      </c>
      <c r="N426">
        <f>+AV_PLAN[[#This Row],[PLAN ACUMULADO]]-AV_PLAN[[#This Row],[INICIO REAL ACUMULADO]]</f>
        <v>610</v>
      </c>
      <c r="O426">
        <f>+AV_PLAN[[#This Row],[TERMINO PLAN ACUMULADO]]-AV_PLAN[[#This Row],[TERMINO REAL ACUMULADO]]</f>
        <v>634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0.13352272727272727</v>
      </c>
      <c r="S426" s="7">
        <f>+AV_PLAN[[#This Row],[TERMINO PLAN ACUMULADO]]/$G$471</f>
        <v>0.94176136363636365</v>
      </c>
      <c r="T426" s="7">
        <f t="shared" si="13"/>
        <v>4.1193181818181816E-2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94</v>
      </c>
      <c r="F427">
        <v>2</v>
      </c>
      <c r="G427">
        <v>665</v>
      </c>
      <c r="H427">
        <v>0</v>
      </c>
      <c r="I427">
        <v>29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0.13352272727272727</v>
      </c>
      <c r="M427" s="4">
        <f>IFERROR(AV_PLAN[[#This Row],[TERMINO REAL ACUMULADO]]/AV_PLAN[[#This Row],[TERMINO PLAN ACUMULADO]],"")</f>
        <v>4.3609022556390979E-2</v>
      </c>
      <c r="N427">
        <f>+AV_PLAN[[#This Row],[PLAN ACUMULADO]]-AV_PLAN[[#This Row],[INICIO REAL ACUMULADO]]</f>
        <v>610</v>
      </c>
      <c r="O427">
        <f>+AV_PLAN[[#This Row],[TERMINO PLAN ACUMULADO]]-AV_PLAN[[#This Row],[TERMINO REAL ACUMULADO]]</f>
        <v>636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0.13352272727272727</v>
      </c>
      <c r="S427" s="7">
        <f>+AV_PLAN[[#This Row],[TERMINO PLAN ACUMULADO]]/$G$471</f>
        <v>0.94460227272727271</v>
      </c>
      <c r="T427" s="7">
        <f t="shared" si="13"/>
        <v>4.1193181818181816E-2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94</v>
      </c>
      <c r="F428">
        <v>2</v>
      </c>
      <c r="G428">
        <v>667</v>
      </c>
      <c r="H428">
        <v>0</v>
      </c>
      <c r="I428">
        <v>29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0.13352272727272727</v>
      </c>
      <c r="M428" s="4">
        <f>IFERROR(AV_PLAN[[#This Row],[TERMINO REAL ACUMULADO]]/AV_PLAN[[#This Row],[TERMINO PLAN ACUMULADO]],"")</f>
        <v>4.3478260869565216E-2</v>
      </c>
      <c r="N428">
        <f>+AV_PLAN[[#This Row],[PLAN ACUMULADO]]-AV_PLAN[[#This Row],[INICIO REAL ACUMULADO]]</f>
        <v>610</v>
      </c>
      <c r="O428">
        <f>+AV_PLAN[[#This Row],[TERMINO PLAN ACUMULADO]]-AV_PLAN[[#This Row],[TERMINO REAL ACUMULADO]]</f>
        <v>638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0.13352272727272727</v>
      </c>
      <c r="S428" s="7">
        <f>+AV_PLAN[[#This Row],[TERMINO PLAN ACUMULADO]]/$G$471</f>
        <v>0.94744318181818177</v>
      </c>
      <c r="T428" s="7">
        <f t="shared" si="13"/>
        <v>4.1193181818181816E-2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94</v>
      </c>
      <c r="F429">
        <v>1</v>
      </c>
      <c r="G429">
        <v>668</v>
      </c>
      <c r="H429">
        <v>0</v>
      </c>
      <c r="I429">
        <v>29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0.13352272727272727</v>
      </c>
      <c r="M429" s="4">
        <f>IFERROR(AV_PLAN[[#This Row],[TERMINO REAL ACUMULADO]]/AV_PLAN[[#This Row],[TERMINO PLAN ACUMULADO]],"")</f>
        <v>4.3413173652694613E-2</v>
      </c>
      <c r="N429">
        <f>+AV_PLAN[[#This Row],[PLAN ACUMULADO]]-AV_PLAN[[#This Row],[INICIO REAL ACUMULADO]]</f>
        <v>610</v>
      </c>
      <c r="O429">
        <f>+AV_PLAN[[#This Row],[TERMINO PLAN ACUMULADO]]-AV_PLAN[[#This Row],[TERMINO REAL ACUMULADO]]</f>
        <v>639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0.13352272727272727</v>
      </c>
      <c r="S429" s="7">
        <f>+AV_PLAN[[#This Row],[TERMINO PLAN ACUMULADO]]/$G$471</f>
        <v>0.94886363636363635</v>
      </c>
      <c r="T429" s="7">
        <f t="shared" si="13"/>
        <v>4.1193181818181816E-2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94</v>
      </c>
      <c r="F430">
        <v>2</v>
      </c>
      <c r="G430">
        <v>670</v>
      </c>
      <c r="H430">
        <v>0</v>
      </c>
      <c r="I430">
        <v>29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0.13352272727272727</v>
      </c>
      <c r="M430" s="4">
        <f>IFERROR(AV_PLAN[[#This Row],[TERMINO REAL ACUMULADO]]/AV_PLAN[[#This Row],[TERMINO PLAN ACUMULADO]],"")</f>
        <v>4.3283582089552242E-2</v>
      </c>
      <c r="N430">
        <f>+AV_PLAN[[#This Row],[PLAN ACUMULADO]]-AV_PLAN[[#This Row],[INICIO REAL ACUMULADO]]</f>
        <v>610</v>
      </c>
      <c r="O430">
        <f>+AV_PLAN[[#This Row],[TERMINO PLAN ACUMULADO]]-AV_PLAN[[#This Row],[TERMINO REAL ACUMULADO]]</f>
        <v>641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0.13352272727272727</v>
      </c>
      <c r="S430" s="7">
        <f>+AV_PLAN[[#This Row],[TERMINO PLAN ACUMULADO]]/$G$471</f>
        <v>0.95170454545454541</v>
      </c>
      <c r="T430" s="7">
        <f t="shared" si="13"/>
        <v>4.1193181818181816E-2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94</v>
      </c>
      <c r="F431">
        <v>3</v>
      </c>
      <c r="G431">
        <v>673</v>
      </c>
      <c r="H431">
        <v>0</v>
      </c>
      <c r="I431">
        <v>29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0.13352272727272727</v>
      </c>
      <c r="M431" s="4">
        <f>IFERROR(AV_PLAN[[#This Row],[TERMINO REAL ACUMULADO]]/AV_PLAN[[#This Row],[TERMINO PLAN ACUMULADO]],"")</f>
        <v>4.3090638930163447E-2</v>
      </c>
      <c r="N431">
        <f>+AV_PLAN[[#This Row],[PLAN ACUMULADO]]-AV_PLAN[[#This Row],[INICIO REAL ACUMULADO]]</f>
        <v>610</v>
      </c>
      <c r="O431">
        <f>+AV_PLAN[[#This Row],[TERMINO PLAN ACUMULADO]]-AV_PLAN[[#This Row],[TERMINO REAL ACUMULADO]]</f>
        <v>644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0.13352272727272727</v>
      </c>
      <c r="S431" s="7">
        <f>+AV_PLAN[[#This Row],[TERMINO PLAN ACUMULADO]]/$G$471</f>
        <v>0.95596590909090906</v>
      </c>
      <c r="T431" s="7">
        <f t="shared" si="13"/>
        <v>4.1193181818181816E-2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94</v>
      </c>
      <c r="F432">
        <v>3</v>
      </c>
      <c r="G432">
        <v>676</v>
      </c>
      <c r="H432">
        <v>0</v>
      </c>
      <c r="I432">
        <v>29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0.13352272727272727</v>
      </c>
      <c r="M432" s="4">
        <f>IFERROR(AV_PLAN[[#This Row],[TERMINO REAL ACUMULADO]]/AV_PLAN[[#This Row],[TERMINO PLAN ACUMULADO]],"")</f>
        <v>4.2899408284023666E-2</v>
      </c>
      <c r="N432">
        <f>+AV_PLAN[[#This Row],[PLAN ACUMULADO]]-AV_PLAN[[#This Row],[INICIO REAL ACUMULADO]]</f>
        <v>610</v>
      </c>
      <c r="O432">
        <f>+AV_PLAN[[#This Row],[TERMINO PLAN ACUMULADO]]-AV_PLAN[[#This Row],[TERMINO REAL ACUMULADO]]</f>
        <v>647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0.13352272727272727</v>
      </c>
      <c r="S432" s="7">
        <f>+AV_PLAN[[#This Row],[TERMINO PLAN ACUMULADO]]/$G$471</f>
        <v>0.96022727272727271</v>
      </c>
      <c r="T432" s="7">
        <f t="shared" si="13"/>
        <v>4.1193181818181816E-2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94</v>
      </c>
      <c r="F433">
        <v>2</v>
      </c>
      <c r="G433">
        <v>678</v>
      </c>
      <c r="H433">
        <v>0</v>
      </c>
      <c r="I433">
        <v>29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0.13352272727272727</v>
      </c>
      <c r="M433" s="4">
        <f>IFERROR(AV_PLAN[[#This Row],[TERMINO REAL ACUMULADO]]/AV_PLAN[[#This Row],[TERMINO PLAN ACUMULADO]],"")</f>
        <v>4.2772861356932153E-2</v>
      </c>
      <c r="N433">
        <f>+AV_PLAN[[#This Row],[PLAN ACUMULADO]]-AV_PLAN[[#This Row],[INICIO REAL ACUMULADO]]</f>
        <v>610</v>
      </c>
      <c r="O433">
        <f>+AV_PLAN[[#This Row],[TERMINO PLAN ACUMULADO]]-AV_PLAN[[#This Row],[TERMINO REAL ACUMULADO]]</f>
        <v>649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0.13352272727272727</v>
      </c>
      <c r="S433" s="7">
        <f>+AV_PLAN[[#This Row],[TERMINO PLAN ACUMULADO]]/$G$471</f>
        <v>0.96306818181818177</v>
      </c>
      <c r="T433" s="7">
        <f t="shared" si="13"/>
        <v>4.1193181818181816E-2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94</v>
      </c>
      <c r="F434">
        <v>1</v>
      </c>
      <c r="G434">
        <v>679</v>
      </c>
      <c r="H434">
        <v>0</v>
      </c>
      <c r="I434">
        <v>29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0.13352272727272727</v>
      </c>
      <c r="M434" s="4">
        <f>IFERROR(AV_PLAN[[#This Row],[TERMINO REAL ACUMULADO]]/AV_PLAN[[#This Row],[TERMINO PLAN ACUMULADO]],"")</f>
        <v>4.2709867452135494E-2</v>
      </c>
      <c r="N434">
        <f>+AV_PLAN[[#This Row],[PLAN ACUMULADO]]-AV_PLAN[[#This Row],[INICIO REAL ACUMULADO]]</f>
        <v>610</v>
      </c>
      <c r="O434">
        <f>+AV_PLAN[[#This Row],[TERMINO PLAN ACUMULADO]]-AV_PLAN[[#This Row],[TERMINO REAL ACUMULADO]]</f>
        <v>650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0.13352272727272727</v>
      </c>
      <c r="S434" s="7">
        <f>+AV_PLAN[[#This Row],[TERMINO PLAN ACUMULADO]]/$G$471</f>
        <v>0.96448863636363635</v>
      </c>
      <c r="T434" s="7">
        <f t="shared" si="13"/>
        <v>4.1193181818181816E-2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94</v>
      </c>
      <c r="F435">
        <v>2</v>
      </c>
      <c r="G435">
        <v>681</v>
      </c>
      <c r="H435">
        <v>0</v>
      </c>
      <c r="I435">
        <v>29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0.13352272727272727</v>
      </c>
      <c r="M435" s="4">
        <f>IFERROR(AV_PLAN[[#This Row],[TERMINO REAL ACUMULADO]]/AV_PLAN[[#This Row],[TERMINO PLAN ACUMULADO]],"")</f>
        <v>4.2584434654919234E-2</v>
      </c>
      <c r="N435">
        <f>+AV_PLAN[[#This Row],[PLAN ACUMULADO]]-AV_PLAN[[#This Row],[INICIO REAL ACUMULADO]]</f>
        <v>610</v>
      </c>
      <c r="O435">
        <f>+AV_PLAN[[#This Row],[TERMINO PLAN ACUMULADO]]-AV_PLAN[[#This Row],[TERMINO REAL ACUMULADO]]</f>
        <v>652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0.13352272727272727</v>
      </c>
      <c r="S435" s="7">
        <f>+AV_PLAN[[#This Row],[TERMINO PLAN ACUMULADO]]/$G$471</f>
        <v>0.96732954545454541</v>
      </c>
      <c r="T435" s="7">
        <f t="shared" si="13"/>
        <v>4.1193181818181816E-2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94</v>
      </c>
      <c r="F436">
        <v>2</v>
      </c>
      <c r="G436">
        <v>683</v>
      </c>
      <c r="H436">
        <v>0</v>
      </c>
      <c r="I436">
        <v>29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0.13352272727272727</v>
      </c>
      <c r="M436" s="4">
        <f>IFERROR(AV_PLAN[[#This Row],[TERMINO REAL ACUMULADO]]/AV_PLAN[[#This Row],[TERMINO PLAN ACUMULADO]],"")</f>
        <v>4.24597364568082E-2</v>
      </c>
      <c r="N436">
        <f>+AV_PLAN[[#This Row],[PLAN ACUMULADO]]-AV_PLAN[[#This Row],[INICIO REAL ACUMULADO]]</f>
        <v>610</v>
      </c>
      <c r="O436">
        <f>+AV_PLAN[[#This Row],[TERMINO PLAN ACUMULADO]]-AV_PLAN[[#This Row],[TERMINO REAL ACUMULADO]]</f>
        <v>654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0.13352272727272727</v>
      </c>
      <c r="S436" s="7">
        <f>+AV_PLAN[[#This Row],[TERMINO PLAN ACUMULADO]]/$G$471</f>
        <v>0.97017045454545459</v>
      </c>
      <c r="T436" s="7">
        <f t="shared" si="13"/>
        <v>4.1193181818181816E-2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94</v>
      </c>
      <c r="F437">
        <v>2</v>
      </c>
      <c r="G437">
        <v>685</v>
      </c>
      <c r="H437">
        <v>0</v>
      </c>
      <c r="I437">
        <v>29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0.13352272727272727</v>
      </c>
      <c r="M437" s="4">
        <f>IFERROR(AV_PLAN[[#This Row],[TERMINO REAL ACUMULADO]]/AV_PLAN[[#This Row],[TERMINO PLAN ACUMULADO]],"")</f>
        <v>4.2335766423357665E-2</v>
      </c>
      <c r="N437">
        <f>+AV_PLAN[[#This Row],[PLAN ACUMULADO]]-AV_PLAN[[#This Row],[INICIO REAL ACUMULADO]]</f>
        <v>610</v>
      </c>
      <c r="O437">
        <f>+AV_PLAN[[#This Row],[TERMINO PLAN ACUMULADO]]-AV_PLAN[[#This Row],[TERMINO REAL ACUMULADO]]</f>
        <v>656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0.13352272727272727</v>
      </c>
      <c r="S437" s="7">
        <f>+AV_PLAN[[#This Row],[TERMINO PLAN ACUMULADO]]/$G$471</f>
        <v>0.97301136363636365</v>
      </c>
      <c r="T437" s="7">
        <f t="shared" si="13"/>
        <v>4.1193181818181816E-2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94</v>
      </c>
      <c r="F438">
        <v>3</v>
      </c>
      <c r="G438">
        <v>688</v>
      </c>
      <c r="H438">
        <v>0</v>
      </c>
      <c r="I438">
        <v>29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0.13352272727272727</v>
      </c>
      <c r="M438" s="4">
        <f>IFERROR(AV_PLAN[[#This Row],[TERMINO REAL ACUMULADO]]/AV_PLAN[[#This Row],[TERMINO PLAN ACUMULADO]],"")</f>
        <v>4.2151162790697673E-2</v>
      </c>
      <c r="N438">
        <f>+AV_PLAN[[#This Row],[PLAN ACUMULADO]]-AV_PLAN[[#This Row],[INICIO REAL ACUMULADO]]</f>
        <v>610</v>
      </c>
      <c r="O438">
        <f>+AV_PLAN[[#This Row],[TERMINO PLAN ACUMULADO]]-AV_PLAN[[#This Row],[TERMINO REAL ACUMULADO]]</f>
        <v>659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0.13352272727272727</v>
      </c>
      <c r="S438" s="7">
        <f>+AV_PLAN[[#This Row],[TERMINO PLAN ACUMULADO]]/$G$471</f>
        <v>0.97727272727272729</v>
      </c>
      <c r="T438" s="7">
        <f t="shared" si="13"/>
        <v>4.1193181818181816E-2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94</v>
      </c>
      <c r="F439">
        <v>3</v>
      </c>
      <c r="G439">
        <v>691</v>
      </c>
      <c r="H439">
        <v>0</v>
      </c>
      <c r="I439">
        <v>29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0.13352272727272727</v>
      </c>
      <c r="M439" s="4">
        <f>IFERROR(AV_PLAN[[#This Row],[TERMINO REAL ACUMULADO]]/AV_PLAN[[#This Row],[TERMINO PLAN ACUMULADO]],"")</f>
        <v>4.1968162083936326E-2</v>
      </c>
      <c r="N439">
        <f>+AV_PLAN[[#This Row],[PLAN ACUMULADO]]-AV_PLAN[[#This Row],[INICIO REAL ACUMULADO]]</f>
        <v>610</v>
      </c>
      <c r="O439">
        <f>+AV_PLAN[[#This Row],[TERMINO PLAN ACUMULADO]]-AV_PLAN[[#This Row],[TERMINO REAL ACUMULADO]]</f>
        <v>662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0.13352272727272727</v>
      </c>
      <c r="S439" s="7">
        <f>+AV_PLAN[[#This Row],[TERMINO PLAN ACUMULADO]]/$G$471</f>
        <v>0.98153409090909094</v>
      </c>
      <c r="T439" s="7">
        <f t="shared" si="13"/>
        <v>4.1193181818181816E-2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94</v>
      </c>
      <c r="F440">
        <v>1</v>
      </c>
      <c r="G440">
        <v>692</v>
      </c>
      <c r="H440">
        <v>0</v>
      </c>
      <c r="I440">
        <v>29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0.13352272727272727</v>
      </c>
      <c r="M440" s="4">
        <f>IFERROR(AV_PLAN[[#This Row],[TERMINO REAL ACUMULADO]]/AV_PLAN[[#This Row],[TERMINO PLAN ACUMULADO]],"")</f>
        <v>4.1907514450867052E-2</v>
      </c>
      <c r="N440">
        <f>+AV_PLAN[[#This Row],[PLAN ACUMULADO]]-AV_PLAN[[#This Row],[INICIO REAL ACUMULADO]]</f>
        <v>610</v>
      </c>
      <c r="O440">
        <f>+AV_PLAN[[#This Row],[TERMINO PLAN ACUMULADO]]-AV_PLAN[[#This Row],[TERMINO REAL ACUMULADO]]</f>
        <v>663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0.13352272727272727</v>
      </c>
      <c r="S440" s="7">
        <f>+AV_PLAN[[#This Row],[TERMINO PLAN ACUMULADO]]/$G$471</f>
        <v>0.98295454545454541</v>
      </c>
      <c r="T440" s="7">
        <f t="shared" si="13"/>
        <v>4.1193181818181816E-2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94</v>
      </c>
      <c r="F441">
        <v>1</v>
      </c>
      <c r="G441">
        <v>693</v>
      </c>
      <c r="H441">
        <v>0</v>
      </c>
      <c r="I441">
        <v>29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0.13352272727272727</v>
      </c>
      <c r="M441" s="4">
        <f>IFERROR(AV_PLAN[[#This Row],[TERMINO REAL ACUMULADO]]/AV_PLAN[[#This Row],[TERMINO PLAN ACUMULADO]],"")</f>
        <v>4.1847041847041848E-2</v>
      </c>
      <c r="N441">
        <f>+AV_PLAN[[#This Row],[PLAN ACUMULADO]]-AV_PLAN[[#This Row],[INICIO REAL ACUMULADO]]</f>
        <v>610</v>
      </c>
      <c r="O441">
        <f>+AV_PLAN[[#This Row],[TERMINO PLAN ACUMULADO]]-AV_PLAN[[#This Row],[TERMINO REAL ACUMULADO]]</f>
        <v>664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0.13352272727272727</v>
      </c>
      <c r="S441" s="7">
        <f>+AV_PLAN[[#This Row],[TERMINO PLAN ACUMULADO]]/$G$471</f>
        <v>0.984375</v>
      </c>
      <c r="T441" s="7">
        <f t="shared" si="13"/>
        <v>4.1193181818181816E-2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94</v>
      </c>
      <c r="F442">
        <v>3</v>
      </c>
      <c r="G442">
        <v>696</v>
      </c>
      <c r="H442">
        <v>0</v>
      </c>
      <c r="I442">
        <v>29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0.13352272727272727</v>
      </c>
      <c r="M442" s="4">
        <f>IFERROR(AV_PLAN[[#This Row],[TERMINO REAL ACUMULADO]]/AV_PLAN[[#This Row],[TERMINO PLAN ACUMULADO]],"")</f>
        <v>4.1666666666666664E-2</v>
      </c>
      <c r="N442">
        <f>+AV_PLAN[[#This Row],[PLAN ACUMULADO]]-AV_PLAN[[#This Row],[INICIO REAL ACUMULADO]]</f>
        <v>610</v>
      </c>
      <c r="O442">
        <f>+AV_PLAN[[#This Row],[TERMINO PLAN ACUMULADO]]-AV_PLAN[[#This Row],[TERMINO REAL ACUMULADO]]</f>
        <v>667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0.13352272727272727</v>
      </c>
      <c r="S442" s="7">
        <f>+AV_PLAN[[#This Row],[TERMINO PLAN ACUMULADO]]/$G$471</f>
        <v>0.98863636363636365</v>
      </c>
      <c r="T442" s="7">
        <f t="shared" si="13"/>
        <v>4.1193181818181816E-2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94</v>
      </c>
      <c r="F443">
        <v>0</v>
      </c>
      <c r="G443">
        <v>696</v>
      </c>
      <c r="H443">
        <v>0</v>
      </c>
      <c r="I443">
        <v>29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0.13352272727272727</v>
      </c>
      <c r="M443" s="4">
        <f>IFERROR(AV_PLAN[[#This Row],[TERMINO REAL ACUMULADO]]/AV_PLAN[[#This Row],[TERMINO PLAN ACUMULADO]],"")</f>
        <v>4.1666666666666664E-2</v>
      </c>
      <c r="N443">
        <f>+AV_PLAN[[#This Row],[PLAN ACUMULADO]]-AV_PLAN[[#This Row],[INICIO REAL ACUMULADO]]</f>
        <v>610</v>
      </c>
      <c r="O443">
        <f>+AV_PLAN[[#This Row],[TERMINO PLAN ACUMULADO]]-AV_PLAN[[#This Row],[TERMINO REAL ACUMULADO]]</f>
        <v>667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0.13352272727272727</v>
      </c>
      <c r="S443" s="7">
        <f>+AV_PLAN[[#This Row],[TERMINO PLAN ACUMULADO]]/$G$471</f>
        <v>0.98863636363636365</v>
      </c>
      <c r="T443" s="7">
        <f t="shared" si="13"/>
        <v>4.1193181818181816E-2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94</v>
      </c>
      <c r="F444">
        <v>0</v>
      </c>
      <c r="G444">
        <v>696</v>
      </c>
      <c r="H444">
        <v>0</v>
      </c>
      <c r="I444">
        <v>29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0.13352272727272727</v>
      </c>
      <c r="M444" s="4">
        <f>IFERROR(AV_PLAN[[#This Row],[TERMINO REAL ACUMULADO]]/AV_PLAN[[#This Row],[TERMINO PLAN ACUMULADO]],"")</f>
        <v>4.1666666666666664E-2</v>
      </c>
      <c r="N444">
        <f>+AV_PLAN[[#This Row],[PLAN ACUMULADO]]-AV_PLAN[[#This Row],[INICIO REAL ACUMULADO]]</f>
        <v>610</v>
      </c>
      <c r="O444">
        <f>+AV_PLAN[[#This Row],[TERMINO PLAN ACUMULADO]]-AV_PLAN[[#This Row],[TERMINO REAL ACUMULADO]]</f>
        <v>667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0.13352272727272727</v>
      </c>
      <c r="S444" s="7">
        <f>+AV_PLAN[[#This Row],[TERMINO PLAN ACUMULADO]]/$G$471</f>
        <v>0.98863636363636365</v>
      </c>
      <c r="T444" s="7">
        <f t="shared" si="13"/>
        <v>4.1193181818181816E-2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94</v>
      </c>
      <c r="F445">
        <v>2</v>
      </c>
      <c r="G445">
        <v>698</v>
      </c>
      <c r="H445">
        <v>0</v>
      </c>
      <c r="I445">
        <v>29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0.13352272727272727</v>
      </c>
      <c r="M445" s="4">
        <f>IFERROR(AV_PLAN[[#This Row],[TERMINO REAL ACUMULADO]]/AV_PLAN[[#This Row],[TERMINO PLAN ACUMULADO]],"")</f>
        <v>4.1547277936962751E-2</v>
      </c>
      <c r="N445">
        <f>+AV_PLAN[[#This Row],[PLAN ACUMULADO]]-AV_PLAN[[#This Row],[INICIO REAL ACUMULADO]]</f>
        <v>610</v>
      </c>
      <c r="O445">
        <f>+AV_PLAN[[#This Row],[TERMINO PLAN ACUMULADO]]-AV_PLAN[[#This Row],[TERMINO REAL ACUMULADO]]</f>
        <v>669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0.13352272727272727</v>
      </c>
      <c r="S445" s="7">
        <f>+AV_PLAN[[#This Row],[TERMINO PLAN ACUMULADO]]/$G$471</f>
        <v>0.99147727272727271</v>
      </c>
      <c r="T445" s="7">
        <f t="shared" si="13"/>
        <v>4.1193181818181816E-2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94</v>
      </c>
      <c r="F446">
        <v>1</v>
      </c>
      <c r="G446">
        <v>699</v>
      </c>
      <c r="H446">
        <v>0</v>
      </c>
      <c r="I446">
        <v>29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0.13352272727272727</v>
      </c>
      <c r="M446" s="4">
        <f>IFERROR(AV_PLAN[[#This Row],[TERMINO REAL ACUMULADO]]/AV_PLAN[[#This Row],[TERMINO PLAN ACUMULADO]],"")</f>
        <v>4.1487839771101577E-2</v>
      </c>
      <c r="N446">
        <f>+AV_PLAN[[#This Row],[PLAN ACUMULADO]]-AV_PLAN[[#This Row],[INICIO REAL ACUMULADO]]</f>
        <v>610</v>
      </c>
      <c r="O446">
        <f>+AV_PLAN[[#This Row],[TERMINO PLAN ACUMULADO]]-AV_PLAN[[#This Row],[TERMINO REAL ACUMULADO]]</f>
        <v>670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0.13352272727272727</v>
      </c>
      <c r="S446" s="7">
        <f>+AV_PLAN[[#This Row],[TERMINO PLAN ACUMULADO]]/$G$471</f>
        <v>0.99289772727272729</v>
      </c>
      <c r="T446" s="7">
        <f t="shared" si="13"/>
        <v>4.1193181818181816E-2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94</v>
      </c>
      <c r="F447">
        <v>1</v>
      </c>
      <c r="G447">
        <v>700</v>
      </c>
      <c r="H447">
        <v>0</v>
      </c>
      <c r="I447">
        <v>29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0.13352272727272727</v>
      </c>
      <c r="M447" s="4">
        <f>IFERROR(AV_PLAN[[#This Row],[TERMINO REAL ACUMULADO]]/AV_PLAN[[#This Row],[TERMINO PLAN ACUMULADO]],"")</f>
        <v>4.1428571428571426E-2</v>
      </c>
      <c r="N447">
        <f>+AV_PLAN[[#This Row],[PLAN ACUMULADO]]-AV_PLAN[[#This Row],[INICIO REAL ACUMULADO]]</f>
        <v>610</v>
      </c>
      <c r="O447">
        <f>+AV_PLAN[[#This Row],[TERMINO PLAN ACUMULADO]]-AV_PLAN[[#This Row],[TERMINO REAL ACUMULADO]]</f>
        <v>671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0.13352272727272727</v>
      </c>
      <c r="S447" s="7">
        <f>+AV_PLAN[[#This Row],[TERMINO PLAN ACUMULADO]]/$G$471</f>
        <v>0.99431818181818177</v>
      </c>
      <c r="T447" s="7">
        <f t="shared" si="13"/>
        <v>4.1193181818181816E-2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94</v>
      </c>
      <c r="F448">
        <v>2</v>
      </c>
      <c r="G448">
        <v>702</v>
      </c>
      <c r="H448">
        <v>0</v>
      </c>
      <c r="I448">
        <v>29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0.13352272727272727</v>
      </c>
      <c r="M448" s="4">
        <f>IFERROR(AV_PLAN[[#This Row],[TERMINO REAL ACUMULADO]]/AV_PLAN[[#This Row],[TERMINO PLAN ACUMULADO]],"")</f>
        <v>4.1310541310541307E-2</v>
      </c>
      <c r="N448">
        <f>+AV_PLAN[[#This Row],[PLAN ACUMULADO]]-AV_PLAN[[#This Row],[INICIO REAL ACUMULADO]]</f>
        <v>610</v>
      </c>
      <c r="O448">
        <f>+AV_PLAN[[#This Row],[TERMINO PLAN ACUMULADO]]-AV_PLAN[[#This Row],[TERMINO REAL ACUMULADO]]</f>
        <v>673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0.13352272727272727</v>
      </c>
      <c r="S448" s="7">
        <f>+AV_PLAN[[#This Row],[TERMINO PLAN ACUMULADO]]/$G$471</f>
        <v>0.99715909090909094</v>
      </c>
      <c r="T448" s="7">
        <f t="shared" si="13"/>
        <v>4.1193181818181816E-2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94</v>
      </c>
      <c r="F449">
        <v>2</v>
      </c>
      <c r="G449">
        <v>704</v>
      </c>
      <c r="H449">
        <v>0</v>
      </c>
      <c r="I449">
        <v>29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0.13352272727272727</v>
      </c>
      <c r="M449" s="4">
        <f>IFERROR(AV_PLAN[[#This Row],[TERMINO REAL ACUMULADO]]/AV_PLAN[[#This Row],[TERMINO PLAN ACUMULADO]],"")</f>
        <v>4.1193181818181816E-2</v>
      </c>
      <c r="N449">
        <f>+AV_PLAN[[#This Row],[PLAN ACUMULADO]]-AV_PLAN[[#This Row],[INICIO REAL ACUMULADO]]</f>
        <v>610</v>
      </c>
      <c r="O449">
        <f>+AV_PLAN[[#This Row],[TERMINO PLAN ACUMULADO]]-AV_PLAN[[#This Row],[TERMINO REAL ACUMULADO]]</f>
        <v>675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0.13352272727272727</v>
      </c>
      <c r="S449" s="7">
        <f>+AV_PLAN[[#This Row],[TERMINO PLAN ACUMULADO]]/$G$471</f>
        <v>1</v>
      </c>
      <c r="T449" s="7">
        <f t="shared" si="13"/>
        <v>4.1193181818181816E-2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94</v>
      </c>
      <c r="F450">
        <v>0</v>
      </c>
      <c r="G450">
        <v>704</v>
      </c>
      <c r="H450">
        <v>0</v>
      </c>
      <c r="I450">
        <v>29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0.13352272727272727</v>
      </c>
      <c r="M450" s="4">
        <f>IFERROR(AV_PLAN[[#This Row],[TERMINO REAL ACUMULADO]]/AV_PLAN[[#This Row],[TERMINO PLAN ACUMULADO]],"")</f>
        <v>4.1193181818181816E-2</v>
      </c>
      <c r="N450">
        <f>+AV_PLAN[[#This Row],[PLAN ACUMULADO]]-AV_PLAN[[#This Row],[INICIO REAL ACUMULADO]]</f>
        <v>610</v>
      </c>
      <c r="O450">
        <f>+AV_PLAN[[#This Row],[TERMINO PLAN ACUMULADO]]-AV_PLAN[[#This Row],[TERMINO REAL ACUMULADO]]</f>
        <v>675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0.13352272727272727</v>
      </c>
      <c r="S450" s="7">
        <f>+AV_PLAN[[#This Row],[TERMINO PLAN ACUMULADO]]/$G$471</f>
        <v>1</v>
      </c>
      <c r="T450" s="7">
        <f t="shared" ref="T450:T471" si="15">IF(H450="",NA(),I450/$G$471)</f>
        <v>4.1193181818181816E-2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94</v>
      </c>
      <c r="F451">
        <v>0</v>
      </c>
      <c r="G451">
        <v>704</v>
      </c>
      <c r="H451">
        <v>0</v>
      </c>
      <c r="I451">
        <v>29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0.13352272727272727</v>
      </c>
      <c r="M451" s="4">
        <f>IFERROR(AV_PLAN[[#This Row],[TERMINO REAL ACUMULADO]]/AV_PLAN[[#This Row],[TERMINO PLAN ACUMULADO]],"")</f>
        <v>4.1193181818181816E-2</v>
      </c>
      <c r="N451">
        <f>+AV_PLAN[[#This Row],[PLAN ACUMULADO]]-AV_PLAN[[#This Row],[INICIO REAL ACUMULADO]]</f>
        <v>610</v>
      </c>
      <c r="O451">
        <f>+AV_PLAN[[#This Row],[TERMINO PLAN ACUMULADO]]-AV_PLAN[[#This Row],[TERMINO REAL ACUMULADO]]</f>
        <v>675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0.13352272727272727</v>
      </c>
      <c r="S451" s="7">
        <f>+AV_PLAN[[#This Row],[TERMINO PLAN ACUMULADO]]/$G$471</f>
        <v>1</v>
      </c>
      <c r="T451" s="7">
        <f t="shared" si="15"/>
        <v>4.1193181818181816E-2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94</v>
      </c>
      <c r="F452">
        <v>0</v>
      </c>
      <c r="G452">
        <v>704</v>
      </c>
      <c r="H452">
        <v>0</v>
      </c>
      <c r="I452">
        <v>29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0.13352272727272727</v>
      </c>
      <c r="M452" s="4">
        <f>IFERROR(AV_PLAN[[#This Row],[TERMINO REAL ACUMULADO]]/AV_PLAN[[#This Row],[TERMINO PLAN ACUMULADO]],"")</f>
        <v>4.1193181818181816E-2</v>
      </c>
      <c r="N452">
        <f>+AV_PLAN[[#This Row],[PLAN ACUMULADO]]-AV_PLAN[[#This Row],[INICIO REAL ACUMULADO]]</f>
        <v>610</v>
      </c>
      <c r="O452">
        <f>+AV_PLAN[[#This Row],[TERMINO PLAN ACUMULADO]]-AV_PLAN[[#This Row],[TERMINO REAL ACUMULADO]]</f>
        <v>675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0.13352272727272727</v>
      </c>
      <c r="S452" s="7">
        <f>+AV_PLAN[[#This Row],[TERMINO PLAN ACUMULADO]]/$G$471</f>
        <v>1</v>
      </c>
      <c r="T452" s="7">
        <f t="shared" si="15"/>
        <v>4.1193181818181816E-2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94</v>
      </c>
      <c r="F453">
        <v>0</v>
      </c>
      <c r="G453">
        <v>704</v>
      </c>
      <c r="H453">
        <v>0</v>
      </c>
      <c r="I453">
        <v>29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0.13352272727272727</v>
      </c>
      <c r="M453" s="4">
        <f>IFERROR(AV_PLAN[[#This Row],[TERMINO REAL ACUMULADO]]/AV_PLAN[[#This Row],[TERMINO PLAN ACUMULADO]],"")</f>
        <v>4.1193181818181816E-2</v>
      </c>
      <c r="N453">
        <f>+AV_PLAN[[#This Row],[PLAN ACUMULADO]]-AV_PLAN[[#This Row],[INICIO REAL ACUMULADO]]</f>
        <v>610</v>
      </c>
      <c r="O453">
        <f>+AV_PLAN[[#This Row],[TERMINO PLAN ACUMULADO]]-AV_PLAN[[#This Row],[TERMINO REAL ACUMULADO]]</f>
        <v>675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0.13352272727272727</v>
      </c>
      <c r="S453" s="7">
        <f>+AV_PLAN[[#This Row],[TERMINO PLAN ACUMULADO]]/$G$471</f>
        <v>1</v>
      </c>
      <c r="T453" s="7">
        <f t="shared" si="15"/>
        <v>4.1193181818181816E-2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94</v>
      </c>
      <c r="F454">
        <v>0</v>
      </c>
      <c r="G454">
        <v>704</v>
      </c>
      <c r="H454">
        <v>0</v>
      </c>
      <c r="I454">
        <v>29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0.13352272727272727</v>
      </c>
      <c r="M454" s="4">
        <f>IFERROR(AV_PLAN[[#This Row],[TERMINO REAL ACUMULADO]]/AV_PLAN[[#This Row],[TERMINO PLAN ACUMULADO]],"")</f>
        <v>4.1193181818181816E-2</v>
      </c>
      <c r="N454">
        <f>+AV_PLAN[[#This Row],[PLAN ACUMULADO]]-AV_PLAN[[#This Row],[INICIO REAL ACUMULADO]]</f>
        <v>610</v>
      </c>
      <c r="O454">
        <f>+AV_PLAN[[#This Row],[TERMINO PLAN ACUMULADO]]-AV_PLAN[[#This Row],[TERMINO REAL ACUMULADO]]</f>
        <v>675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0.13352272727272727</v>
      </c>
      <c r="S454" s="7">
        <f>+AV_PLAN[[#This Row],[TERMINO PLAN ACUMULADO]]/$G$471</f>
        <v>1</v>
      </c>
      <c r="T454" s="7">
        <f t="shared" si="15"/>
        <v>4.1193181818181816E-2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94</v>
      </c>
      <c r="F455">
        <v>0</v>
      </c>
      <c r="G455">
        <v>704</v>
      </c>
      <c r="H455">
        <v>0</v>
      </c>
      <c r="I455">
        <v>29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0.13352272727272727</v>
      </c>
      <c r="M455" s="4">
        <f>IFERROR(AV_PLAN[[#This Row],[TERMINO REAL ACUMULADO]]/AV_PLAN[[#This Row],[TERMINO PLAN ACUMULADO]],"")</f>
        <v>4.1193181818181816E-2</v>
      </c>
      <c r="N455">
        <f>+AV_PLAN[[#This Row],[PLAN ACUMULADO]]-AV_PLAN[[#This Row],[INICIO REAL ACUMULADO]]</f>
        <v>610</v>
      </c>
      <c r="O455">
        <f>+AV_PLAN[[#This Row],[TERMINO PLAN ACUMULADO]]-AV_PLAN[[#This Row],[TERMINO REAL ACUMULADO]]</f>
        <v>675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0.13352272727272727</v>
      </c>
      <c r="S455" s="7">
        <f>+AV_PLAN[[#This Row],[TERMINO PLAN ACUMULADO]]/$G$471</f>
        <v>1</v>
      </c>
      <c r="T455" s="7">
        <f t="shared" si="15"/>
        <v>4.1193181818181816E-2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94</v>
      </c>
      <c r="F456">
        <v>0</v>
      </c>
      <c r="G456">
        <v>704</v>
      </c>
      <c r="H456">
        <v>0</v>
      </c>
      <c r="I456">
        <v>29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0.13352272727272727</v>
      </c>
      <c r="M456" s="4">
        <f>IFERROR(AV_PLAN[[#This Row],[TERMINO REAL ACUMULADO]]/AV_PLAN[[#This Row],[TERMINO PLAN ACUMULADO]],"")</f>
        <v>4.1193181818181816E-2</v>
      </c>
      <c r="N456">
        <f>+AV_PLAN[[#This Row],[PLAN ACUMULADO]]-AV_PLAN[[#This Row],[INICIO REAL ACUMULADO]]</f>
        <v>610</v>
      </c>
      <c r="O456">
        <f>+AV_PLAN[[#This Row],[TERMINO PLAN ACUMULADO]]-AV_PLAN[[#This Row],[TERMINO REAL ACUMULADO]]</f>
        <v>675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0.13352272727272727</v>
      </c>
      <c r="S456" s="7">
        <f>+AV_PLAN[[#This Row],[TERMINO PLAN ACUMULADO]]/$G$471</f>
        <v>1</v>
      </c>
      <c r="T456" s="7">
        <f t="shared" si="15"/>
        <v>4.1193181818181816E-2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94</v>
      </c>
      <c r="F457">
        <v>0</v>
      </c>
      <c r="G457">
        <v>704</v>
      </c>
      <c r="H457">
        <v>0</v>
      </c>
      <c r="I457">
        <v>29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0.13352272727272727</v>
      </c>
      <c r="M457" s="4">
        <f>IFERROR(AV_PLAN[[#This Row],[TERMINO REAL ACUMULADO]]/AV_PLAN[[#This Row],[TERMINO PLAN ACUMULADO]],"")</f>
        <v>4.1193181818181816E-2</v>
      </c>
      <c r="N457">
        <f>+AV_PLAN[[#This Row],[PLAN ACUMULADO]]-AV_PLAN[[#This Row],[INICIO REAL ACUMULADO]]</f>
        <v>610</v>
      </c>
      <c r="O457">
        <f>+AV_PLAN[[#This Row],[TERMINO PLAN ACUMULADO]]-AV_PLAN[[#This Row],[TERMINO REAL ACUMULADO]]</f>
        <v>675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0.13352272727272727</v>
      </c>
      <c r="S457" s="7">
        <f>+AV_PLAN[[#This Row],[TERMINO PLAN ACUMULADO]]/$G$471</f>
        <v>1</v>
      </c>
      <c r="T457" s="7">
        <f t="shared" si="15"/>
        <v>4.1193181818181816E-2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94</v>
      </c>
      <c r="F458">
        <v>0</v>
      </c>
      <c r="G458">
        <v>704</v>
      </c>
      <c r="H458">
        <v>0</v>
      </c>
      <c r="I458">
        <v>29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0.13352272727272727</v>
      </c>
      <c r="M458" s="4">
        <f>IFERROR(AV_PLAN[[#This Row],[TERMINO REAL ACUMULADO]]/AV_PLAN[[#This Row],[TERMINO PLAN ACUMULADO]],"")</f>
        <v>4.1193181818181816E-2</v>
      </c>
      <c r="N458">
        <f>+AV_PLAN[[#This Row],[PLAN ACUMULADO]]-AV_PLAN[[#This Row],[INICIO REAL ACUMULADO]]</f>
        <v>610</v>
      </c>
      <c r="O458">
        <f>+AV_PLAN[[#This Row],[TERMINO PLAN ACUMULADO]]-AV_PLAN[[#This Row],[TERMINO REAL ACUMULADO]]</f>
        <v>675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0.13352272727272727</v>
      </c>
      <c r="S458" s="7">
        <f>+AV_PLAN[[#This Row],[TERMINO PLAN ACUMULADO]]/$G$471</f>
        <v>1</v>
      </c>
      <c r="T458" s="7">
        <f t="shared" si="15"/>
        <v>4.1193181818181816E-2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94</v>
      </c>
      <c r="F459">
        <v>0</v>
      </c>
      <c r="G459">
        <v>704</v>
      </c>
      <c r="H459">
        <v>0</v>
      </c>
      <c r="I459">
        <v>29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0.13352272727272727</v>
      </c>
      <c r="M459" s="4">
        <f>IFERROR(AV_PLAN[[#This Row],[TERMINO REAL ACUMULADO]]/AV_PLAN[[#This Row],[TERMINO PLAN ACUMULADO]],"")</f>
        <v>4.1193181818181816E-2</v>
      </c>
      <c r="N459">
        <f>+AV_PLAN[[#This Row],[PLAN ACUMULADO]]-AV_PLAN[[#This Row],[INICIO REAL ACUMULADO]]</f>
        <v>610</v>
      </c>
      <c r="O459">
        <f>+AV_PLAN[[#This Row],[TERMINO PLAN ACUMULADO]]-AV_PLAN[[#This Row],[TERMINO REAL ACUMULADO]]</f>
        <v>675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0.13352272727272727</v>
      </c>
      <c r="S459" s="7">
        <f>+AV_PLAN[[#This Row],[TERMINO PLAN ACUMULADO]]/$G$471</f>
        <v>1</v>
      </c>
      <c r="T459" s="7">
        <f t="shared" si="15"/>
        <v>4.1193181818181816E-2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94</v>
      </c>
      <c r="F460">
        <v>0</v>
      </c>
      <c r="G460">
        <v>704</v>
      </c>
      <c r="H460">
        <v>0</v>
      </c>
      <c r="I460">
        <v>29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0.13352272727272727</v>
      </c>
      <c r="M460" s="4">
        <f>IFERROR(AV_PLAN[[#This Row],[TERMINO REAL ACUMULADO]]/AV_PLAN[[#This Row],[TERMINO PLAN ACUMULADO]],"")</f>
        <v>4.1193181818181816E-2</v>
      </c>
      <c r="N460">
        <f>+AV_PLAN[[#This Row],[PLAN ACUMULADO]]-AV_PLAN[[#This Row],[INICIO REAL ACUMULADO]]</f>
        <v>610</v>
      </c>
      <c r="O460">
        <f>+AV_PLAN[[#This Row],[TERMINO PLAN ACUMULADO]]-AV_PLAN[[#This Row],[TERMINO REAL ACUMULADO]]</f>
        <v>675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0.13352272727272727</v>
      </c>
      <c r="S460" s="7">
        <f>+AV_PLAN[[#This Row],[TERMINO PLAN ACUMULADO]]/$G$471</f>
        <v>1</v>
      </c>
      <c r="T460" s="7">
        <f t="shared" si="15"/>
        <v>4.1193181818181816E-2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94</v>
      </c>
      <c r="F461">
        <v>0</v>
      </c>
      <c r="G461">
        <v>704</v>
      </c>
      <c r="H461">
        <v>0</v>
      </c>
      <c r="I461">
        <v>29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0.13352272727272727</v>
      </c>
      <c r="M461" s="4">
        <f>IFERROR(AV_PLAN[[#This Row],[TERMINO REAL ACUMULADO]]/AV_PLAN[[#This Row],[TERMINO PLAN ACUMULADO]],"")</f>
        <v>4.1193181818181816E-2</v>
      </c>
      <c r="N461">
        <f>+AV_PLAN[[#This Row],[PLAN ACUMULADO]]-AV_PLAN[[#This Row],[INICIO REAL ACUMULADO]]</f>
        <v>610</v>
      </c>
      <c r="O461">
        <f>+AV_PLAN[[#This Row],[TERMINO PLAN ACUMULADO]]-AV_PLAN[[#This Row],[TERMINO REAL ACUMULADO]]</f>
        <v>675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0.13352272727272727</v>
      </c>
      <c r="S461" s="7">
        <f>+AV_PLAN[[#This Row],[TERMINO PLAN ACUMULADO]]/$G$471</f>
        <v>1</v>
      </c>
      <c r="T461" s="7">
        <f t="shared" si="15"/>
        <v>4.1193181818181816E-2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94</v>
      </c>
      <c r="F462">
        <v>0</v>
      </c>
      <c r="G462">
        <v>704</v>
      </c>
      <c r="H462">
        <v>0</v>
      </c>
      <c r="I462">
        <v>29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0.13352272727272727</v>
      </c>
      <c r="M462" s="4">
        <f>IFERROR(AV_PLAN[[#This Row],[TERMINO REAL ACUMULADO]]/AV_PLAN[[#This Row],[TERMINO PLAN ACUMULADO]],"")</f>
        <v>4.1193181818181816E-2</v>
      </c>
      <c r="N462">
        <f>+AV_PLAN[[#This Row],[PLAN ACUMULADO]]-AV_PLAN[[#This Row],[INICIO REAL ACUMULADO]]</f>
        <v>610</v>
      </c>
      <c r="O462">
        <f>+AV_PLAN[[#This Row],[TERMINO PLAN ACUMULADO]]-AV_PLAN[[#This Row],[TERMINO REAL ACUMULADO]]</f>
        <v>675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0.13352272727272727</v>
      </c>
      <c r="S462" s="7">
        <f>+AV_PLAN[[#This Row],[TERMINO PLAN ACUMULADO]]/$G$471</f>
        <v>1</v>
      </c>
      <c r="T462" s="7">
        <f t="shared" si="15"/>
        <v>4.1193181818181816E-2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94</v>
      </c>
      <c r="F463">
        <v>0</v>
      </c>
      <c r="G463">
        <v>704</v>
      </c>
      <c r="H463">
        <v>0</v>
      </c>
      <c r="I463">
        <v>29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0.13352272727272727</v>
      </c>
      <c r="M463" s="4">
        <f>IFERROR(AV_PLAN[[#This Row],[TERMINO REAL ACUMULADO]]/AV_PLAN[[#This Row],[TERMINO PLAN ACUMULADO]],"")</f>
        <v>4.1193181818181816E-2</v>
      </c>
      <c r="N463">
        <f>+AV_PLAN[[#This Row],[PLAN ACUMULADO]]-AV_PLAN[[#This Row],[INICIO REAL ACUMULADO]]</f>
        <v>610</v>
      </c>
      <c r="O463">
        <f>+AV_PLAN[[#This Row],[TERMINO PLAN ACUMULADO]]-AV_PLAN[[#This Row],[TERMINO REAL ACUMULADO]]</f>
        <v>675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0.13352272727272727</v>
      </c>
      <c r="S463" s="7">
        <f>+AV_PLAN[[#This Row],[TERMINO PLAN ACUMULADO]]/$G$471</f>
        <v>1</v>
      </c>
      <c r="T463" s="7">
        <f t="shared" si="15"/>
        <v>4.1193181818181816E-2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94</v>
      </c>
      <c r="F464">
        <v>0</v>
      </c>
      <c r="G464">
        <v>704</v>
      </c>
      <c r="H464">
        <v>0</v>
      </c>
      <c r="I464">
        <v>29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0.13352272727272727</v>
      </c>
      <c r="M464" s="4">
        <f>IFERROR(AV_PLAN[[#This Row],[TERMINO REAL ACUMULADO]]/AV_PLAN[[#This Row],[TERMINO PLAN ACUMULADO]],"")</f>
        <v>4.1193181818181816E-2</v>
      </c>
      <c r="N464">
        <f>+AV_PLAN[[#This Row],[PLAN ACUMULADO]]-AV_PLAN[[#This Row],[INICIO REAL ACUMULADO]]</f>
        <v>610</v>
      </c>
      <c r="O464">
        <f>+AV_PLAN[[#This Row],[TERMINO PLAN ACUMULADO]]-AV_PLAN[[#This Row],[TERMINO REAL ACUMULADO]]</f>
        <v>675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0.13352272727272727</v>
      </c>
      <c r="S464" s="7">
        <f>+AV_PLAN[[#This Row],[TERMINO PLAN ACUMULADO]]/$G$471</f>
        <v>1</v>
      </c>
      <c r="T464" s="7">
        <f t="shared" si="15"/>
        <v>4.1193181818181816E-2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94</v>
      </c>
      <c r="F465">
        <v>0</v>
      </c>
      <c r="G465">
        <v>704</v>
      </c>
      <c r="H465">
        <v>0</v>
      </c>
      <c r="I465">
        <v>29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0.13352272727272727</v>
      </c>
      <c r="M465" s="4">
        <f>IFERROR(AV_PLAN[[#This Row],[TERMINO REAL ACUMULADO]]/AV_PLAN[[#This Row],[TERMINO PLAN ACUMULADO]],"")</f>
        <v>4.1193181818181816E-2</v>
      </c>
      <c r="N465">
        <f>+AV_PLAN[[#This Row],[PLAN ACUMULADO]]-AV_PLAN[[#This Row],[INICIO REAL ACUMULADO]]</f>
        <v>610</v>
      </c>
      <c r="O465">
        <f>+AV_PLAN[[#This Row],[TERMINO PLAN ACUMULADO]]-AV_PLAN[[#This Row],[TERMINO REAL ACUMULADO]]</f>
        <v>675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0.13352272727272727</v>
      </c>
      <c r="S465" s="7">
        <f>+AV_PLAN[[#This Row],[TERMINO PLAN ACUMULADO]]/$G$471</f>
        <v>1</v>
      </c>
      <c r="T465" s="7">
        <f t="shared" si="15"/>
        <v>4.1193181818181816E-2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94</v>
      </c>
      <c r="F466">
        <v>0</v>
      </c>
      <c r="G466">
        <v>704</v>
      </c>
      <c r="H466">
        <v>0</v>
      </c>
      <c r="I466">
        <v>29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0.13352272727272727</v>
      </c>
      <c r="M466" s="4">
        <f>IFERROR(AV_PLAN[[#This Row],[TERMINO REAL ACUMULADO]]/AV_PLAN[[#This Row],[TERMINO PLAN ACUMULADO]],"")</f>
        <v>4.1193181818181816E-2</v>
      </c>
      <c r="N466">
        <f>+AV_PLAN[[#This Row],[PLAN ACUMULADO]]-AV_PLAN[[#This Row],[INICIO REAL ACUMULADO]]</f>
        <v>610</v>
      </c>
      <c r="O466">
        <f>+AV_PLAN[[#This Row],[TERMINO PLAN ACUMULADO]]-AV_PLAN[[#This Row],[TERMINO REAL ACUMULADO]]</f>
        <v>675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0.13352272727272727</v>
      </c>
      <c r="S466" s="7">
        <f>+AV_PLAN[[#This Row],[TERMINO PLAN ACUMULADO]]/$G$471</f>
        <v>1</v>
      </c>
      <c r="T466" s="7">
        <f t="shared" si="15"/>
        <v>4.1193181818181816E-2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94</v>
      </c>
      <c r="F467">
        <v>0</v>
      </c>
      <c r="G467">
        <v>704</v>
      </c>
      <c r="H467">
        <v>0</v>
      </c>
      <c r="I467">
        <v>29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0.13352272727272727</v>
      </c>
      <c r="M467" s="4">
        <f>IFERROR(AV_PLAN[[#This Row],[TERMINO REAL ACUMULADO]]/AV_PLAN[[#This Row],[TERMINO PLAN ACUMULADO]],"")</f>
        <v>4.1193181818181816E-2</v>
      </c>
      <c r="N467">
        <f>+AV_PLAN[[#This Row],[PLAN ACUMULADO]]-AV_PLAN[[#This Row],[INICIO REAL ACUMULADO]]</f>
        <v>610</v>
      </c>
      <c r="O467">
        <f>+AV_PLAN[[#This Row],[TERMINO PLAN ACUMULADO]]-AV_PLAN[[#This Row],[TERMINO REAL ACUMULADO]]</f>
        <v>675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0.13352272727272727</v>
      </c>
      <c r="S467" s="7">
        <f>+AV_PLAN[[#This Row],[TERMINO PLAN ACUMULADO]]/$G$471</f>
        <v>1</v>
      </c>
      <c r="T467" s="7">
        <f t="shared" si="15"/>
        <v>4.1193181818181816E-2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94</v>
      </c>
      <c r="F468">
        <v>0</v>
      </c>
      <c r="G468">
        <v>704</v>
      </c>
      <c r="H468">
        <v>0</v>
      </c>
      <c r="I468">
        <v>29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0.13352272727272727</v>
      </c>
      <c r="M468" s="4">
        <f>IFERROR(AV_PLAN[[#This Row],[TERMINO REAL ACUMULADO]]/AV_PLAN[[#This Row],[TERMINO PLAN ACUMULADO]],"")</f>
        <v>4.1193181818181816E-2</v>
      </c>
      <c r="N468">
        <f>+AV_PLAN[[#This Row],[PLAN ACUMULADO]]-AV_PLAN[[#This Row],[INICIO REAL ACUMULADO]]</f>
        <v>610</v>
      </c>
      <c r="O468">
        <f>+AV_PLAN[[#This Row],[TERMINO PLAN ACUMULADO]]-AV_PLAN[[#This Row],[TERMINO REAL ACUMULADO]]</f>
        <v>675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0.13352272727272727</v>
      </c>
      <c r="S468" s="7">
        <f>+AV_PLAN[[#This Row],[TERMINO PLAN ACUMULADO]]/$G$471</f>
        <v>1</v>
      </c>
      <c r="T468" s="7">
        <f t="shared" si="15"/>
        <v>4.1193181818181816E-2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94</v>
      </c>
      <c r="F469">
        <v>0</v>
      </c>
      <c r="G469">
        <v>704</v>
      </c>
      <c r="H469">
        <v>0</v>
      </c>
      <c r="I469">
        <v>29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0.13352272727272727</v>
      </c>
      <c r="M469" s="4">
        <f>IFERROR(AV_PLAN[[#This Row],[TERMINO REAL ACUMULADO]]/AV_PLAN[[#This Row],[TERMINO PLAN ACUMULADO]],"")</f>
        <v>4.1193181818181816E-2</v>
      </c>
      <c r="N469">
        <f>+AV_PLAN[[#This Row],[PLAN ACUMULADO]]-AV_PLAN[[#This Row],[INICIO REAL ACUMULADO]]</f>
        <v>610</v>
      </c>
      <c r="O469">
        <f>+AV_PLAN[[#This Row],[TERMINO PLAN ACUMULADO]]-AV_PLAN[[#This Row],[TERMINO REAL ACUMULADO]]</f>
        <v>675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0.13352272727272727</v>
      </c>
      <c r="S469" s="7">
        <f>+AV_PLAN[[#This Row],[TERMINO PLAN ACUMULADO]]/$G$471</f>
        <v>1</v>
      </c>
      <c r="T469" s="7">
        <f t="shared" si="15"/>
        <v>4.1193181818181816E-2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94</v>
      </c>
      <c r="F470">
        <v>0</v>
      </c>
      <c r="G470">
        <v>704</v>
      </c>
      <c r="H470">
        <v>0</v>
      </c>
      <c r="I470">
        <v>29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0.13352272727272727</v>
      </c>
      <c r="M470" s="4">
        <f>IFERROR(AV_PLAN[[#This Row],[TERMINO REAL ACUMULADO]]/AV_PLAN[[#This Row],[TERMINO PLAN ACUMULADO]],"")</f>
        <v>4.1193181818181816E-2</v>
      </c>
      <c r="N470">
        <f>+AV_PLAN[[#This Row],[PLAN ACUMULADO]]-AV_PLAN[[#This Row],[INICIO REAL ACUMULADO]]</f>
        <v>610</v>
      </c>
      <c r="O470">
        <f>+AV_PLAN[[#This Row],[TERMINO PLAN ACUMULADO]]-AV_PLAN[[#This Row],[TERMINO REAL ACUMULADO]]</f>
        <v>675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0.13352272727272727</v>
      </c>
      <c r="S470" s="7">
        <f>+AV_PLAN[[#This Row],[TERMINO PLAN ACUMULADO]]/$G$471</f>
        <v>1</v>
      </c>
      <c r="T470" s="7">
        <f t="shared" si="15"/>
        <v>4.1193181818181816E-2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94</v>
      </c>
      <c r="F471">
        <v>0</v>
      </c>
      <c r="G471">
        <v>704</v>
      </c>
      <c r="H471">
        <v>0</v>
      </c>
      <c r="I471">
        <v>29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0.13352272727272727</v>
      </c>
      <c r="M471" s="4">
        <f>IFERROR(AV_PLAN[[#This Row],[TERMINO REAL ACUMULADO]]/AV_PLAN[[#This Row],[TERMINO PLAN ACUMULADO]],"")</f>
        <v>4.1193181818181816E-2</v>
      </c>
      <c r="N471">
        <f>+AV_PLAN[[#This Row],[PLAN ACUMULADO]]-AV_PLAN[[#This Row],[INICIO REAL ACUMULADO]]</f>
        <v>610</v>
      </c>
      <c r="O471">
        <f>+AV_PLAN[[#This Row],[TERMINO PLAN ACUMULADO]]-AV_PLAN[[#This Row],[TERMINO REAL ACUMULADO]]</f>
        <v>675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0.13352272727272727</v>
      </c>
      <c r="S471" s="7">
        <f>+AV_PLAN[[#This Row],[TERMINO PLAN ACUMULADO]]/$G$471</f>
        <v>1</v>
      </c>
      <c r="T471" s="7">
        <f t="shared" si="15"/>
        <v>4.1193181818181816E-2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I114" sqref="I114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55" width="0" style="7" hidden="1" customWidth="1"/>
    <col min="56" max="56" width="0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6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65" t="s">
        <v>1722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0.98499999999999988</v>
      </c>
      <c r="F23" s="1">
        <v>46091</v>
      </c>
      <c r="G23" s="1">
        <v>46091</v>
      </c>
      <c r="H23" s="1">
        <v>46171</v>
      </c>
      <c r="I23" s="1">
        <v>46150</v>
      </c>
      <c r="J23">
        <v>10</v>
      </c>
      <c r="K23" s="1"/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0.35499999999999982</v>
      </c>
      <c r="AI23" s="7">
        <v>0.95945945945945899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0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0.97999999999999965</v>
      </c>
      <c r="F24" s="1">
        <v>46093</v>
      </c>
      <c r="G24" s="1">
        <v>46093</v>
      </c>
      <c r="H24" s="1">
        <v>46178</v>
      </c>
      <c r="I24" s="1">
        <v>46154</v>
      </c>
      <c r="J24">
        <v>3</v>
      </c>
      <c r="K24" s="1"/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0.34999999999999981</v>
      </c>
      <c r="AI24" s="7">
        <v>0.94594594594594561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0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0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0.96999999999999986</v>
      </c>
      <c r="F32" s="1">
        <v>46114</v>
      </c>
      <c r="G32" s="1">
        <v>46114</v>
      </c>
      <c r="H32" s="1">
        <v>46177</v>
      </c>
      <c r="I32" s="1">
        <v>46155</v>
      </c>
      <c r="J32">
        <v>4</v>
      </c>
      <c r="K32" s="1"/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0.33999999999999986</v>
      </c>
      <c r="AI32" s="7">
        <v>0.91891891891891853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0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0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0.95999999999999985</v>
      </c>
      <c r="F34" s="1">
        <v>46118</v>
      </c>
      <c r="G34" s="1">
        <v>46118</v>
      </c>
      <c r="H34" s="1">
        <v>46177</v>
      </c>
      <c r="I34" s="1">
        <v>46156</v>
      </c>
      <c r="J34">
        <v>4</v>
      </c>
      <c r="K34" s="1"/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</v>
      </c>
      <c r="AB34" s="7">
        <v>0.90909090909090917</v>
      </c>
      <c r="AC34" s="7">
        <v>0.27272727272727271</v>
      </c>
      <c r="AD34" s="7">
        <v>0.27272727272727271</v>
      </c>
      <c r="AE34" s="7">
        <v>0</v>
      </c>
      <c r="AF34" s="7">
        <v>0.18181818181818185</v>
      </c>
      <c r="AG34" s="7">
        <v>0.18181818181818185</v>
      </c>
      <c r="AH34" s="7">
        <v>0.33999999999999986</v>
      </c>
      <c r="AI34" s="7">
        <v>0.91891891891891853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0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0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0.98499999999999988</v>
      </c>
      <c r="F35" s="1">
        <v>46119</v>
      </c>
      <c r="G35" s="1">
        <v>46119</v>
      </c>
      <c r="H35" s="1">
        <v>46181</v>
      </c>
      <c r="I35" s="1">
        <v>46156</v>
      </c>
      <c r="J35">
        <v>0</v>
      </c>
      <c r="K35" s="1"/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0.35499999999999982</v>
      </c>
      <c r="AI35" s="7">
        <v>0.95945945945945899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0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0.98499999999999988</v>
      </c>
      <c r="F36" s="1">
        <v>46122</v>
      </c>
      <c r="G36" s="1">
        <v>46122</v>
      </c>
      <c r="H36" s="1">
        <v>46181</v>
      </c>
      <c r="I36" s="1">
        <v>46157</v>
      </c>
      <c r="J36">
        <v>0</v>
      </c>
      <c r="K36" s="1"/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0.35499999999999982</v>
      </c>
      <c r="AI36" s="7">
        <v>0.95945945945945899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0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0.98499999999999988</v>
      </c>
      <c r="F37" s="1">
        <v>46122</v>
      </c>
      <c r="G37" s="1">
        <v>46122</v>
      </c>
      <c r="H37" s="1">
        <v>46181</v>
      </c>
      <c r="I37" s="1">
        <v>46157</v>
      </c>
      <c r="J37">
        <v>0</v>
      </c>
      <c r="K37" s="1"/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0.35499999999999982</v>
      </c>
      <c r="AI37" s="7">
        <v>0.95945945945945899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0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0.95999999999999985</v>
      </c>
      <c r="F38" s="1">
        <v>46123</v>
      </c>
      <c r="G38" s="1">
        <v>46123</v>
      </c>
      <c r="H38" s="1">
        <v>46178</v>
      </c>
      <c r="I38" s="1">
        <v>46160</v>
      </c>
      <c r="J38">
        <v>3</v>
      </c>
      <c r="K38" s="1"/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0.32999999999999985</v>
      </c>
      <c r="AI38" s="7">
        <v>0.89189189189189155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0</v>
      </c>
      <c r="AR38" s="7">
        <v>0</v>
      </c>
      <c r="AS38" s="7">
        <v>0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0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0.96499999999999986</v>
      </c>
      <c r="F39" s="1">
        <v>46123</v>
      </c>
      <c r="G39" s="1">
        <v>46123</v>
      </c>
      <c r="H39" s="1">
        <v>46181</v>
      </c>
      <c r="I39" s="1">
        <v>46160</v>
      </c>
      <c r="J39">
        <v>0</v>
      </c>
      <c r="K39" s="1"/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0.08</v>
      </c>
      <c r="T39" s="7">
        <v>0.88888888888888895</v>
      </c>
      <c r="U39" s="7">
        <v>0.22222222222222221</v>
      </c>
      <c r="V39" s="7">
        <v>0.22222222222222221</v>
      </c>
      <c r="W39" s="7">
        <v>0</v>
      </c>
      <c r="X39" s="7">
        <v>0.1111111111111111</v>
      </c>
      <c r="Y39" s="7">
        <v>0.1111111111111111</v>
      </c>
      <c r="Z39" s="7">
        <v>0.22222222222222221</v>
      </c>
      <c r="AA39" s="7">
        <v>0.1</v>
      </c>
      <c r="AB39" s="7">
        <v>0.90909090909090917</v>
      </c>
      <c r="AC39" s="7">
        <v>0.27272727272727271</v>
      </c>
      <c r="AD39" s="7">
        <v>0.27272727272727271</v>
      </c>
      <c r="AE39" s="7">
        <v>0</v>
      </c>
      <c r="AF39" s="7">
        <v>0.18181818181818185</v>
      </c>
      <c r="AG39" s="7">
        <v>0.18181818181818185</v>
      </c>
      <c r="AH39" s="7">
        <v>0.35499999999999982</v>
      </c>
      <c r="AI39" s="7">
        <v>0.95945945945945899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0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" spans="1:6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0.81</v>
      </c>
      <c r="F40" s="1">
        <v>46119</v>
      </c>
      <c r="G40" s="1">
        <v>46119</v>
      </c>
      <c r="H40" s="1">
        <v>46181</v>
      </c>
      <c r="I40" s="1">
        <v>46161</v>
      </c>
      <c r="J40">
        <v>0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0.08</v>
      </c>
      <c r="T40" s="7">
        <v>0.88888888888888895</v>
      </c>
      <c r="U40" s="7">
        <v>0.22222222222222221</v>
      </c>
      <c r="V40" s="7">
        <v>0.22222222222222221</v>
      </c>
      <c r="W40" s="7">
        <v>0</v>
      </c>
      <c r="X40" s="7">
        <v>0.1111111111111111</v>
      </c>
      <c r="Y40" s="7">
        <v>0.1111111111111111</v>
      </c>
      <c r="Z40" s="7">
        <v>0.22222222222222221</v>
      </c>
      <c r="AA40" s="7">
        <v>0.03</v>
      </c>
      <c r="AB40" s="7">
        <v>0.27272727272727271</v>
      </c>
      <c r="AC40" s="7">
        <v>0.27272727272727271</v>
      </c>
      <c r="AD40" s="7">
        <v>0</v>
      </c>
      <c r="AE40" s="7">
        <v>0</v>
      </c>
      <c r="AF40" s="7">
        <v>0</v>
      </c>
      <c r="AG40" s="7">
        <v>0</v>
      </c>
      <c r="AH40" s="7">
        <v>0.26999999999999991</v>
      </c>
      <c r="AI40" s="7">
        <v>0.72972972972972949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0</v>
      </c>
      <c r="AP40" s="7">
        <v>5.4054054054054029E-2</v>
      </c>
      <c r="AQ40" s="7">
        <v>0</v>
      </c>
      <c r="AR40" s="7">
        <v>0</v>
      </c>
      <c r="AS40" s="7">
        <v>1.3513513513513507E-2</v>
      </c>
      <c r="AT40" s="7">
        <v>8.1081081081081058E-2</v>
      </c>
      <c r="AU40" s="7">
        <v>5.4054054054054029E-2</v>
      </c>
      <c r="AV40" s="7">
        <v>0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0.97499999999999987</v>
      </c>
      <c r="F41" s="1">
        <v>46119</v>
      </c>
      <c r="G41" s="1">
        <v>46119</v>
      </c>
      <c r="H41" s="1">
        <v>46177</v>
      </c>
      <c r="I41" s="1">
        <v>46161</v>
      </c>
      <c r="J41">
        <v>4</v>
      </c>
      <c r="K41" s="1"/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</v>
      </c>
      <c r="AB41" s="7">
        <v>0.90909090909090917</v>
      </c>
      <c r="AC41" s="7">
        <v>0.27272727272727271</v>
      </c>
      <c r="AD41" s="7">
        <v>0.27272727272727271</v>
      </c>
      <c r="AE41" s="7">
        <v>0</v>
      </c>
      <c r="AF41" s="7">
        <v>0.18181818181818185</v>
      </c>
      <c r="AG41" s="7">
        <v>0.18181818181818185</v>
      </c>
      <c r="AH41" s="7">
        <v>0.35499999999999982</v>
      </c>
      <c r="AI41" s="7">
        <v>0.95945945945945899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0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0.97499999999999987</v>
      </c>
      <c r="F42" s="1">
        <v>46124</v>
      </c>
      <c r="G42" s="1">
        <v>46124</v>
      </c>
      <c r="H42" s="1">
        <v>46169</v>
      </c>
      <c r="I42" s="1">
        <v>46162</v>
      </c>
      <c r="J42">
        <v>12</v>
      </c>
      <c r="K42" s="1"/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</v>
      </c>
      <c r="AB42" s="7">
        <v>0.90909090909090917</v>
      </c>
      <c r="AC42" s="7">
        <v>0.27272727272727271</v>
      </c>
      <c r="AD42" s="7">
        <v>0.27272727272727271</v>
      </c>
      <c r="AE42" s="7">
        <v>0</v>
      </c>
      <c r="AF42" s="7">
        <v>0.18181818181818185</v>
      </c>
      <c r="AG42" s="7">
        <v>0.18181818181818185</v>
      </c>
      <c r="AH42" s="7">
        <v>0.35499999999999982</v>
      </c>
      <c r="AI42" s="7">
        <v>0.95945945945945899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0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0.71</v>
      </c>
      <c r="F43" s="1">
        <v>46129</v>
      </c>
      <c r="G43" s="1">
        <v>46129</v>
      </c>
      <c r="H43" s="1">
        <v>46178</v>
      </c>
      <c r="I43" s="1">
        <v>46162</v>
      </c>
      <c r="J43">
        <v>3</v>
      </c>
      <c r="K43" s="1"/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6.9999999999999993E-2</v>
      </c>
      <c r="T43" s="7">
        <v>0.77777777777777779</v>
      </c>
      <c r="U43" s="7">
        <v>0.22222222222222221</v>
      </c>
      <c r="V43" s="7">
        <v>0.22222222222222221</v>
      </c>
      <c r="W43" s="7">
        <v>0</v>
      </c>
      <c r="X43" s="7">
        <v>0.1111111111111111</v>
      </c>
      <c r="Y43" s="7">
        <v>0</v>
      </c>
      <c r="Z43" s="7">
        <v>0.22222222222222221</v>
      </c>
      <c r="AA43" s="7">
        <v>0.03</v>
      </c>
      <c r="AB43" s="7">
        <v>0.27272727272727271</v>
      </c>
      <c r="AC43" s="7">
        <v>0.27272727272727271</v>
      </c>
      <c r="AD43" s="7">
        <v>0</v>
      </c>
      <c r="AE43" s="7">
        <v>0</v>
      </c>
      <c r="AF43" s="7">
        <v>0</v>
      </c>
      <c r="AG43" s="7">
        <v>0</v>
      </c>
      <c r="AH43" s="7">
        <v>0.17999999999999997</v>
      </c>
      <c r="AI43" s="7">
        <v>0.4864864864864864</v>
      </c>
      <c r="AJ43" s="7">
        <v>5.4054054054054029E-2</v>
      </c>
      <c r="AK43" s="7">
        <v>5.4054054054054029E-2</v>
      </c>
      <c r="AL43" s="7">
        <v>0</v>
      </c>
      <c r="AM43" s="7">
        <v>8.1081081081081058E-2</v>
      </c>
      <c r="AN43" s="7">
        <v>8.1081081081081058E-2</v>
      </c>
      <c r="AO43" s="7">
        <v>0</v>
      </c>
      <c r="AP43" s="7">
        <v>0</v>
      </c>
      <c r="AQ43" s="7">
        <v>0</v>
      </c>
      <c r="AR43" s="7">
        <v>0</v>
      </c>
      <c r="AS43" s="7">
        <v>0</v>
      </c>
      <c r="AT43" s="7">
        <v>0</v>
      </c>
      <c r="AU43" s="7">
        <v>0</v>
      </c>
      <c r="AV43" s="7">
        <v>0</v>
      </c>
      <c r="AW43" s="7">
        <v>5.4054054054054029E-2</v>
      </c>
      <c r="AX43" s="7">
        <v>5.4054054054054029E-2</v>
      </c>
      <c r="AY43" s="7">
        <v>2.7027027027027015E-2</v>
      </c>
      <c r="AZ43" s="7">
        <v>0</v>
      </c>
      <c r="BA43" s="7">
        <v>5.4054054054054029E-2</v>
      </c>
      <c r="BB43" s="7">
        <v>0</v>
      </c>
      <c r="BC43" s="7">
        <v>0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" spans="1:6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0.78</v>
      </c>
      <c r="F44" s="1">
        <v>46127</v>
      </c>
      <c r="G44" s="1">
        <v>46127</v>
      </c>
      <c r="H44" s="1">
        <v>46178</v>
      </c>
      <c r="I44" s="1">
        <v>46164</v>
      </c>
      <c r="J44">
        <v>3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0.05</v>
      </c>
      <c r="T44" s="7">
        <v>0.55555555555555558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</v>
      </c>
      <c r="Z44" s="7">
        <v>0</v>
      </c>
      <c r="AA44" s="7">
        <v>0.06</v>
      </c>
      <c r="AB44" s="7">
        <v>0.54545454545454541</v>
      </c>
      <c r="AC44" s="7">
        <v>0.27272727272727271</v>
      </c>
      <c r="AD44" s="7">
        <v>0.27272727272727271</v>
      </c>
      <c r="AE44" s="7">
        <v>0</v>
      </c>
      <c r="AF44" s="7">
        <v>0</v>
      </c>
      <c r="AG44" s="7">
        <v>0</v>
      </c>
      <c r="AH44" s="7">
        <v>0.23999999999999988</v>
      </c>
      <c r="AI44" s="7">
        <v>0.64864864864864835</v>
      </c>
      <c r="AJ44" s="7">
        <v>5.4054054054054029E-2</v>
      </c>
      <c r="AK44" s="7">
        <v>5.4054054054054029E-2</v>
      </c>
      <c r="AL44" s="7">
        <v>0</v>
      </c>
      <c r="AM44" s="7">
        <v>8.1081081081081058E-2</v>
      </c>
      <c r="AN44" s="7">
        <v>8.1081081081081058E-2</v>
      </c>
      <c r="AO44" s="7">
        <v>6.7567567567567557E-2</v>
      </c>
      <c r="AP44" s="7">
        <v>0</v>
      </c>
      <c r="AQ44" s="7">
        <v>0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0</v>
      </c>
      <c r="BC44" s="7">
        <v>0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0.96999999999999964</v>
      </c>
      <c r="F45" s="1">
        <v>46127</v>
      </c>
      <c r="G45" s="1">
        <v>46127</v>
      </c>
      <c r="H45" s="1">
        <v>46171</v>
      </c>
      <c r="I45" s="1">
        <v>46164</v>
      </c>
      <c r="J45">
        <v>10</v>
      </c>
      <c r="K45" s="1"/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</v>
      </c>
      <c r="AB45" s="7">
        <v>0.90909090909090917</v>
      </c>
      <c r="AC45" s="7">
        <v>0.27272727272727271</v>
      </c>
      <c r="AD45" s="7">
        <v>0.27272727272727271</v>
      </c>
      <c r="AE45" s="7">
        <v>0</v>
      </c>
      <c r="AF45" s="7">
        <v>0.18181818181818185</v>
      </c>
      <c r="AG45" s="7">
        <v>0.18181818181818185</v>
      </c>
      <c r="AH45" s="7">
        <v>0.34999999999999981</v>
      </c>
      <c r="AI45" s="7">
        <v>0.94594594594594561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0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0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0.95999999999999985</v>
      </c>
      <c r="F46" s="1">
        <v>46132</v>
      </c>
      <c r="G46" s="1">
        <v>46132</v>
      </c>
      <c r="H46" s="1">
        <v>46176</v>
      </c>
      <c r="I46" s="1">
        <v>46167</v>
      </c>
      <c r="J46">
        <v>5</v>
      </c>
      <c r="K46" s="1"/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</v>
      </c>
      <c r="AB46" s="7">
        <v>0.90909090909090917</v>
      </c>
      <c r="AC46" s="7">
        <v>0.27272727272727271</v>
      </c>
      <c r="AD46" s="7">
        <v>0.27272727272727271</v>
      </c>
      <c r="AE46" s="7">
        <v>0</v>
      </c>
      <c r="AF46" s="7">
        <v>0.18181818181818185</v>
      </c>
      <c r="AG46" s="7">
        <v>0.18181818181818185</v>
      </c>
      <c r="AH46" s="7">
        <v>0.33999999999999986</v>
      </c>
      <c r="AI46" s="7">
        <v>0.91891891891891853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0</v>
      </c>
      <c r="AT46" s="7">
        <v>8.1081081081081058E-2</v>
      </c>
      <c r="AU46" s="7">
        <v>5.4054054054054029E-2</v>
      </c>
      <c r="AV46" s="7">
        <v>0</v>
      </c>
      <c r="AW46" s="7">
        <v>5.4054054054054029E-2</v>
      </c>
      <c r="AX46" s="7">
        <v>5.4054054054054029E-2</v>
      </c>
      <c r="AY46" s="7">
        <v>2.7027027027027015E-2</v>
      </c>
      <c r="AZ46" s="7">
        <v>0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" spans="1:6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0.83499999999999996</v>
      </c>
      <c r="F47" s="1">
        <v>46126</v>
      </c>
      <c r="G47" s="1">
        <v>46126</v>
      </c>
      <c r="H47" s="1">
        <v>46168</v>
      </c>
      <c r="I47" s="1">
        <v>46167</v>
      </c>
      <c r="J47">
        <v>13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0.08</v>
      </c>
      <c r="T47" s="7">
        <v>0.88888888888888895</v>
      </c>
      <c r="U47" s="7">
        <v>0.22222222222222221</v>
      </c>
      <c r="V47" s="7">
        <v>0.22222222222222221</v>
      </c>
      <c r="W47" s="7">
        <v>0</v>
      </c>
      <c r="X47" s="7">
        <v>0.1111111111111111</v>
      </c>
      <c r="Y47" s="7">
        <v>0.1111111111111111</v>
      </c>
      <c r="Z47" s="7">
        <v>0.22222222222222221</v>
      </c>
      <c r="AA47" s="7">
        <v>0.06</v>
      </c>
      <c r="AB47" s="7">
        <v>0.54545454545454541</v>
      </c>
      <c r="AC47" s="7">
        <v>0.27272727272727271</v>
      </c>
      <c r="AD47" s="7">
        <v>0.27272727272727271</v>
      </c>
      <c r="AE47" s="7">
        <v>0</v>
      </c>
      <c r="AF47" s="7">
        <v>0</v>
      </c>
      <c r="AG47" s="7">
        <v>0</v>
      </c>
      <c r="AH47" s="7">
        <v>0.2649999999999999</v>
      </c>
      <c r="AI47" s="7">
        <v>0.7162162162162159</v>
      </c>
      <c r="AJ47" s="7">
        <v>5.4054054054054029E-2</v>
      </c>
      <c r="AK47" s="7">
        <v>5.4054054054054029E-2</v>
      </c>
      <c r="AL47" s="7">
        <v>0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0</v>
      </c>
      <c r="AR47" s="7">
        <v>0</v>
      </c>
      <c r="AS47" s="7">
        <v>1.3513513513513507E-2</v>
      </c>
      <c r="AT47" s="7">
        <v>8.1081081081081058E-2</v>
      </c>
      <c r="AU47" s="7">
        <v>0</v>
      </c>
      <c r="AV47" s="7">
        <v>0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0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0.83999999999999986</v>
      </c>
      <c r="F48" s="1">
        <v>46127</v>
      </c>
      <c r="G48" s="1">
        <v>46127</v>
      </c>
      <c r="H48" s="1">
        <v>46181</v>
      </c>
      <c r="I48" s="1">
        <v>46168</v>
      </c>
      <c r="J48">
        <v>0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3.9999999999999994E-2</v>
      </c>
      <c r="T48" s="7">
        <v>0.44444444444444442</v>
      </c>
      <c r="U48" s="7">
        <v>0.22222222222222221</v>
      </c>
      <c r="V48" s="7">
        <v>0.22222222222222221</v>
      </c>
      <c r="W48" s="7">
        <v>0</v>
      </c>
      <c r="X48" s="7">
        <v>0</v>
      </c>
      <c r="Y48" s="7">
        <v>0</v>
      </c>
      <c r="Z48" s="7">
        <v>0</v>
      </c>
      <c r="AA48" s="7">
        <v>0.1</v>
      </c>
      <c r="AB48" s="7">
        <v>0.90909090909090917</v>
      </c>
      <c r="AC48" s="7">
        <v>0.27272727272727271</v>
      </c>
      <c r="AD48" s="7">
        <v>0.27272727272727271</v>
      </c>
      <c r="AE48" s="7">
        <v>0</v>
      </c>
      <c r="AF48" s="7">
        <v>0.18181818181818185</v>
      </c>
      <c r="AG48" s="7">
        <v>0.18181818181818185</v>
      </c>
      <c r="AH48" s="7">
        <v>0.26999999999999991</v>
      </c>
      <c r="AI48" s="7">
        <v>0.72972972972972949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0</v>
      </c>
      <c r="AR48" s="7">
        <v>0</v>
      </c>
      <c r="AS48" s="7">
        <v>1.3513513513513507E-2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0.95499999999999985</v>
      </c>
      <c r="F49" s="1">
        <v>46126</v>
      </c>
      <c r="G49" s="1">
        <v>46126</v>
      </c>
      <c r="H49" s="1">
        <v>46169</v>
      </c>
      <c r="I49" s="1">
        <v>46168</v>
      </c>
      <c r="J49">
        <v>12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</v>
      </c>
      <c r="AB49" s="7">
        <v>0.90909090909090917</v>
      </c>
      <c r="AC49" s="7">
        <v>0.27272727272727271</v>
      </c>
      <c r="AD49" s="7">
        <v>0.27272727272727271</v>
      </c>
      <c r="AE49" s="7">
        <v>0</v>
      </c>
      <c r="AF49" s="7">
        <v>0.18181818181818185</v>
      </c>
      <c r="AG49" s="7">
        <v>0.18181818181818185</v>
      </c>
      <c r="AH49" s="7">
        <v>0.33499999999999985</v>
      </c>
      <c r="AI49" s="7">
        <v>0.90540540540540515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0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0.88499999999999979</v>
      </c>
      <c r="F50" s="1">
        <v>46134</v>
      </c>
      <c r="G50" s="1">
        <v>46134</v>
      </c>
      <c r="H50" s="1">
        <v>46174</v>
      </c>
      <c r="I50" s="1">
        <v>46169</v>
      </c>
      <c r="J50">
        <v>7</v>
      </c>
      <c r="K50" s="1"/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6.9999999999999993E-2</v>
      </c>
      <c r="AB50" s="7">
        <v>0.63636363636363635</v>
      </c>
      <c r="AC50" s="7">
        <v>0.27272727272727271</v>
      </c>
      <c r="AD50" s="7">
        <v>0</v>
      </c>
      <c r="AE50" s="7">
        <v>0</v>
      </c>
      <c r="AF50" s="7">
        <v>0.18181818181818185</v>
      </c>
      <c r="AG50" s="7">
        <v>0.18181818181818185</v>
      </c>
      <c r="AH50" s="7">
        <v>0.29499999999999987</v>
      </c>
      <c r="AI50" s="7">
        <v>0.79729729729729693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0</v>
      </c>
      <c r="AP50" s="7">
        <v>5.4054054054054029E-2</v>
      </c>
      <c r="AQ50" s="7">
        <v>0</v>
      </c>
      <c r="AR50" s="7">
        <v>0</v>
      </c>
      <c r="AS50" s="7">
        <v>0</v>
      </c>
      <c r="AT50" s="7">
        <v>8.1081081081081058E-2</v>
      </c>
      <c r="AU50" s="7">
        <v>5.4054054054054029E-2</v>
      </c>
      <c r="AV50" s="7">
        <v>0</v>
      </c>
      <c r="AW50" s="7">
        <v>5.4054054054054029E-2</v>
      </c>
      <c r="AX50" s="7">
        <v>5.4054054054054029E-2</v>
      </c>
      <c r="AY50" s="7">
        <v>2.7027027027027015E-2</v>
      </c>
      <c r="AZ50" s="7">
        <v>0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" spans="1:6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0.7649999999999999</v>
      </c>
      <c r="F51" s="1">
        <v>46136</v>
      </c>
      <c r="G51" s="1">
        <v>46136</v>
      </c>
      <c r="H51" s="1">
        <v>46181</v>
      </c>
      <c r="I51" s="1">
        <v>46169</v>
      </c>
      <c r="J51">
        <v>0</v>
      </c>
      <c r="K51" s="1"/>
      <c r="L51" s="7">
        <v>0.39</v>
      </c>
      <c r="M51" s="7">
        <v>0.90697674418604635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0</v>
      </c>
      <c r="S51" s="7">
        <v>0.08</v>
      </c>
      <c r="T51" s="7">
        <v>0.88888888888888895</v>
      </c>
      <c r="U51" s="7">
        <v>0.22222222222222221</v>
      </c>
      <c r="V51" s="7">
        <v>0.22222222222222221</v>
      </c>
      <c r="W51" s="7">
        <v>0</v>
      </c>
      <c r="X51" s="7">
        <v>0.1111111111111111</v>
      </c>
      <c r="Y51" s="7">
        <v>0.1111111111111111</v>
      </c>
      <c r="Z51" s="7">
        <v>0.22222222222222221</v>
      </c>
      <c r="AA51" s="7">
        <v>0.03</v>
      </c>
      <c r="AB51" s="7">
        <v>0.27272727272727271</v>
      </c>
      <c r="AC51" s="7">
        <v>0.27272727272727271</v>
      </c>
      <c r="AD51" s="7">
        <v>0</v>
      </c>
      <c r="AE51" s="7">
        <v>0</v>
      </c>
      <c r="AF51" s="7">
        <v>0</v>
      </c>
      <c r="AG51" s="7">
        <v>0</v>
      </c>
      <c r="AH51" s="7">
        <v>0.2649999999999999</v>
      </c>
      <c r="AI51" s="7">
        <v>0.7162162162162159</v>
      </c>
      <c r="AJ51" s="7">
        <v>5.4054054054054029E-2</v>
      </c>
      <c r="AK51" s="7">
        <v>5.4054054054054029E-2</v>
      </c>
      <c r="AL51" s="7">
        <v>0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0</v>
      </c>
      <c r="AV51" s="7">
        <v>0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0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5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0.95499999999999985</v>
      </c>
      <c r="F53" s="1">
        <v>46134</v>
      </c>
      <c r="G53" s="1">
        <v>46134</v>
      </c>
      <c r="H53" s="1">
        <v>46162</v>
      </c>
      <c r="I53" s="1">
        <v>46170</v>
      </c>
      <c r="J53">
        <v>19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0.33499999999999985</v>
      </c>
      <c r="AI53" s="7">
        <v>0.90540540540540515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0</v>
      </c>
      <c r="AR53" s="7">
        <v>0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0.94999999999999984</v>
      </c>
      <c r="F54" s="1">
        <v>46139</v>
      </c>
      <c r="G54" s="1">
        <v>46139</v>
      </c>
      <c r="H54" s="1">
        <v>46171</v>
      </c>
      <c r="I54" s="1">
        <v>46171</v>
      </c>
      <c r="J54">
        <v>10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0.32999999999999985</v>
      </c>
      <c r="AI54" s="7">
        <v>0.89189189189189155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0</v>
      </c>
      <c r="AR54" s="7">
        <v>0</v>
      </c>
      <c r="AS54" s="7">
        <v>0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0.74499999999999988</v>
      </c>
      <c r="F55" s="1">
        <v>46141</v>
      </c>
      <c r="G55" s="1">
        <v>46141</v>
      </c>
      <c r="H55" s="1">
        <v>46181</v>
      </c>
      <c r="I55" s="1">
        <v>46171</v>
      </c>
      <c r="J55">
        <v>0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0.23499999999999993</v>
      </c>
      <c r="AI55" s="7">
        <v>0.63513513513513498</v>
      </c>
      <c r="AJ55" s="7">
        <v>0</v>
      </c>
      <c r="AK55" s="7">
        <v>5.4054054054054029E-2</v>
      </c>
      <c r="AL55" s="7">
        <v>0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0</v>
      </c>
      <c r="AT55" s="7">
        <v>8.1081081081081058E-2</v>
      </c>
      <c r="AU55" s="7">
        <v>0</v>
      </c>
      <c r="AV55" s="7">
        <v>0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4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19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</v>
      </c>
      <c r="F58" s="1">
        <v>46146</v>
      </c>
      <c r="G58" s="1">
        <v>46148</v>
      </c>
      <c r="H58" s="1">
        <v>46171</v>
      </c>
      <c r="I58" s="1">
        <v>46183</v>
      </c>
      <c r="J58">
        <v>10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0.3199999999999999</v>
      </c>
      <c r="AI58" s="7">
        <v>0.86486486486486469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0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0.65999999999999992</v>
      </c>
      <c r="F59" s="1">
        <v>46146</v>
      </c>
      <c r="G59" s="1">
        <v>46147</v>
      </c>
      <c r="H59" s="1">
        <v>46174</v>
      </c>
      <c r="I59" s="1">
        <v>46183</v>
      </c>
      <c r="J59">
        <v>7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3.9999999999999994E-2</v>
      </c>
      <c r="T59" s="7">
        <v>0.44444444444444442</v>
      </c>
      <c r="U59" s="7">
        <v>0.22222222222222221</v>
      </c>
      <c r="V59" s="7">
        <v>0.22222222222222221</v>
      </c>
      <c r="W59" s="7">
        <v>0</v>
      </c>
      <c r="X59" s="7">
        <v>0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0.15999999999999998</v>
      </c>
      <c r="AI59" s="7">
        <v>0.43243243243243235</v>
      </c>
      <c r="AJ59" s="7">
        <v>0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0</v>
      </c>
      <c r="AQ59" s="7">
        <v>0</v>
      </c>
      <c r="AR59" s="7">
        <v>0</v>
      </c>
      <c r="AS59" s="7">
        <v>0</v>
      </c>
      <c r="AT59" s="7">
        <v>0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0.75</v>
      </c>
      <c r="F60" s="1">
        <v>46147</v>
      </c>
      <c r="G60" s="1">
        <v>46146</v>
      </c>
      <c r="H60" s="1">
        <v>46176</v>
      </c>
      <c r="I60" s="1">
        <v>46184</v>
      </c>
      <c r="J60">
        <v>5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0.20999999999999991</v>
      </c>
      <c r="AI60" s="7">
        <v>0.56756756756756732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0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0.92</v>
      </c>
      <c r="F61" s="1">
        <v>46147</v>
      </c>
      <c r="G61" s="1">
        <v>46149</v>
      </c>
      <c r="H61" s="1">
        <v>46171</v>
      </c>
      <c r="I61" s="1">
        <v>46184</v>
      </c>
      <c r="J61">
        <v>10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0.29999999999999988</v>
      </c>
      <c r="AI61" s="7">
        <v>0.81081081081081052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0</v>
      </c>
      <c r="AR61" s="7">
        <v>0</v>
      </c>
      <c r="AS61" s="7">
        <v>0</v>
      </c>
      <c r="AT61" s="7">
        <v>8.1081081081081058E-2</v>
      </c>
      <c r="AU61" s="7">
        <v>5.4054054054054029E-2</v>
      </c>
      <c r="AV61" s="7">
        <v>0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0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0.92</v>
      </c>
      <c r="F62" s="1">
        <v>46148</v>
      </c>
      <c r="G62" s="1">
        <v>46150</v>
      </c>
      <c r="H62" s="1">
        <v>46176</v>
      </c>
      <c r="I62" s="1">
        <v>46185</v>
      </c>
      <c r="J62">
        <v>5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0.29999999999999988</v>
      </c>
      <c r="AI62" s="7">
        <v>0.81081081081081052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0</v>
      </c>
      <c r="AR62" s="7">
        <v>0</v>
      </c>
      <c r="AS62" s="7">
        <v>0</v>
      </c>
      <c r="AT62" s="7">
        <v>8.1081081081081058E-2</v>
      </c>
      <c r="AU62" s="7">
        <v>5.4054054054054029E-2</v>
      </c>
      <c r="AV62" s="7">
        <v>0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0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0.59</v>
      </c>
      <c r="F63" s="1">
        <v>46148</v>
      </c>
      <c r="G63" s="1">
        <v>46149</v>
      </c>
      <c r="H63" s="1">
        <v>46171</v>
      </c>
      <c r="I63" s="1">
        <v>46185</v>
      </c>
      <c r="J63">
        <v>10</v>
      </c>
      <c r="K63" s="1"/>
      <c r="L63" s="7">
        <v>0.39</v>
      </c>
      <c r="M63" s="7">
        <v>0.90697674418604635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0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0.12999999999999998</v>
      </c>
      <c r="AI63" s="7">
        <v>0.35135135135135126</v>
      </c>
      <c r="AJ63" s="7">
        <v>0</v>
      </c>
      <c r="AK63" s="7">
        <v>5.4054054054054029E-2</v>
      </c>
      <c r="AL63" s="7">
        <v>0</v>
      </c>
      <c r="AM63" s="7">
        <v>8.1081081081081058E-2</v>
      </c>
      <c r="AN63" s="7">
        <v>0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0.69</v>
      </c>
      <c r="F64" s="1">
        <v>46149</v>
      </c>
      <c r="G64" s="1">
        <v>46147</v>
      </c>
      <c r="H64" s="1">
        <v>46177</v>
      </c>
      <c r="I64" s="1">
        <v>46186</v>
      </c>
      <c r="J64">
        <v>4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0.17999999999999997</v>
      </c>
      <c r="AI64" s="7">
        <v>0.4864864864864864</v>
      </c>
      <c r="AJ64" s="7">
        <v>0</v>
      </c>
      <c r="AK64" s="7">
        <v>5.4054054054054029E-2</v>
      </c>
      <c r="AL64" s="7">
        <v>0</v>
      </c>
      <c r="AM64" s="7">
        <v>8.1081081081081058E-2</v>
      </c>
      <c r="AN64" s="7">
        <v>8.1081081081081058E-2</v>
      </c>
      <c r="AO64" s="7">
        <v>6.7567567567567557E-2</v>
      </c>
      <c r="AP64" s="7">
        <v>0</v>
      </c>
      <c r="AQ64" s="7">
        <v>0</v>
      </c>
      <c r="AR64" s="7">
        <v>0</v>
      </c>
      <c r="AS64" s="7">
        <v>1.3513513513513507E-2</v>
      </c>
      <c r="AT64" s="7">
        <v>0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0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4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0.8999999999999998</v>
      </c>
      <c r="F66" s="1">
        <v>46150</v>
      </c>
      <c r="G66" s="1">
        <v>46153</v>
      </c>
      <c r="H66" s="1">
        <v>46178</v>
      </c>
      <c r="I66" s="1">
        <v>46176</v>
      </c>
      <c r="J66">
        <v>3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0.27999999999999992</v>
      </c>
      <c r="AI66" s="7">
        <v>0.75675675675675647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0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0.69</v>
      </c>
      <c r="F67" s="1">
        <v>46150</v>
      </c>
      <c r="G67" s="1">
        <v>46154</v>
      </c>
      <c r="H67" s="1">
        <v>46181</v>
      </c>
      <c r="I67" s="1">
        <v>46186</v>
      </c>
      <c r="J67">
        <v>0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3.9999999999999994E-2</v>
      </c>
      <c r="T67" s="7">
        <v>0.44444444444444442</v>
      </c>
      <c r="U67" s="7">
        <v>0.22222222222222221</v>
      </c>
      <c r="V67" s="7">
        <v>0.22222222222222221</v>
      </c>
      <c r="W67" s="7">
        <v>0</v>
      </c>
      <c r="X67" s="7">
        <v>0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0.15999999999999998</v>
      </c>
      <c r="AI67" s="7">
        <v>0.43243243243243235</v>
      </c>
      <c r="AJ67" s="7">
        <v>0</v>
      </c>
      <c r="AK67" s="7">
        <v>5.4054054054054029E-2</v>
      </c>
      <c r="AL67" s="7">
        <v>0</v>
      </c>
      <c r="AM67" s="7">
        <v>8.1081081081081058E-2</v>
      </c>
      <c r="AN67" s="7">
        <v>8.1081081081081058E-2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0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0.63</v>
      </c>
      <c r="F68" s="1">
        <v>46153</v>
      </c>
      <c r="G68" s="1">
        <v>46158</v>
      </c>
      <c r="H68" s="1">
        <v>46176</v>
      </c>
      <c r="I68" s="1">
        <v>46189</v>
      </c>
      <c r="J68">
        <v>5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3.9999999999999994E-2</v>
      </c>
      <c r="T68" s="7">
        <v>0.44444444444444442</v>
      </c>
      <c r="U68" s="7">
        <v>0.22222222222222221</v>
      </c>
      <c r="V68" s="7">
        <v>0.22222222222222221</v>
      </c>
      <c r="W68" s="7">
        <v>0</v>
      </c>
      <c r="X68" s="7">
        <v>0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0.12999999999999998</v>
      </c>
      <c r="AI68" s="7">
        <v>0.35135135135135126</v>
      </c>
      <c r="AJ68" s="7">
        <v>0</v>
      </c>
      <c r="AK68" s="7">
        <v>5.4054054054054029E-2</v>
      </c>
      <c r="AL68" s="7">
        <v>0</v>
      </c>
      <c r="AM68" s="7">
        <v>8.1081081081081058E-2</v>
      </c>
      <c r="AN68" s="7">
        <v>0</v>
      </c>
      <c r="AO68" s="7">
        <v>0</v>
      </c>
      <c r="AP68" s="7">
        <v>0</v>
      </c>
      <c r="AQ68" s="7">
        <v>0</v>
      </c>
      <c r="AR68" s="7">
        <v>0</v>
      </c>
      <c r="AS68" s="7">
        <v>0</v>
      </c>
      <c r="AT68" s="7">
        <v>0</v>
      </c>
      <c r="AU68" s="7">
        <v>0</v>
      </c>
      <c r="AV68" s="7">
        <v>0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0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0.85999999999999988</v>
      </c>
      <c r="F69" s="1">
        <v>46153</v>
      </c>
      <c r="G69" s="1">
        <v>46156</v>
      </c>
      <c r="H69" s="1">
        <v>46178</v>
      </c>
      <c r="I69" s="1">
        <v>46179</v>
      </c>
      <c r="J69">
        <v>3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0.26999999999999985</v>
      </c>
      <c r="AI69" s="7">
        <v>0.72972972972972949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0</v>
      </c>
      <c r="AT69" s="7">
        <v>0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0.83499999999999985</v>
      </c>
      <c r="F70" s="1">
        <v>46154</v>
      </c>
      <c r="G70" s="1">
        <v>46156</v>
      </c>
      <c r="H70" s="1">
        <v>46176</v>
      </c>
      <c r="I70" s="1">
        <v>46180</v>
      </c>
      <c r="J70">
        <v>5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0.24499999999999988</v>
      </c>
      <c r="AI70" s="7">
        <v>0.66216216216216184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0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0</v>
      </c>
      <c r="AU70" s="7">
        <v>5.4054054054054029E-2</v>
      </c>
      <c r="AV70" s="7">
        <v>0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0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0.57999999999999996</v>
      </c>
      <c r="F71" s="1">
        <v>46154</v>
      </c>
      <c r="G71" s="1">
        <v>46158</v>
      </c>
      <c r="H71" s="1">
        <v>46178</v>
      </c>
      <c r="I71" s="1">
        <v>46190</v>
      </c>
      <c r="J71">
        <v>3</v>
      </c>
      <c r="K71" s="1"/>
      <c r="L71" s="7">
        <v>0.39</v>
      </c>
      <c r="M71" s="7">
        <v>0.90697674418604635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0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0.11999999999999995</v>
      </c>
      <c r="AI71" s="7">
        <v>0.32432432432432423</v>
      </c>
      <c r="AJ71" s="7">
        <v>0</v>
      </c>
      <c r="AK71" s="7">
        <v>5.4054054054054029E-2</v>
      </c>
      <c r="AL71" s="7">
        <v>0</v>
      </c>
      <c r="AM71" s="7">
        <v>8.1081081081081058E-2</v>
      </c>
      <c r="AN71" s="7">
        <v>0</v>
      </c>
      <c r="AO71" s="7">
        <v>0</v>
      </c>
      <c r="AP71" s="7">
        <v>0</v>
      </c>
      <c r="AQ71" s="7">
        <v>0</v>
      </c>
      <c r="AR71" s="7">
        <v>0</v>
      </c>
      <c r="AS71" s="7">
        <v>0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0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0.64</v>
      </c>
      <c r="F72" s="1">
        <v>46155</v>
      </c>
      <c r="G72" s="1">
        <v>46156</v>
      </c>
      <c r="H72" s="1">
        <v>46181</v>
      </c>
      <c r="I72" s="1">
        <v>46191</v>
      </c>
      <c r="J72">
        <v>0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3.9999999999999994E-2</v>
      </c>
      <c r="T72" s="7">
        <v>0.44444444444444442</v>
      </c>
      <c r="U72" s="7">
        <v>0.22222222222222221</v>
      </c>
      <c r="V72" s="7">
        <v>0.22222222222222221</v>
      </c>
      <c r="W72" s="7">
        <v>0</v>
      </c>
      <c r="X72" s="7">
        <v>0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0.10999999999999996</v>
      </c>
      <c r="AI72" s="7">
        <v>0.2972972972972972</v>
      </c>
      <c r="AJ72" s="7">
        <v>0</v>
      </c>
      <c r="AK72" s="7">
        <v>5.4054054054054029E-2</v>
      </c>
      <c r="AL72" s="7">
        <v>0</v>
      </c>
      <c r="AM72" s="7">
        <v>8.1081081081081058E-2</v>
      </c>
      <c r="AN72" s="7">
        <v>0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0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0.8949999999999998</v>
      </c>
      <c r="F73" s="1">
        <v>46155</v>
      </c>
      <c r="G73" s="1">
        <v>46154</v>
      </c>
      <c r="H73" s="1">
        <v>46178</v>
      </c>
      <c r="I73" s="1">
        <v>46181</v>
      </c>
      <c r="J73">
        <v>3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6.9999999999999993E-2</v>
      </c>
      <c r="AB73" s="7">
        <v>0.63636363636363635</v>
      </c>
      <c r="AC73" s="7">
        <v>0.27272727272727271</v>
      </c>
      <c r="AD73" s="7">
        <v>0</v>
      </c>
      <c r="AE73" s="7">
        <v>0</v>
      </c>
      <c r="AF73" s="7">
        <v>0.18181818181818185</v>
      </c>
      <c r="AG73" s="7">
        <v>0.18181818181818185</v>
      </c>
      <c r="AH73" s="7">
        <v>0.30499999999999988</v>
      </c>
      <c r="AI73" s="7">
        <v>0.82432432432432401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0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0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0.78</v>
      </c>
      <c r="F74" s="1">
        <v>46156</v>
      </c>
      <c r="G74" s="1">
        <v>46167</v>
      </c>
      <c r="H74" s="1">
        <v>46181</v>
      </c>
      <c r="I74" s="1">
        <v>46182</v>
      </c>
      <c r="J74">
        <v>0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0.18999999999999995</v>
      </c>
      <c r="AI74" s="7">
        <v>0.51351351351351338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0</v>
      </c>
      <c r="AO74" s="7">
        <v>0</v>
      </c>
      <c r="AP74" s="7">
        <v>0</v>
      </c>
      <c r="AQ74" s="7">
        <v>0</v>
      </c>
      <c r="AR74" s="7">
        <v>0</v>
      </c>
      <c r="AS74" s="7">
        <v>0</v>
      </c>
      <c r="AT74" s="7">
        <v>0</v>
      </c>
      <c r="AU74" s="7">
        <v>5.4054054054054029E-2</v>
      </c>
      <c r="AV74" s="7">
        <v>0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0</v>
      </c>
      <c r="BB74" s="7">
        <v>8.1081081081081058E-2</v>
      </c>
      <c r="BC74" s="7">
        <v>0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0.57999999999999996</v>
      </c>
      <c r="F75" s="1">
        <v>46156</v>
      </c>
      <c r="G75" s="1">
        <v>46161</v>
      </c>
      <c r="H75" s="1">
        <v>46177</v>
      </c>
      <c r="I75" s="1">
        <v>46192</v>
      </c>
      <c r="J75">
        <v>4</v>
      </c>
      <c r="K75" s="1"/>
      <c r="L75" s="7">
        <v>0.39</v>
      </c>
      <c r="M75" s="7">
        <v>0.90697674418604635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0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0.11999999999999995</v>
      </c>
      <c r="AI75" s="7">
        <v>0.32432432432432423</v>
      </c>
      <c r="AJ75" s="7">
        <v>0</v>
      </c>
      <c r="AK75" s="7">
        <v>5.4054054054054029E-2</v>
      </c>
      <c r="AL75" s="7">
        <v>0</v>
      </c>
      <c r="AM75" s="7">
        <v>8.1081081081081058E-2</v>
      </c>
      <c r="AN75" s="7">
        <v>0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0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0.57999999999999996</v>
      </c>
      <c r="F76" s="1">
        <v>46157</v>
      </c>
      <c r="G76" s="1">
        <v>46160</v>
      </c>
      <c r="H76" s="1">
        <v>46177</v>
      </c>
      <c r="I76" s="1">
        <v>46193</v>
      </c>
      <c r="J76">
        <v>4</v>
      </c>
      <c r="K76" s="1"/>
      <c r="L76" s="7">
        <v>0.39</v>
      </c>
      <c r="M76" s="7">
        <v>0.90697674418604635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0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0.11999999999999995</v>
      </c>
      <c r="AI76" s="7">
        <v>0.32432432432432423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0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0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0.41999999999999993</v>
      </c>
      <c r="F77" s="1">
        <v>46157</v>
      </c>
      <c r="G77" s="1">
        <v>46169</v>
      </c>
      <c r="H77" s="1">
        <v>46181</v>
      </c>
      <c r="I77" s="1">
        <v>46183</v>
      </c>
      <c r="J77">
        <v>0</v>
      </c>
      <c r="K77" s="1"/>
      <c r="L77" s="7">
        <v>0.39</v>
      </c>
      <c r="M77" s="7">
        <v>0.90697674418604635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0</v>
      </c>
      <c r="S77" s="7">
        <v>0</v>
      </c>
      <c r="T77" s="7">
        <v>0</v>
      </c>
      <c r="U77" s="7">
        <v>0</v>
      </c>
      <c r="V77" s="7">
        <v>0</v>
      </c>
      <c r="W77" s="7">
        <v>0</v>
      </c>
      <c r="X77" s="7">
        <v>0</v>
      </c>
      <c r="Y77" s="7">
        <v>0</v>
      </c>
      <c r="Z77" s="7">
        <v>0</v>
      </c>
      <c r="AA77" s="7">
        <v>0.03</v>
      </c>
      <c r="AB77" s="7">
        <v>0.27272727272727271</v>
      </c>
      <c r="AC77" s="7">
        <v>0.27272727272727271</v>
      </c>
      <c r="AD77" s="7">
        <v>0</v>
      </c>
      <c r="AE77" s="7">
        <v>0</v>
      </c>
      <c r="AF77" s="7">
        <v>0</v>
      </c>
      <c r="AG77" s="7">
        <v>0</v>
      </c>
      <c r="AH77" s="7">
        <v>0</v>
      </c>
      <c r="AI77" s="7">
        <v>0</v>
      </c>
      <c r="AJ77" s="7">
        <v>0</v>
      </c>
      <c r="AK77" s="7">
        <v>0</v>
      </c>
      <c r="AL77" s="7">
        <v>0</v>
      </c>
      <c r="AM77" s="7">
        <v>0</v>
      </c>
      <c r="AN77" s="7">
        <v>0</v>
      </c>
      <c r="AO77" s="7">
        <v>0</v>
      </c>
      <c r="AP77" s="7">
        <v>0</v>
      </c>
      <c r="AQ77" s="7">
        <v>0</v>
      </c>
      <c r="AR77" s="7">
        <v>0</v>
      </c>
      <c r="AS77" s="7">
        <v>0</v>
      </c>
      <c r="AT77" s="7">
        <v>0</v>
      </c>
      <c r="AU77" s="7">
        <v>0</v>
      </c>
      <c r="AV77" s="7">
        <v>0</v>
      </c>
      <c r="AW77" s="7">
        <v>0</v>
      </c>
      <c r="AX77" s="7">
        <v>0</v>
      </c>
      <c r="AY77" s="7">
        <v>0</v>
      </c>
      <c r="AZ77" s="7">
        <v>0</v>
      </c>
      <c r="BA77" s="7">
        <v>0</v>
      </c>
      <c r="BB77" s="7">
        <v>0</v>
      </c>
      <c r="BC77" s="7">
        <v>0</v>
      </c>
      <c r="BD77">
        <v>0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0.54999999999999993</v>
      </c>
      <c r="F78" s="1">
        <v>46160</v>
      </c>
      <c r="G78" s="1">
        <v>46168</v>
      </c>
      <c r="H78" s="1">
        <v>46181</v>
      </c>
      <c r="I78" s="1">
        <v>46186</v>
      </c>
      <c r="J78">
        <v>0</v>
      </c>
      <c r="K78" s="1"/>
      <c r="L78" s="7">
        <v>0.39</v>
      </c>
      <c r="M78" s="7">
        <v>0.90697674418604635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0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</v>
      </c>
      <c r="AI78" s="7">
        <v>0</v>
      </c>
      <c r="AJ78" s="7">
        <v>0</v>
      </c>
      <c r="AK78" s="7">
        <v>0</v>
      </c>
      <c r="AL78" s="7">
        <v>0</v>
      </c>
      <c r="AM78" s="7">
        <v>0</v>
      </c>
      <c r="AN78" s="7">
        <v>0</v>
      </c>
      <c r="AO78" s="7">
        <v>0</v>
      </c>
      <c r="AP78" s="7">
        <v>0</v>
      </c>
      <c r="AQ78" s="7">
        <v>0</v>
      </c>
      <c r="AR78" s="7">
        <v>0</v>
      </c>
      <c r="AS78" s="7">
        <v>0</v>
      </c>
      <c r="AT78" s="7">
        <v>0</v>
      </c>
      <c r="AU78" s="7">
        <v>0</v>
      </c>
      <c r="AV78" s="7">
        <v>0</v>
      </c>
      <c r="AW78" s="7">
        <v>0</v>
      </c>
      <c r="AX78" s="7">
        <v>0</v>
      </c>
      <c r="AY78" s="7">
        <v>0</v>
      </c>
      <c r="AZ78" s="7">
        <v>0</v>
      </c>
      <c r="BA78" s="7">
        <v>0</v>
      </c>
      <c r="BB78" s="7">
        <v>0</v>
      </c>
      <c r="BC78" s="7">
        <v>0</v>
      </c>
      <c r="BD78">
        <v>0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0.56999999999999995</v>
      </c>
      <c r="F79" s="1">
        <v>46160</v>
      </c>
      <c r="G79" s="1">
        <v>46158</v>
      </c>
      <c r="H79" s="1">
        <v>46176</v>
      </c>
      <c r="I79" s="1">
        <v>46196</v>
      </c>
      <c r="J79">
        <v>5</v>
      </c>
      <c r="K79" s="1"/>
      <c r="L79" s="7">
        <v>0.39</v>
      </c>
      <c r="M79" s="7">
        <v>0.90697674418604635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0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0.10999999999999996</v>
      </c>
      <c r="AI79" s="7">
        <v>0.2972972972972972</v>
      </c>
      <c r="AJ79" s="7">
        <v>0</v>
      </c>
      <c r="AK79" s="7">
        <v>5.4054054054054029E-2</v>
      </c>
      <c r="AL79" s="7">
        <v>0</v>
      </c>
      <c r="AM79" s="7">
        <v>8.1081081081081058E-2</v>
      </c>
      <c r="AN79" s="7">
        <v>0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0.55999999999999994</v>
      </c>
      <c r="F80" s="1">
        <v>46161</v>
      </c>
      <c r="G80" s="1">
        <v>46162</v>
      </c>
      <c r="H80" s="1">
        <v>46181</v>
      </c>
      <c r="I80" s="1">
        <v>46197</v>
      </c>
      <c r="J80">
        <v>0</v>
      </c>
      <c r="K80" s="1"/>
      <c r="L80" s="7">
        <v>0.39</v>
      </c>
      <c r="M80" s="7">
        <v>0.90697674418604635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0</v>
      </c>
      <c r="S80" s="7">
        <v>3.9999999999999994E-2</v>
      </c>
      <c r="T80" s="7">
        <v>0.44444444444444442</v>
      </c>
      <c r="U80" s="7">
        <v>0.22222222222222221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9.9999999999999964E-2</v>
      </c>
      <c r="AI80" s="7">
        <v>0.27027027027027017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0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0</v>
      </c>
      <c r="BB80" s="7">
        <v>0</v>
      </c>
      <c r="BC80" s="7">
        <v>0</v>
      </c>
      <c r="BD80">
        <v>0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0.7649999999999999</v>
      </c>
      <c r="F81" s="1">
        <v>46161</v>
      </c>
      <c r="G81" s="1">
        <v>46168</v>
      </c>
      <c r="H81" s="1">
        <v>46178</v>
      </c>
      <c r="I81" s="1">
        <v>46187</v>
      </c>
      <c r="J81">
        <v>3</v>
      </c>
      <c r="K81" s="1"/>
      <c r="L81" s="7">
        <v>0.39</v>
      </c>
      <c r="M81" s="7">
        <v>0.90697674418604635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0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0.21499999999999991</v>
      </c>
      <c r="AI81" s="7">
        <v>0.58108108108108092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0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0</v>
      </c>
      <c r="AU81" s="7">
        <v>5.4054054054054029E-2</v>
      </c>
      <c r="AV81" s="7">
        <v>0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0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0.39</v>
      </c>
      <c r="F82" s="1">
        <v>46162</v>
      </c>
      <c r="G82" s="1">
        <v>46171</v>
      </c>
      <c r="H82" s="1">
        <v>46171</v>
      </c>
      <c r="I82" s="1">
        <v>46188</v>
      </c>
      <c r="J82">
        <v>10</v>
      </c>
      <c r="K82" s="1"/>
      <c r="L82" s="7">
        <v>0.39</v>
      </c>
      <c r="M82" s="7">
        <v>0.90697674418604635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0</v>
      </c>
      <c r="S82" s="7">
        <v>0</v>
      </c>
      <c r="T82" s="7">
        <v>0</v>
      </c>
      <c r="U82" s="7">
        <v>0</v>
      </c>
      <c r="V82" s="7">
        <v>0</v>
      </c>
      <c r="W82" s="7">
        <v>0</v>
      </c>
      <c r="X82" s="7">
        <v>0</v>
      </c>
      <c r="Y82" s="7">
        <v>0</v>
      </c>
      <c r="Z82" s="7">
        <v>0</v>
      </c>
      <c r="AA82" s="7">
        <v>0</v>
      </c>
      <c r="AB82" s="7">
        <v>0</v>
      </c>
      <c r="AC82" s="7">
        <v>0</v>
      </c>
      <c r="AD82" s="7">
        <v>0</v>
      </c>
      <c r="AE82" s="7">
        <v>0</v>
      </c>
      <c r="AF82" s="7">
        <v>0</v>
      </c>
      <c r="AG82" s="7">
        <v>0</v>
      </c>
      <c r="AH82" s="7">
        <v>0</v>
      </c>
      <c r="AI82" s="7">
        <v>0</v>
      </c>
      <c r="AJ82" s="7">
        <v>0</v>
      </c>
      <c r="AK82" s="7">
        <v>0</v>
      </c>
      <c r="AL82" s="7">
        <v>0</v>
      </c>
      <c r="AM82" s="7">
        <v>0</v>
      </c>
      <c r="AN82" s="7">
        <v>0</v>
      </c>
      <c r="AO82" s="7">
        <v>0</v>
      </c>
      <c r="AP82" s="7">
        <v>0</v>
      </c>
      <c r="AQ82" s="7">
        <v>0</v>
      </c>
      <c r="AR82" s="7">
        <v>0</v>
      </c>
      <c r="AS82" s="7">
        <v>0</v>
      </c>
      <c r="AT82" s="7">
        <v>0</v>
      </c>
      <c r="AU82" s="7">
        <v>0</v>
      </c>
      <c r="AV82" s="7">
        <v>0</v>
      </c>
      <c r="AW82" s="7">
        <v>0</v>
      </c>
      <c r="AX82" s="7">
        <v>0</v>
      </c>
      <c r="AY82" s="7">
        <v>0</v>
      </c>
      <c r="AZ82" s="7">
        <v>0</v>
      </c>
      <c r="BA82" s="7">
        <v>0</v>
      </c>
      <c r="BB82" s="7">
        <v>0</v>
      </c>
      <c r="BC82" s="7">
        <v>0</v>
      </c>
      <c r="BD82">
        <v>0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0.41</v>
      </c>
      <c r="F83" s="1">
        <v>46162</v>
      </c>
      <c r="G83" s="1">
        <v>46171</v>
      </c>
      <c r="H83" s="1">
        <v>46178</v>
      </c>
      <c r="I83" s="1">
        <v>46198</v>
      </c>
      <c r="J83">
        <v>3</v>
      </c>
      <c r="K83" s="1"/>
      <c r="L83" s="7">
        <v>0.39</v>
      </c>
      <c r="M83" s="7">
        <v>0.90697674418604635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0</v>
      </c>
      <c r="S83" s="7">
        <v>1.9999999999999997E-2</v>
      </c>
      <c r="T83" s="7">
        <v>0.22222222222222221</v>
      </c>
      <c r="U83" s="7">
        <v>0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</v>
      </c>
      <c r="AB83" s="7">
        <v>0</v>
      </c>
      <c r="AC83" s="7">
        <v>0</v>
      </c>
      <c r="AD83" s="7">
        <v>0</v>
      </c>
      <c r="AE83" s="7">
        <v>0</v>
      </c>
      <c r="AF83" s="7">
        <v>0</v>
      </c>
      <c r="AG83" s="7">
        <v>0</v>
      </c>
      <c r="AH83" s="7">
        <v>0</v>
      </c>
      <c r="AI83" s="7">
        <v>0</v>
      </c>
      <c r="AJ83" s="7">
        <v>0</v>
      </c>
      <c r="AK83" s="7">
        <v>0</v>
      </c>
      <c r="AL83" s="7">
        <v>0</v>
      </c>
      <c r="AM83" s="7">
        <v>0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0</v>
      </c>
      <c r="AZ83" s="7">
        <v>0</v>
      </c>
      <c r="BA83" s="7">
        <v>0</v>
      </c>
      <c r="BB83" s="7">
        <v>0</v>
      </c>
      <c r="BC83" s="7">
        <v>0</v>
      </c>
      <c r="BD83">
        <v>0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0.39</v>
      </c>
      <c r="F84" s="1">
        <v>46164</v>
      </c>
      <c r="G84" s="1">
        <v>46174</v>
      </c>
      <c r="H84" s="1">
        <v>46177</v>
      </c>
      <c r="I84" s="1">
        <v>46200</v>
      </c>
      <c r="J84">
        <v>4</v>
      </c>
      <c r="K84" s="1"/>
      <c r="L84" s="7">
        <v>0.39</v>
      </c>
      <c r="M84" s="7">
        <v>0.90697674418604635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0</v>
      </c>
      <c r="S84" s="7">
        <v>0</v>
      </c>
      <c r="T84" s="7">
        <v>0</v>
      </c>
      <c r="U84" s="7">
        <v>0</v>
      </c>
      <c r="V84" s="7">
        <v>0</v>
      </c>
      <c r="W84" s="7">
        <v>0</v>
      </c>
      <c r="X84" s="7">
        <v>0</v>
      </c>
      <c r="Y84" s="7">
        <v>0</v>
      </c>
      <c r="Z84" s="7">
        <v>0</v>
      </c>
      <c r="AA84" s="7">
        <v>0</v>
      </c>
      <c r="AB84" s="7">
        <v>0</v>
      </c>
      <c r="AC84" s="7">
        <v>0</v>
      </c>
      <c r="AD84" s="7">
        <v>0</v>
      </c>
      <c r="AE84" s="7">
        <v>0</v>
      </c>
      <c r="AF84" s="7">
        <v>0</v>
      </c>
      <c r="AG84" s="7">
        <v>0</v>
      </c>
      <c r="AH84" s="7">
        <v>0</v>
      </c>
      <c r="AI84" s="7">
        <v>0</v>
      </c>
      <c r="AJ84" s="7">
        <v>0</v>
      </c>
      <c r="AK84" s="7">
        <v>0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0</v>
      </c>
      <c r="AY84" s="7">
        <v>0</v>
      </c>
      <c r="AZ84" s="7">
        <v>0</v>
      </c>
      <c r="BA84" s="7">
        <v>0</v>
      </c>
      <c r="BB84" s="7">
        <v>0</v>
      </c>
      <c r="BC84" s="7">
        <v>0</v>
      </c>
      <c r="BD84">
        <v>0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0.39</v>
      </c>
      <c r="F85" s="1">
        <v>46164</v>
      </c>
      <c r="G85" s="1">
        <v>46171</v>
      </c>
      <c r="H85" s="1">
        <v>46176</v>
      </c>
      <c r="I85" s="1">
        <v>46190</v>
      </c>
      <c r="J85">
        <v>5</v>
      </c>
      <c r="K85" s="1"/>
      <c r="L85" s="7">
        <v>0.39</v>
      </c>
      <c r="M85" s="7">
        <v>0.90697674418604635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0</v>
      </c>
      <c r="S85" s="7">
        <v>0</v>
      </c>
      <c r="T85" s="7">
        <v>0</v>
      </c>
      <c r="U85" s="7">
        <v>0</v>
      </c>
      <c r="V85" s="7">
        <v>0</v>
      </c>
      <c r="W85" s="7">
        <v>0</v>
      </c>
      <c r="X85" s="7">
        <v>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>
        <v>0</v>
      </c>
      <c r="AF85" s="7">
        <v>0</v>
      </c>
      <c r="AG85" s="7">
        <v>0</v>
      </c>
      <c r="AH85" s="7">
        <v>0</v>
      </c>
      <c r="AI85" s="7">
        <v>0</v>
      </c>
      <c r="AJ85" s="7">
        <v>0</v>
      </c>
      <c r="AK85" s="7">
        <v>0</v>
      </c>
      <c r="AL85" s="7">
        <v>0</v>
      </c>
      <c r="AM85" s="7">
        <v>0</v>
      </c>
      <c r="AN85" s="7">
        <v>0</v>
      </c>
      <c r="AO85" s="7">
        <v>0</v>
      </c>
      <c r="AP85" s="7">
        <v>0</v>
      </c>
      <c r="AQ85" s="7">
        <v>0</v>
      </c>
      <c r="AR85" s="7">
        <v>0</v>
      </c>
      <c r="AS85" s="7">
        <v>0</v>
      </c>
      <c r="AT85" s="7">
        <v>0</v>
      </c>
      <c r="AU85" s="7">
        <v>0</v>
      </c>
      <c r="AV85" s="7">
        <v>0</v>
      </c>
      <c r="AW85" s="7">
        <v>0</v>
      </c>
      <c r="AX85" s="7">
        <v>0</v>
      </c>
      <c r="AY85" s="7">
        <v>0</v>
      </c>
      <c r="AZ85" s="7">
        <v>0</v>
      </c>
      <c r="BA85" s="7">
        <v>0</v>
      </c>
      <c r="BB85" s="7">
        <v>0</v>
      </c>
      <c r="BC85" s="7">
        <v>0</v>
      </c>
      <c r="BD85">
        <v>0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0.39</v>
      </c>
      <c r="F86" s="1">
        <v>46167</v>
      </c>
      <c r="G86" s="1">
        <v>46171</v>
      </c>
      <c r="H86" s="1">
        <v>46176</v>
      </c>
      <c r="I86" s="1">
        <v>46193</v>
      </c>
      <c r="J86">
        <v>5</v>
      </c>
      <c r="K86" s="1"/>
      <c r="L86" s="7">
        <v>0.39</v>
      </c>
      <c r="M86" s="7">
        <v>0.90697674418604635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  <c r="Z86" s="7">
        <v>0</v>
      </c>
      <c r="AA86" s="7">
        <v>0</v>
      </c>
      <c r="AB86" s="7">
        <v>0</v>
      </c>
      <c r="AC86" s="7">
        <v>0</v>
      </c>
      <c r="AD86" s="7">
        <v>0</v>
      </c>
      <c r="AE86" s="7">
        <v>0</v>
      </c>
      <c r="AF86" s="7">
        <v>0</v>
      </c>
      <c r="AG86" s="7">
        <v>0</v>
      </c>
      <c r="AH86" s="7">
        <v>0</v>
      </c>
      <c r="AI86" s="7">
        <v>0</v>
      </c>
      <c r="AJ86" s="7">
        <v>0</v>
      </c>
      <c r="AK86" s="7">
        <v>0</v>
      </c>
      <c r="AL86" s="7">
        <v>0</v>
      </c>
      <c r="AM86" s="7">
        <v>0</v>
      </c>
      <c r="AN86" s="7">
        <v>0</v>
      </c>
      <c r="AO86" s="7">
        <v>0</v>
      </c>
      <c r="AP86" s="7">
        <v>0</v>
      </c>
      <c r="AQ86" s="7">
        <v>0</v>
      </c>
      <c r="AR86" s="7">
        <v>0</v>
      </c>
      <c r="AS86" s="7">
        <v>0</v>
      </c>
      <c r="AT86" s="7">
        <v>0</v>
      </c>
      <c r="AU86" s="7">
        <v>0</v>
      </c>
      <c r="AV86" s="7">
        <v>0</v>
      </c>
      <c r="AW86" s="7">
        <v>0</v>
      </c>
      <c r="AX86" s="7">
        <v>0</v>
      </c>
      <c r="AY86" s="7">
        <v>0</v>
      </c>
      <c r="AZ86" s="7">
        <v>0</v>
      </c>
      <c r="BA86" s="7">
        <v>0</v>
      </c>
      <c r="BB86" s="7">
        <v>0</v>
      </c>
      <c r="BC86" s="7">
        <v>0</v>
      </c>
      <c r="BD86">
        <v>0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0.39</v>
      </c>
      <c r="F87" s="1">
        <v>46167</v>
      </c>
      <c r="G87" s="1">
        <v>46176</v>
      </c>
      <c r="H87" s="1">
        <v>46177</v>
      </c>
      <c r="I87" s="1">
        <v>46203</v>
      </c>
      <c r="J87">
        <v>4</v>
      </c>
      <c r="K87" s="1"/>
      <c r="L87" s="7">
        <v>0.39</v>
      </c>
      <c r="M87" s="7">
        <v>0.90697674418604635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0</v>
      </c>
      <c r="S87" s="7">
        <v>0</v>
      </c>
      <c r="T87" s="7">
        <v>0</v>
      </c>
      <c r="U87" s="7">
        <v>0</v>
      </c>
      <c r="V87" s="7">
        <v>0</v>
      </c>
      <c r="W87" s="7">
        <v>0</v>
      </c>
      <c r="X87" s="7">
        <v>0</v>
      </c>
      <c r="Y87" s="7">
        <v>0</v>
      </c>
      <c r="Z87" s="7">
        <v>0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0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0.42999999999999994</v>
      </c>
      <c r="F88" s="1">
        <v>46168</v>
      </c>
      <c r="G88" s="1">
        <v>46171</v>
      </c>
      <c r="H88" s="1">
        <v>46177</v>
      </c>
      <c r="I88" s="1">
        <v>46204</v>
      </c>
      <c r="J88">
        <v>4</v>
      </c>
      <c r="K88" s="1"/>
      <c r="L88" s="7">
        <v>0.39</v>
      </c>
      <c r="M88" s="7">
        <v>0.90697674418604635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0</v>
      </c>
      <c r="S88" s="7">
        <v>3.9999999999999994E-2</v>
      </c>
      <c r="T88" s="7">
        <v>0.44444444444444442</v>
      </c>
      <c r="U88" s="7">
        <v>0.22222222222222221</v>
      </c>
      <c r="V88" s="7">
        <v>0.22222222222222221</v>
      </c>
      <c r="W88" s="7">
        <v>0</v>
      </c>
      <c r="X88" s="7">
        <v>0</v>
      </c>
      <c r="Y88" s="7">
        <v>0</v>
      </c>
      <c r="Z88" s="7">
        <v>0</v>
      </c>
      <c r="AA88" s="7">
        <v>0</v>
      </c>
      <c r="AB88" s="7">
        <v>0</v>
      </c>
      <c r="AC88" s="7">
        <v>0</v>
      </c>
      <c r="AD88" s="7">
        <v>0</v>
      </c>
      <c r="AE88" s="7">
        <v>0</v>
      </c>
      <c r="AF88" s="7">
        <v>0</v>
      </c>
      <c r="AG88" s="7">
        <v>0</v>
      </c>
      <c r="AH88" s="7">
        <v>0</v>
      </c>
      <c r="AI88" s="7">
        <v>0</v>
      </c>
      <c r="AJ88" s="7">
        <v>0</v>
      </c>
      <c r="AK88" s="7">
        <v>0</v>
      </c>
      <c r="AL88" s="7">
        <v>0</v>
      </c>
      <c r="AM88" s="7">
        <v>0</v>
      </c>
      <c r="AN88" s="7">
        <v>0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0</v>
      </c>
      <c r="AZ88" s="7">
        <v>0</v>
      </c>
      <c r="BA88" s="7">
        <v>0</v>
      </c>
      <c r="BB88" s="7">
        <v>0</v>
      </c>
      <c r="BC88" s="7">
        <v>0</v>
      </c>
      <c r="BD88">
        <v>0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0.80500000000000005</v>
      </c>
      <c r="F89" s="1">
        <v>46168</v>
      </c>
      <c r="G89" s="1">
        <v>46171</v>
      </c>
      <c r="H89" s="1">
        <v>46178</v>
      </c>
      <c r="I89" s="1">
        <v>46194</v>
      </c>
      <c r="J89">
        <v>3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0.21499999999999991</v>
      </c>
      <c r="AI89" s="7">
        <v>0.58108108108108092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0</v>
      </c>
      <c r="AO89" s="7">
        <v>0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0</v>
      </c>
      <c r="AU89" s="7">
        <v>5.4054054054054029E-2</v>
      </c>
      <c r="AV89" s="7">
        <v>0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0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0.12</v>
      </c>
      <c r="F90" s="1">
        <v>46169</v>
      </c>
      <c r="G90" s="1">
        <v>46178</v>
      </c>
      <c r="H90" s="1">
        <v>46178</v>
      </c>
      <c r="I90" s="1">
        <v>46195</v>
      </c>
      <c r="J90">
        <v>3</v>
      </c>
      <c r="K90" s="1"/>
      <c r="L90" s="7">
        <v>0.12</v>
      </c>
      <c r="M90" s="7">
        <v>0.27906976744186046</v>
      </c>
      <c r="N90" s="7">
        <v>0.27906976744186046</v>
      </c>
      <c r="O90" s="7">
        <v>0</v>
      </c>
      <c r="P90" s="7">
        <v>0</v>
      </c>
      <c r="Q90" s="7">
        <v>0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0.12</v>
      </c>
      <c r="F91" s="1">
        <v>46169</v>
      </c>
      <c r="G91" s="1">
        <v>46176</v>
      </c>
      <c r="H91" s="1">
        <v>46176</v>
      </c>
      <c r="I91" s="1">
        <v>46205</v>
      </c>
      <c r="J91">
        <v>5</v>
      </c>
      <c r="K91" s="1"/>
      <c r="L91" s="7">
        <v>0.12</v>
      </c>
      <c r="M91" s="7">
        <v>0.27906976744186046</v>
      </c>
      <c r="N91" s="7">
        <v>0.27906976744186046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0.12</v>
      </c>
      <c r="F92" s="1">
        <v>46170</v>
      </c>
      <c r="G92" s="1">
        <v>46181</v>
      </c>
      <c r="H92" s="1">
        <v>46181</v>
      </c>
      <c r="I92" s="1">
        <v>46206</v>
      </c>
      <c r="J92">
        <v>0</v>
      </c>
      <c r="K92" s="1"/>
      <c r="L92" s="7">
        <v>0.12</v>
      </c>
      <c r="M92" s="7">
        <v>0.27906976744186046</v>
      </c>
      <c r="N92" s="7">
        <v>0.27906976744186046</v>
      </c>
      <c r="O92" s="7">
        <v>0</v>
      </c>
      <c r="P92" s="7">
        <v>0</v>
      </c>
      <c r="Q92" s="7">
        <v>0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</v>
      </c>
      <c r="F93" s="1">
        <v>46170</v>
      </c>
      <c r="G93" s="1"/>
      <c r="H93" s="1">
        <v>0</v>
      </c>
      <c r="I93" s="1">
        <v>46196</v>
      </c>
      <c r="J93">
        <v>46181</v>
      </c>
      <c r="K93" s="1"/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3" s="42" t="str">
        <f>+IF(AVANCE[[#This Row],[FECHA INICIO REAL]]="","",AVANCE[[#This Row],[FECHA INICIO REAL]]-AVANCE[[#This Row],[FECHA INICIO TEORICO]])</f>
        <v/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</v>
      </c>
      <c r="F94" s="1">
        <v>46171</v>
      </c>
      <c r="G94" s="1"/>
      <c r="H94" s="1">
        <v>0</v>
      </c>
      <c r="I94" s="1">
        <v>46197</v>
      </c>
      <c r="J94">
        <v>46181</v>
      </c>
      <c r="K94" s="1"/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4" s="42" t="str">
        <f>+IF(AVANCE[[#This Row],[FECHA INICIO REAL]]="","",AVANCE[[#This Row],[FECHA INICIO REAL]]-AVANCE[[#This Row],[FECHA INICIO TEORICO]])</f>
        <v/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0.12</v>
      </c>
      <c r="F95" s="1">
        <v>46171</v>
      </c>
      <c r="G95" s="1">
        <v>46181</v>
      </c>
      <c r="H95" s="1">
        <v>46181</v>
      </c>
      <c r="I95" s="1">
        <v>46207</v>
      </c>
      <c r="J95">
        <v>0</v>
      </c>
      <c r="K95" s="1"/>
      <c r="L95" s="7">
        <v>0.12</v>
      </c>
      <c r="M95" s="7">
        <v>0.27906976744186046</v>
      </c>
      <c r="N95" s="7">
        <v>0.27906976744186046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0.39</v>
      </c>
      <c r="F96" s="1">
        <v>46174</v>
      </c>
      <c r="G96" s="1">
        <v>46177</v>
      </c>
      <c r="H96" s="1">
        <v>46178</v>
      </c>
      <c r="I96" s="1">
        <v>46210</v>
      </c>
      <c r="J96">
        <v>3</v>
      </c>
      <c r="K96" s="1"/>
      <c r="L96" s="7">
        <v>0.39</v>
      </c>
      <c r="M96" s="7">
        <v>0.90697674418604635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0</v>
      </c>
      <c r="S96" s="7">
        <v>0</v>
      </c>
      <c r="T96" s="7">
        <v>0</v>
      </c>
      <c r="U96" s="7">
        <v>0</v>
      </c>
      <c r="V96" s="7">
        <v>0</v>
      </c>
      <c r="W96" s="7">
        <v>0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0</v>
      </c>
      <c r="AD96" s="7">
        <v>0</v>
      </c>
      <c r="AE96" s="7">
        <v>0</v>
      </c>
      <c r="AF96" s="7">
        <v>0</v>
      </c>
      <c r="AG96" s="7">
        <v>0</v>
      </c>
      <c r="AH96" s="7">
        <v>0</v>
      </c>
      <c r="AI96" s="7">
        <v>0</v>
      </c>
      <c r="AJ96" s="7">
        <v>0</v>
      </c>
      <c r="AK96" s="7">
        <v>0</v>
      </c>
      <c r="AL96" s="7">
        <v>0</v>
      </c>
      <c r="AM96" s="7">
        <v>0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0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0.39</v>
      </c>
      <c r="F97" s="1">
        <v>46174</v>
      </c>
      <c r="G97" s="1">
        <v>46177</v>
      </c>
      <c r="H97" s="1">
        <v>46181</v>
      </c>
      <c r="I97" s="1">
        <v>46200</v>
      </c>
      <c r="J97">
        <v>0</v>
      </c>
      <c r="K97" s="1"/>
      <c r="L97" s="7">
        <v>0.39</v>
      </c>
      <c r="M97" s="7">
        <v>0.90697674418604635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  <c r="AF97" s="7">
        <v>0</v>
      </c>
      <c r="AG97" s="7">
        <v>0</v>
      </c>
      <c r="AH97" s="7">
        <v>0</v>
      </c>
      <c r="AI97" s="7">
        <v>0</v>
      </c>
      <c r="AJ97" s="7">
        <v>0</v>
      </c>
      <c r="AK97" s="7">
        <v>0</v>
      </c>
      <c r="AL97" s="7">
        <v>0</v>
      </c>
      <c r="AM97" s="7">
        <v>0</v>
      </c>
      <c r="AN97" s="7">
        <v>0</v>
      </c>
      <c r="AO97" s="7">
        <v>0</v>
      </c>
      <c r="AP97" s="7">
        <v>0</v>
      </c>
      <c r="AQ97" s="7">
        <v>0</v>
      </c>
      <c r="AR97" s="7">
        <v>0</v>
      </c>
      <c r="AS97" s="7">
        <v>0</v>
      </c>
      <c r="AT97" s="7">
        <v>0</v>
      </c>
      <c r="AU97" s="7">
        <v>0</v>
      </c>
      <c r="AV97" s="7">
        <v>0</v>
      </c>
      <c r="AW97" s="7">
        <v>0</v>
      </c>
      <c r="AX97" s="7">
        <v>0</v>
      </c>
      <c r="AY97" s="7">
        <v>0</v>
      </c>
      <c r="AZ97" s="7">
        <v>0</v>
      </c>
      <c r="BA97" s="7">
        <v>0</v>
      </c>
      <c r="BB97" s="7">
        <v>0</v>
      </c>
      <c r="BC97" s="7">
        <v>0</v>
      </c>
      <c r="BD97">
        <v>0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</v>
      </c>
      <c r="F98" s="1">
        <v>46175</v>
      </c>
      <c r="G98" s="1"/>
      <c r="H98" s="1">
        <v>0</v>
      </c>
      <c r="I98" s="1">
        <v>46199</v>
      </c>
      <c r="J98">
        <v>46181</v>
      </c>
      <c r="K98" s="1"/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8" s="42" t="str">
        <f>+IF(AVANCE[[#This Row],[FECHA INICIO REAL]]="","",AVANCE[[#This Row],[FECHA INICIO REAL]]-AVANCE[[#This Row],[FECHA INICIO TEORICO]])</f>
        <v/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</v>
      </c>
      <c r="F99" s="1">
        <v>46175</v>
      </c>
      <c r="G99" s="1"/>
      <c r="H99" s="1">
        <v>0</v>
      </c>
      <c r="I99" s="1">
        <v>46209</v>
      </c>
      <c r="J99">
        <v>46181</v>
      </c>
      <c r="K99" s="1"/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9" s="42" t="str">
        <f>+IF(AVANCE[[#This Row],[FECHA INICIO REAL]]="","",AVANCE[[#This Row],[FECHA INICIO REAL]]-AVANCE[[#This Row],[FECHA INICIO TEORICO]])</f>
        <v/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46181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0" s="42" t="str">
        <f>+IF(AVANCE[[#This Row],[FECHA INICIO REAL]]="","",AVANCE[[#This Row],[FECHA INICIO REAL]]-AVANCE[[#This Row],[FECHA INICIO TEORICO]])</f>
        <v/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</v>
      </c>
      <c r="F101" s="1">
        <v>46176</v>
      </c>
      <c r="G101" s="1"/>
      <c r="H101" s="1">
        <v>0</v>
      </c>
      <c r="I101" s="1">
        <v>46200</v>
      </c>
      <c r="J101">
        <v>46181</v>
      </c>
      <c r="K101" s="1"/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1" s="42" t="str">
        <f>+IF(AVANCE[[#This Row],[FECHA INICIO REAL]]="","",AVANCE[[#This Row],[FECHA INICIO REAL]]-AVANCE[[#This Row],[FECHA INICIO TEORICO]])</f>
        <v/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</v>
      </c>
      <c r="F102" s="1">
        <v>46177</v>
      </c>
      <c r="G102" s="1"/>
      <c r="H102" s="1">
        <v>0</v>
      </c>
      <c r="I102" s="1">
        <v>46201</v>
      </c>
      <c r="J102">
        <v>46181</v>
      </c>
      <c r="K102" s="1"/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2" s="42" t="str">
        <f>+IF(AVANCE[[#This Row],[FECHA INICIO REAL]]="","",AVANCE[[#This Row],[FECHA INICIO REAL]]-AVANCE[[#This Row],[FECHA INICIO TEORICO]])</f>
        <v/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</v>
      </c>
      <c r="F103" s="1">
        <v>46177</v>
      </c>
      <c r="G103" s="1"/>
      <c r="H103" s="1">
        <v>0</v>
      </c>
      <c r="I103" s="1">
        <v>46211</v>
      </c>
      <c r="J103">
        <v>46181</v>
      </c>
      <c r="K103" s="1"/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3" s="42" t="str">
        <f>+IF(AVANCE[[#This Row],[FECHA INICIO REAL]]="","",AVANCE[[#This Row],[FECHA INICIO REAL]]-AVANCE[[#This Row],[FECHA INICIO TEORICO]])</f>
        <v/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</v>
      </c>
      <c r="F104" s="1">
        <v>46178</v>
      </c>
      <c r="G104" s="1"/>
      <c r="H104" s="1">
        <v>0</v>
      </c>
      <c r="I104" s="1">
        <v>46212</v>
      </c>
      <c r="J104">
        <v>46181</v>
      </c>
      <c r="K104" s="1"/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4" s="42" t="str">
        <f>+IF(AVANCE[[#This Row],[FECHA INICIO REAL]]="","",AVANCE[[#This Row],[FECHA INICIO REAL]]-AVANCE[[#This Row],[FECHA INICIO TEORICO]])</f>
        <v/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</v>
      </c>
      <c r="F105" s="1">
        <v>46178</v>
      </c>
      <c r="G105" s="1"/>
      <c r="H105" s="1">
        <v>0</v>
      </c>
      <c r="I105" s="1">
        <v>46202</v>
      </c>
      <c r="J105">
        <v>46181</v>
      </c>
      <c r="K105" s="1"/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5" s="42" t="str">
        <f>+IF(AVANCE[[#This Row],[FECHA INICIO REAL]]="","",AVANCE[[#This Row],[FECHA INICIO REAL]]-AVANCE[[#This Row],[FECHA INICIO TEORICO]])</f>
        <v/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</v>
      </c>
      <c r="F106" s="1">
        <v>46181</v>
      </c>
      <c r="G106" s="1"/>
      <c r="H106" s="1">
        <v>0</v>
      </c>
      <c r="I106" s="1">
        <v>46205</v>
      </c>
      <c r="J106">
        <v>46181</v>
      </c>
      <c r="K106" s="1"/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6" s="42" t="str">
        <f>+IF(AVANCE[[#This Row],[FECHA INICIO REAL]]="","",AVANCE[[#This Row],[FECHA INICIO REAL]]-AVANCE[[#This Row],[FECHA INICIO TEORICO]])</f>
        <v/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</v>
      </c>
      <c r="F107" s="1">
        <v>46181</v>
      </c>
      <c r="G107" s="1"/>
      <c r="H107" s="1">
        <v>0</v>
      </c>
      <c r="I107" s="1">
        <v>46215</v>
      </c>
      <c r="J107">
        <v>46181</v>
      </c>
      <c r="K107" s="1"/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7" s="42" t="str">
        <f>+IF(AVANCE[[#This Row],[FECHA INICIO REAL]]="","",AVANCE[[#This Row],[FECHA INICIO REAL]]-AVANCE[[#This Row],[FECHA INICIO TEORICO]])</f>
        <v/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46181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46181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46181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46181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</v>
      </c>
      <c r="F112" s="1">
        <v>46184</v>
      </c>
      <c r="G112" s="1"/>
      <c r="H112" s="1">
        <v>0</v>
      </c>
      <c r="I112" s="1">
        <v>46218</v>
      </c>
      <c r="J112">
        <v>46181</v>
      </c>
      <c r="K112" s="1"/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2" s="42" t="str">
        <f>+IF(AVANCE[[#This Row],[FECHA INICIO REAL]]="","",AVANCE[[#This Row],[FECHA INICIO REAL]]-AVANCE[[#This Row],[FECHA INICIO TEORICO]])</f>
        <v/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46181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3" s="42" t="str">
        <f>+IF(AVANCE[[#This Row],[FECHA INICIO REAL]]="","",AVANCE[[#This Row],[FECHA INICIO REAL]]-AVANCE[[#This Row],[FECHA INICIO TEORICO]])</f>
        <v/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46181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46181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46181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46181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46181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46181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46181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46181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46181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46181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46181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46181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46181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46181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46181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46181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46181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46181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46181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46181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46181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46181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46181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46181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46181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46181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46181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46181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46181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46181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46181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46181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46181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46181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46181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46181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46181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46181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46181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46181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46181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46181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46181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46181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46181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46181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46181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46181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46181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46181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46181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46181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46181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46181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46181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46181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46181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46181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46181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46181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46181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46181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46181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46181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46181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46181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46181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46181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46181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46181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46181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46181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46181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46181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46181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46181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46181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46181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46181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46181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46181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46181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46181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46181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46181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46181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46181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46181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46181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46181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46181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46181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46181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46181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46181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46181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46181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46181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46181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46181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46181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46181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46181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46181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46181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46181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46181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46181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46181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46181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46181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46181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46181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46181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46181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46181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46181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46181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46181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46181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46181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46181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46181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46181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46181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46181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46181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46181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46181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46181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46181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46181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46181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46181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46181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46181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46181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46181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46181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46181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46181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46181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46181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46181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46181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46181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46181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46181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46181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46181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46181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46181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46181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46181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46181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46181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46181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46181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46181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46181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46181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46181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46181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46181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46181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46181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46181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46181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46181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46181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46181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46181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46181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46181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46181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46181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46181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46181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46181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46181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46181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46181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46181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46181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46181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46181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46181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46181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46181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46181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46181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46181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46181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46181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46181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46181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46181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46181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46181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46181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46181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46181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46181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46181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46181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46181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46181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46181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46181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46181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46181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46181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46181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46181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46181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46181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46181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46181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46181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46181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46181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46181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46181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46181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46181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46181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46181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46181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46181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46181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46181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46181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46181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46181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46181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46181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46181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46181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46181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46181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46181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46181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46181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46181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46181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46181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46181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46181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46181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46181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46181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46181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46181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46181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46181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46181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46181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46181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46181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46181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46181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46181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46181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46181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46181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46181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46181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46181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46181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46181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46181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46181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46181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46181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46181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46181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46181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46181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46181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46181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46181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46181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46181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46181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46181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46181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46181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46181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46181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46181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46181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46181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46181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46181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46181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46181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46181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46181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46181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46181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46181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46181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46181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46181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46181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46181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46181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46181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46181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46181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46181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46181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46181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46181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46181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46181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46181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46181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46181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46181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46181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46181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46181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46181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46181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46181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46181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46181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46181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46181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46181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46181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46181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46181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46181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46181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46181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46181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46181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46181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46181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46181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46181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46181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46181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46181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46181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46181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46181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46181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46181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46181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46181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46181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46181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46181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46181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46181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46181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46181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46181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46181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46181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46181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46181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46181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46181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46181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46181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46181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46181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46181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46181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46181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46181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46181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46181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46181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46181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46181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46181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46181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46181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46181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46181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46181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46181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46181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46181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46181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46181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46181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46181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46181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46181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46181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46181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46181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46181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46181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46181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46181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46181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46181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46181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46181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46181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46181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46181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46181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46181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46181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46181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46181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46181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46181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46181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46181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46181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46181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46181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46181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46181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46181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46181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46181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46181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46181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46181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46181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46181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46181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46181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46181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46181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46181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46181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46181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46181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46181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46181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46181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46181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46181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46181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46181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46181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46181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46181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46181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46181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46181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46181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46181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46181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46181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46181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46181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46181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46181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46181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46181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46181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46181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46181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46181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46181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46181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46181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46181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46181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46181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46181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46181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46181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46181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46181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46181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46181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46181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46181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46181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46181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46181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46181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46181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46181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46181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46181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46181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46181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46181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46181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46181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46181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46181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46181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46181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46181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46181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46181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46181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46181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46181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46181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46181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46181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46181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46181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46181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46181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46181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46181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46181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46181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46181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46181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46181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46181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46181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46181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46181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46181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46181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46181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46181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46181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46181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46181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46181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46181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46181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46181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46181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46181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46181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46181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46181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46181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46181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46181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46181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46181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46181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46181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46181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46181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46181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46181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46181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46181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46181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46181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46181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46181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46181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46181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46181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46181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46181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46181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46181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46181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46181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46181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46181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46181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46181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46181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46181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46181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46181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46181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46181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46181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46181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46181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46181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46181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46181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46181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46181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46181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46181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46181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46181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46181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46181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46181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46181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46181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46181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91" workbookViewId="0">
      <selection activeCell="I114" sqref="I114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66" t="s">
        <v>1723</v>
      </c>
      <c r="F1" s="66" t="s">
        <v>1728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67" t="s">
        <v>1724</v>
      </c>
      <c r="N1" s="74" t="s">
        <v>1727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3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0</v>
      </c>
      <c r="I114" s="13"/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0</v>
      </c>
      <c r="N114" s="69">
        <f>IF(CURVA[[#This Row],[% AVANCE REAL]]="",0,M114-M113)</f>
        <v>0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/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0</v>
      </c>
      <c r="N115" s="69">
        <f>IF(CURVA[[#This Row],[% AVANCE REAL]]="",0,M115-M114)</f>
        <v>0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0</v>
      </c>
      <c r="H116">
        <f>+_xlfn.XLOOKUP(CURVA[[#This Row],[Fecha]],AV_PLAN[Días],AV_PLAN[FECHA TERMINO REAL],"",0)</f>
        <v>0</v>
      </c>
      <c r="I116" s="13"/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0</v>
      </c>
      <c r="N116" s="69">
        <f>IF(CURVA[[#This Row],[% AVANCE REAL]]="",0,M116-M115)</f>
        <v>0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0</v>
      </c>
      <c r="I117" s="13"/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0</v>
      </c>
      <c r="N117" s="69">
        <f>IF(CURVA[[#This Row],[% AVANCE REAL]]="",0,M117-M116)</f>
        <v>0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/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0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/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0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0</v>
      </c>
      <c r="H120">
        <f>+_xlfn.XLOOKUP(CURVA[[#This Row],[Fecha]],AV_PLAN[Días],AV_PLAN[FECHA TERMINO REAL],"",0)</f>
        <v>0</v>
      </c>
      <c r="I120" s="13"/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0</v>
      </c>
      <c r="N120" s="69">
        <f>IF(CURVA[[#This Row],[% AVANCE REAL]]="",0,M120-M119)</f>
        <v>0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0</v>
      </c>
      <c r="H121">
        <f>+_xlfn.XLOOKUP(CURVA[[#This Row],[Fecha]],AV_PLAN[Días],AV_PLAN[FECHA TERMINO REAL],"",0)</f>
        <v>0</v>
      </c>
      <c r="I121" s="13"/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0</v>
      </c>
      <c r="N121" s="69">
        <f>IF(CURVA[[#This Row],[% AVANCE REAL]]="",0,M121-M120)</f>
        <v>0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0</v>
      </c>
      <c r="H122">
        <f>+_xlfn.XLOOKUP(CURVA[[#This Row],[Fecha]],AV_PLAN[Días],AV_PLAN[FECHA TERMINO REAL],"",0)</f>
        <v>0</v>
      </c>
      <c r="I122" s="13"/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0</v>
      </c>
      <c r="N122" s="69">
        <f>IF(CURVA[[#This Row],[% AVANCE REAL]]="",0,M122-M121)</f>
        <v>0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0</v>
      </c>
      <c r="I123" s="13"/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0</v>
      </c>
      <c r="N123" s="69">
        <f>IF(CURVA[[#This Row],[% AVANCE REAL]]="",0,M123-M122)</f>
        <v>0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0</v>
      </c>
      <c r="H124">
        <f>+_xlfn.XLOOKUP(CURVA[[#This Row],[Fecha]],AV_PLAN[Días],AV_PLAN[FECHA TERMINO REAL],"",0)</f>
        <v>0</v>
      </c>
      <c r="I124" s="13"/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0</v>
      </c>
      <c r="N124" s="69">
        <f>IF(CURVA[[#This Row],[% AVANCE REAL]]="",0,M124-M123)</f>
        <v>0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/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0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/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0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0</v>
      </c>
      <c r="I127" s="13"/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0</v>
      </c>
      <c r="N127" s="69">
        <f>IF(CURVA[[#This Row],[% AVANCE REAL]]="",0,M127-M126)</f>
        <v>0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J88" zoomScale="90" zoomScaleNormal="90" workbookViewId="0">
      <selection activeCell="BM505" sqref="BM505"/>
    </sheetView>
  </sheetViews>
  <sheetFormatPr baseColWidth="10" defaultRowHeight="15" x14ac:dyDescent="0.25"/>
  <cols>
    <col min="1" max="1" width="1.85546875" hidden="1" customWidth="1"/>
    <col min="2" max="2" width="23.7109375" hidden="1" customWidth="1"/>
    <col min="3" max="3" width="20.85546875" hidden="1" customWidth="1"/>
    <col min="4" max="4" width="19.85546875" hidden="1" customWidth="1"/>
    <col min="5" max="5" width="5.5703125" hidden="1" customWidth="1"/>
    <col min="6" max="6" width="18.14062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23.7109375" hidden="1" customWidth="1"/>
    <col min="11" max="11" width="26.42578125" hidden="1" customWidth="1"/>
    <col min="12" max="12" width="35.7109375" hidden="1" customWidth="1"/>
    <col min="13" max="13" width="3.28515625" hidden="1" customWidth="1"/>
    <col min="14" max="14" width="4.140625" hidden="1" customWidth="1"/>
    <col min="15" max="15" width="18.140625" hidden="1" customWidth="1"/>
    <col min="16" max="16" width="22.5703125" hidden="1" customWidth="1"/>
    <col min="17" max="17" width="4.140625" hidden="1" customWidth="1"/>
    <col min="18" max="18" width="2.42578125" hidden="1" customWidth="1"/>
    <col min="19" max="19" width="18.140625" hidden="1" customWidth="1"/>
    <col min="20" max="20" width="14.28515625" hidden="1" customWidth="1"/>
    <col min="21" max="21" width="23.5703125" hidden="1" customWidth="1"/>
    <col min="22" max="22" width="1.85546875" hidden="1" customWidth="1"/>
    <col min="23" max="23" width="18.140625" hidden="1" customWidth="1"/>
    <col min="24" max="24" width="29.42578125" hidden="1" customWidth="1"/>
    <col min="25" max="25" width="33.140625" hidden="1" customWidth="1"/>
    <col min="26" max="26" width="2.28515625" hidden="1" customWidth="1"/>
    <col min="27" max="27" width="18.140625" hidden="1" customWidth="1"/>
    <col min="28" max="28" width="24.7109375" hidden="1" customWidth="1"/>
    <col min="29" max="29" width="29.285156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46182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813</v>
      </c>
      <c r="G4" s="80">
        <v>30</v>
      </c>
      <c r="H4" s="80">
        <v>8.5806451612903221</v>
      </c>
      <c r="J4" s="39">
        <v>46143</v>
      </c>
      <c r="K4" s="13">
        <v>1</v>
      </c>
      <c r="L4" s="13">
        <v>0</v>
      </c>
      <c r="O4" s="9" t="s">
        <v>1575</v>
      </c>
      <c r="P4" s="13">
        <v>0.6063829787234043</v>
      </c>
      <c r="S4" s="39">
        <v>46143</v>
      </c>
      <c r="T4" s="80">
        <v>0</v>
      </c>
      <c r="U4" s="80">
        <v>14</v>
      </c>
      <c r="X4" t="s">
        <v>1582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0">
        <v>0</v>
      </c>
      <c r="H5" s="80">
        <v>0</v>
      </c>
      <c r="J5" s="39">
        <v>46144</v>
      </c>
      <c r="K5" s="13">
        <v>1</v>
      </c>
      <c r="L5" s="13">
        <v>0</v>
      </c>
      <c r="O5" s="9" t="s">
        <v>1576</v>
      </c>
      <c r="P5" s="13">
        <v>4.2553191489361701E-2</v>
      </c>
      <c r="S5" s="39">
        <v>46144</v>
      </c>
      <c r="T5" s="80">
        <v>0</v>
      </c>
      <c r="U5" s="80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0">
        <v>8</v>
      </c>
      <c r="H6" s="80">
        <v>10</v>
      </c>
      <c r="J6" s="39">
        <v>46145</v>
      </c>
      <c r="K6" s="13">
        <v>1</v>
      </c>
      <c r="L6" s="13">
        <v>0</v>
      </c>
      <c r="O6" s="9" t="s">
        <v>1577</v>
      </c>
      <c r="P6" s="13">
        <v>0.35106382978723405</v>
      </c>
      <c r="S6" s="39">
        <v>46145</v>
      </c>
      <c r="T6" s="80">
        <v>0</v>
      </c>
      <c r="U6" s="80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0">
        <v>9</v>
      </c>
      <c r="H7" s="80">
        <v>10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0">
        <v>1</v>
      </c>
      <c r="U7" s="80">
        <v>16</v>
      </c>
      <c r="X7" t="s">
        <v>1584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0">
        <v>3</v>
      </c>
      <c r="H8" s="80">
        <v>8</v>
      </c>
      <c r="J8" s="39">
        <v>46147</v>
      </c>
      <c r="K8" s="13">
        <v>0.98333333333333328</v>
      </c>
      <c r="L8" s="13">
        <v>0</v>
      </c>
      <c r="O8" s="8" t="s">
        <v>1574</v>
      </c>
      <c r="P8" t="s">
        <v>1580</v>
      </c>
      <c r="S8" s="39">
        <v>46147</v>
      </c>
      <c r="T8" s="80">
        <v>1</v>
      </c>
      <c r="U8" s="80">
        <v>19</v>
      </c>
      <c r="X8" t="s">
        <v>1585</v>
      </c>
      <c r="Y8">
        <f>+COUNTIF(AVANCE[% AVANCE],100%)</f>
        <v>29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0">
        <v>10</v>
      </c>
      <c r="H9" s="80">
        <v>10</v>
      </c>
      <c r="J9" s="39">
        <v>46148</v>
      </c>
      <c r="K9" s="13">
        <v>0.967741935483871</v>
      </c>
      <c r="L9" s="13">
        <v>0</v>
      </c>
      <c r="S9" s="39">
        <v>46148</v>
      </c>
      <c r="T9" s="80">
        <v>2</v>
      </c>
      <c r="U9" s="80">
        <v>22</v>
      </c>
      <c r="X9" t="s">
        <v>1586</v>
      </c>
      <c r="Y9">
        <f>+Y7-Y8</f>
        <v>675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0">
        <v>0</v>
      </c>
      <c r="H10" s="80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1559</v>
      </c>
      <c r="S10" s="39">
        <v>46149</v>
      </c>
      <c r="T10" s="80">
        <v>1</v>
      </c>
      <c r="U10" s="80">
        <v>24</v>
      </c>
      <c r="X10" t="s">
        <v>1587</v>
      </c>
      <c r="Y10">
        <f>+AVERAGE(G4:G500)</f>
        <v>7.6</v>
      </c>
    </row>
    <row r="11" spans="2:32" x14ac:dyDescent="0.25">
      <c r="B11" s="39">
        <v>46150</v>
      </c>
      <c r="C11" s="24">
        <v>66</v>
      </c>
      <c r="D11" s="24">
        <v>64</v>
      </c>
      <c r="F11" s="9" t="s">
        <v>814</v>
      </c>
      <c r="G11" s="80">
        <v>8</v>
      </c>
      <c r="H11" s="80">
        <v>10</v>
      </c>
      <c r="J11" s="39">
        <v>46150</v>
      </c>
      <c r="K11" s="13">
        <v>0.96969696969696972</v>
      </c>
      <c r="L11" s="13">
        <v>3.8461538461538464E-2</v>
      </c>
      <c r="O11" s="9" t="s">
        <v>1577</v>
      </c>
      <c r="P11" s="13">
        <v>0.30851063829787234</v>
      </c>
      <c r="S11" s="39">
        <v>46150</v>
      </c>
      <c r="T11" s="80">
        <v>2</v>
      </c>
      <c r="U11" s="80">
        <v>25</v>
      </c>
      <c r="X11" t="s">
        <v>1588</v>
      </c>
      <c r="Y11" s="42">
        <f>+Y9/Y10</f>
        <v>88.81578947368422</v>
      </c>
    </row>
    <row r="12" spans="2:32" x14ac:dyDescent="0.25">
      <c r="B12" s="39">
        <v>46151</v>
      </c>
      <c r="C12" s="24">
        <v>66</v>
      </c>
      <c r="D12" s="24">
        <v>64</v>
      </c>
      <c r="F12" s="10">
        <v>23</v>
      </c>
      <c r="G12" s="80">
        <v>6</v>
      </c>
      <c r="H12" s="80">
        <v>10</v>
      </c>
      <c r="J12" s="39">
        <v>46151</v>
      </c>
      <c r="K12" s="13">
        <v>0.96969696969696972</v>
      </c>
      <c r="L12" s="13">
        <v>3.8461538461538464E-2</v>
      </c>
      <c r="O12" s="9" t="s">
        <v>1579</v>
      </c>
      <c r="P12" s="13">
        <v>0.69148936170212771</v>
      </c>
      <c r="S12" s="39">
        <v>46151</v>
      </c>
      <c r="T12" s="80">
        <v>2</v>
      </c>
      <c r="U12" s="80">
        <v>25</v>
      </c>
      <c r="W12" s="8" t="s">
        <v>826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F13" s="10">
        <v>24</v>
      </c>
      <c r="G13" s="80">
        <v>2</v>
      </c>
      <c r="H13" s="80">
        <v>10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 s="80">
        <v>2</v>
      </c>
      <c r="U13" s="80">
        <v>25</v>
      </c>
      <c r="W13" s="8" t="s">
        <v>1578</v>
      </c>
      <c r="X13" t="s">
        <v>1577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 s="80">
        <v>3</v>
      </c>
      <c r="U14" s="80">
        <v>26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 s="80">
        <v>3</v>
      </c>
      <c r="U15" s="80">
        <v>28</v>
      </c>
      <c r="W15" s="8" t="s">
        <v>419</v>
      </c>
      <c r="X15" t="s">
        <v>1657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 s="80">
        <v>5</v>
      </c>
      <c r="U16" s="80">
        <v>30</v>
      </c>
      <c r="W16" s="9" t="s">
        <v>114</v>
      </c>
      <c r="X16" s="80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 s="80">
        <v>4</v>
      </c>
      <c r="U17" s="80">
        <v>24</v>
      </c>
      <c r="W17" s="9" t="s">
        <v>150</v>
      </c>
      <c r="X17" s="80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 s="80">
        <v>6</v>
      </c>
      <c r="U18" s="80">
        <v>24</v>
      </c>
      <c r="W18" s="9" t="s">
        <v>75</v>
      </c>
      <c r="X18" s="80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 s="80">
        <v>3</v>
      </c>
      <c r="U19" s="80">
        <v>24</v>
      </c>
      <c r="W19" s="9" t="s">
        <v>123</v>
      </c>
      <c r="X19" s="80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 s="80">
        <v>3</v>
      </c>
      <c r="U20" s="80">
        <v>24</v>
      </c>
      <c r="W20" s="9" t="s">
        <v>198</v>
      </c>
      <c r="X20" s="80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 s="80">
        <v>4</v>
      </c>
      <c r="U21" s="80">
        <v>24</v>
      </c>
      <c r="W21" s="9" t="s">
        <v>200</v>
      </c>
      <c r="X21" s="80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 s="80">
        <v>5</v>
      </c>
      <c r="U22" s="80">
        <v>25</v>
      </c>
      <c r="W22" s="9" t="s">
        <v>835</v>
      </c>
      <c r="X22" s="80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 s="80">
        <v>6</v>
      </c>
      <c r="U23" s="80">
        <v>25</v>
      </c>
      <c r="W23" s="9" t="s">
        <v>836</v>
      </c>
      <c r="X23" s="80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 s="80">
        <v>6</v>
      </c>
      <c r="U24" s="80">
        <v>25</v>
      </c>
      <c r="W24" s="9" t="s">
        <v>176</v>
      </c>
      <c r="X24" s="80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 s="80">
        <v>8</v>
      </c>
      <c r="U25" s="80">
        <v>27</v>
      </c>
      <c r="W25" s="9" t="s">
        <v>837</v>
      </c>
      <c r="X25" s="80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 s="80">
        <v>8</v>
      </c>
      <c r="U26" s="80">
        <v>27</v>
      </c>
      <c r="W26" s="9" t="s">
        <v>224</v>
      </c>
      <c r="X26" s="80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 s="80">
        <v>8</v>
      </c>
      <c r="U27" s="80">
        <v>27</v>
      </c>
      <c r="W27" s="9" t="s">
        <v>227</v>
      </c>
      <c r="X27" s="80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 s="80">
        <v>9</v>
      </c>
      <c r="U28" s="80">
        <v>29</v>
      </c>
      <c r="W28" s="9" t="s">
        <v>838</v>
      </c>
      <c r="X28" s="80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 s="80">
        <v>9</v>
      </c>
      <c r="U29" s="80">
        <v>31</v>
      </c>
      <c r="W29" s="9" t="s">
        <v>839</v>
      </c>
      <c r="X29" s="80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 s="80">
        <v>10</v>
      </c>
      <c r="U30" s="80">
        <v>29</v>
      </c>
      <c r="W30" s="9" t="s">
        <v>840</v>
      </c>
      <c r="X30" s="80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0">
        <v>12</v>
      </c>
      <c r="U31" s="80">
        <v>31</v>
      </c>
      <c r="W31" s="9" t="s">
        <v>841</v>
      </c>
      <c r="X31" s="80">
        <v>0</v>
      </c>
      <c r="AF31" s="76"/>
      <c r="AG31" s="76"/>
      <c r="AH31" s="76"/>
      <c r="AI31" s="76"/>
      <c r="AJ31" s="76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 s="80">
        <v>8</v>
      </c>
      <c r="U32" s="80">
        <v>33</v>
      </c>
      <c r="W32" s="9" t="s">
        <v>842</v>
      </c>
      <c r="X32" s="80">
        <v>0</v>
      </c>
      <c r="AF32" s="76"/>
      <c r="AG32" s="76"/>
      <c r="AH32" s="76"/>
      <c r="AI32" s="76"/>
      <c r="AJ32" s="76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 s="80">
        <v>8</v>
      </c>
      <c r="U33" s="80">
        <v>33</v>
      </c>
      <c r="W33" s="9" t="s">
        <v>843</v>
      </c>
      <c r="X33" s="80">
        <v>0</v>
      </c>
      <c r="AF33" s="76"/>
      <c r="AG33" s="76"/>
      <c r="AH33" s="76"/>
      <c r="AI33" s="76"/>
      <c r="AJ33" s="76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 s="80">
        <v>8</v>
      </c>
      <c r="U34" s="80">
        <v>33</v>
      </c>
      <c r="W34" s="9" t="s">
        <v>844</v>
      </c>
      <c r="X34" s="80">
        <v>0</v>
      </c>
      <c r="AF34" s="76"/>
      <c r="AG34" s="76"/>
      <c r="AH34" s="76"/>
      <c r="AI34" s="76"/>
      <c r="AJ34" s="76"/>
    </row>
    <row r="35" spans="2:36" x14ac:dyDescent="0.25">
      <c r="B35" s="39">
        <v>46174</v>
      </c>
      <c r="C35" s="24">
        <v>96</v>
      </c>
      <c r="D35" s="24">
        <v>87</v>
      </c>
      <c r="J35" s="39">
        <v>46174</v>
      </c>
      <c r="K35" s="13">
        <v>0.90625</v>
      </c>
      <c r="L35" s="13">
        <v>0.4107142857142857</v>
      </c>
      <c r="S35" s="39">
        <v>46174</v>
      </c>
      <c r="T35" s="80">
        <v>9</v>
      </c>
      <c r="U35" s="80">
        <v>33</v>
      </c>
      <c r="W35" s="9" t="s">
        <v>845</v>
      </c>
      <c r="X35" s="80">
        <v>0</v>
      </c>
      <c r="AF35" s="77"/>
      <c r="AG35" s="77"/>
      <c r="AH35" s="77"/>
      <c r="AI35" s="77"/>
      <c r="AJ35" s="77"/>
    </row>
    <row r="36" spans="2:36" ht="15" customHeight="1" x14ac:dyDescent="0.25">
      <c r="B36" s="39">
        <v>46175</v>
      </c>
      <c r="C36" s="24">
        <v>98</v>
      </c>
      <c r="D36" s="24">
        <v>87</v>
      </c>
      <c r="J36" s="39">
        <v>46175</v>
      </c>
      <c r="K36" s="13">
        <v>0.88775510204081631</v>
      </c>
      <c r="L36" s="13">
        <v>0.4107142857142857</v>
      </c>
      <c r="S36" s="39">
        <v>46175</v>
      </c>
      <c r="T36" s="80">
        <v>11</v>
      </c>
      <c r="U36" s="80">
        <v>33</v>
      </c>
      <c r="W36" s="9" t="s">
        <v>846</v>
      </c>
      <c r="X36" s="80">
        <v>0</v>
      </c>
      <c r="AF36" s="77"/>
      <c r="AG36" s="77"/>
      <c r="AH36" s="77"/>
      <c r="AI36" s="77"/>
      <c r="AJ36" s="77"/>
    </row>
    <row r="37" spans="2:36" ht="15" customHeight="1" x14ac:dyDescent="0.25">
      <c r="B37" s="39">
        <v>46176</v>
      </c>
      <c r="C37" s="24">
        <v>100</v>
      </c>
      <c r="D37" s="24">
        <v>89</v>
      </c>
      <c r="J37" s="39">
        <v>46176</v>
      </c>
      <c r="K37" s="13">
        <v>0.89</v>
      </c>
      <c r="L37" s="13">
        <v>0.40350877192982454</v>
      </c>
      <c r="S37" s="39">
        <v>46176</v>
      </c>
      <c r="T37" s="80">
        <v>11</v>
      </c>
      <c r="U37" s="80">
        <v>34</v>
      </c>
      <c r="W37" s="9" t="s">
        <v>220</v>
      </c>
      <c r="X37" s="80">
        <v>0</v>
      </c>
      <c r="AF37" s="77"/>
      <c r="AG37" s="77"/>
      <c r="AH37" s="77"/>
      <c r="AI37" s="77"/>
      <c r="AJ37" s="77"/>
    </row>
    <row r="38" spans="2:36" ht="15" customHeight="1" x14ac:dyDescent="0.25">
      <c r="B38" s="39">
        <v>46177</v>
      </c>
      <c r="C38" s="24">
        <v>102</v>
      </c>
      <c r="D38" s="24">
        <v>91</v>
      </c>
      <c r="J38" s="39">
        <v>46177</v>
      </c>
      <c r="K38" s="13">
        <v>0.89215686274509809</v>
      </c>
      <c r="L38" s="13">
        <v>0.42105263157894735</v>
      </c>
      <c r="S38" s="39">
        <v>46177</v>
      </c>
      <c r="T38" s="80">
        <v>11</v>
      </c>
      <c r="U38" s="80">
        <v>33</v>
      </c>
      <c r="W38" s="9" t="s">
        <v>849</v>
      </c>
      <c r="X38" s="80">
        <v>0</v>
      </c>
      <c r="AD38" s="43"/>
    </row>
    <row r="39" spans="2:36" ht="15" customHeight="1" x14ac:dyDescent="0.25">
      <c r="B39" s="39">
        <v>46178</v>
      </c>
      <c r="C39" s="24">
        <v>104</v>
      </c>
      <c r="D39" s="24">
        <v>92</v>
      </c>
      <c r="J39" s="39">
        <v>46178</v>
      </c>
      <c r="K39" s="13">
        <v>0.88461538461538458</v>
      </c>
      <c r="L39" s="13">
        <v>0.45614035087719296</v>
      </c>
      <c r="S39" s="39">
        <v>46178</v>
      </c>
      <c r="T39" s="80">
        <v>12</v>
      </c>
      <c r="U39" s="80">
        <v>31</v>
      </c>
      <c r="W39" s="9" t="s">
        <v>850</v>
      </c>
      <c r="X39" s="80">
        <v>0</v>
      </c>
      <c r="AD39" s="43"/>
    </row>
    <row r="40" spans="2:36" ht="15" customHeight="1" x14ac:dyDescent="0.25">
      <c r="B40" s="39">
        <v>46179</v>
      </c>
      <c r="C40" s="24">
        <v>104</v>
      </c>
      <c r="D40" s="24">
        <v>92</v>
      </c>
      <c r="J40" s="39">
        <v>46179</v>
      </c>
      <c r="K40" s="13">
        <v>0.88461538461538458</v>
      </c>
      <c r="L40" s="13">
        <v>0.44827586206896552</v>
      </c>
      <c r="S40" s="39">
        <v>46179</v>
      </c>
      <c r="T40" s="80">
        <v>12</v>
      </c>
      <c r="U40" s="80">
        <v>32</v>
      </c>
      <c r="W40" s="9" t="s">
        <v>851</v>
      </c>
      <c r="X40" s="80">
        <v>0</v>
      </c>
      <c r="AD40" s="43"/>
    </row>
    <row r="41" spans="2:36" ht="15" customHeight="1" x14ac:dyDescent="0.25">
      <c r="B41" s="39">
        <v>46180</v>
      </c>
      <c r="C41" s="24">
        <v>104</v>
      </c>
      <c r="D41" s="24">
        <v>92</v>
      </c>
      <c r="J41" s="39">
        <v>46180</v>
      </c>
      <c r="K41" s="13">
        <v>0.88461538461538458</v>
      </c>
      <c r="L41" s="13">
        <v>0.44067796610169491</v>
      </c>
      <c r="S41" s="39">
        <v>46180</v>
      </c>
      <c r="T41" s="80">
        <v>12</v>
      </c>
      <c r="U41" s="80">
        <v>33</v>
      </c>
      <c r="W41" s="9" t="s">
        <v>852</v>
      </c>
      <c r="X41" s="80">
        <v>0</v>
      </c>
    </row>
    <row r="42" spans="2:36" x14ac:dyDescent="0.25">
      <c r="B42" s="39">
        <v>46181</v>
      </c>
      <c r="C42" s="24">
        <v>106</v>
      </c>
      <c r="D42" s="24">
        <v>94</v>
      </c>
      <c r="J42" s="39">
        <v>46181</v>
      </c>
      <c r="K42" s="13">
        <v>0.8867924528301887</v>
      </c>
      <c r="L42" s="13">
        <v>0.48333333333333334</v>
      </c>
      <c r="S42" s="39">
        <v>46181</v>
      </c>
      <c r="T42" s="80">
        <v>12</v>
      </c>
      <c r="U42" s="80">
        <v>31</v>
      </c>
      <c r="W42" s="9" t="s">
        <v>853</v>
      </c>
      <c r="X42" s="80">
        <v>0</v>
      </c>
    </row>
    <row r="43" spans="2:36" x14ac:dyDescent="0.25">
      <c r="B43" s="39" t="s">
        <v>420</v>
      </c>
      <c r="C43" s="24">
        <v>3148</v>
      </c>
      <c r="D43" s="24">
        <v>2911</v>
      </c>
      <c r="J43" s="39" t="s">
        <v>420</v>
      </c>
      <c r="K43" s="13">
        <v>0.931438605427515</v>
      </c>
      <c r="L43" s="13">
        <v>0.26950757599164871</v>
      </c>
      <c r="S43" s="39" t="s">
        <v>420</v>
      </c>
      <c r="T43" s="80">
        <v>237</v>
      </c>
      <c r="U43" s="80">
        <v>1037</v>
      </c>
      <c r="W43" s="9" t="s">
        <v>854</v>
      </c>
      <c r="X43" s="80">
        <v>0</v>
      </c>
    </row>
    <row r="44" spans="2:36" x14ac:dyDescent="0.25">
      <c r="W44" s="9" t="s">
        <v>856</v>
      </c>
      <c r="X44" s="80">
        <v>0</v>
      </c>
    </row>
    <row r="45" spans="2:36" x14ac:dyDescent="0.25">
      <c r="W45" s="9" t="s">
        <v>420</v>
      </c>
      <c r="X45" s="80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1725</v>
      </c>
      <c r="Y503" t="s">
        <v>1726</v>
      </c>
      <c r="AA503" s="8" t="s">
        <v>419</v>
      </c>
      <c r="AB503" t="s">
        <v>1730</v>
      </c>
      <c r="AC503" t="s">
        <v>1729</v>
      </c>
    </row>
    <row r="504" spans="2:29" x14ac:dyDescent="0.25">
      <c r="B504" s="39">
        <v>46143</v>
      </c>
      <c r="C504" s="80">
        <v>14</v>
      </c>
      <c r="D504" s="80">
        <v>0</v>
      </c>
      <c r="F504" s="9" t="s">
        <v>1561</v>
      </c>
      <c r="G504" s="80">
        <v>7</v>
      </c>
      <c r="J504" s="9">
        <v>18</v>
      </c>
      <c r="K504" s="80">
        <v>0</v>
      </c>
      <c r="L504" s="24">
        <v>0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0">
        <v>14</v>
      </c>
      <c r="D505" s="80">
        <v>0</v>
      </c>
      <c r="F505" s="9" t="s">
        <v>1562</v>
      </c>
      <c r="G505" s="80">
        <v>5</v>
      </c>
      <c r="J505" s="9">
        <v>19</v>
      </c>
      <c r="K505" s="80">
        <v>8</v>
      </c>
      <c r="L505" s="24">
        <v>10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0">
        <v>14</v>
      </c>
      <c r="D506" s="80">
        <v>0</v>
      </c>
      <c r="F506" s="9" t="s">
        <v>1563</v>
      </c>
      <c r="G506" s="80">
        <v>7</v>
      </c>
      <c r="J506" s="9">
        <v>20</v>
      </c>
      <c r="K506" s="80">
        <v>9</v>
      </c>
      <c r="L506" s="24">
        <v>10</v>
      </c>
      <c r="O506" s="9" t="s">
        <v>425</v>
      </c>
      <c r="P506" s="13">
        <v>0.99824999999999986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0">
        <v>16</v>
      </c>
      <c r="D507" s="80">
        <v>0</v>
      </c>
      <c r="F507" s="9" t="s">
        <v>1564</v>
      </c>
      <c r="G507" s="80">
        <v>10</v>
      </c>
      <c r="J507" s="9">
        <v>21</v>
      </c>
      <c r="K507" s="80">
        <v>3</v>
      </c>
      <c r="L507" s="24">
        <v>8</v>
      </c>
      <c r="O507" s="9" t="s">
        <v>455</v>
      </c>
      <c r="P507" s="13">
        <v>0.90615384615384598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0">
        <v>19</v>
      </c>
      <c r="D508" s="80">
        <v>0</v>
      </c>
      <c r="F508" s="9" t="s">
        <v>1565</v>
      </c>
      <c r="G508" s="80">
        <v>22</v>
      </c>
      <c r="J508" s="9">
        <v>22</v>
      </c>
      <c r="K508" s="80">
        <v>10</v>
      </c>
      <c r="L508" s="24">
        <v>10</v>
      </c>
      <c r="O508" s="9" t="s">
        <v>781</v>
      </c>
      <c r="P508" s="13">
        <v>0.66866666666666663</v>
      </c>
      <c r="S508" s="9" t="s">
        <v>1596</v>
      </c>
      <c r="T508" s="13">
        <v>0.1074</v>
      </c>
      <c r="U508" s="13">
        <v>0.16602659701966191</v>
      </c>
      <c r="W508" s="9" t="s">
        <v>1596</v>
      </c>
      <c r="X508" s="71">
        <v>3520.3074844418165</v>
      </c>
      <c r="Y508" s="72">
        <v>2277.2316641789403</v>
      </c>
      <c r="AA508" s="9" t="s">
        <v>781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0">
        <v>22</v>
      </c>
      <c r="D509" s="80">
        <v>0</v>
      </c>
      <c r="F509" s="9" t="s">
        <v>1568</v>
      </c>
      <c r="G509" s="80">
        <v>29</v>
      </c>
      <c r="J509" s="9">
        <v>23</v>
      </c>
      <c r="K509" s="80">
        <v>6</v>
      </c>
      <c r="L509" s="24">
        <v>8.5714285714285712</v>
      </c>
      <c r="O509" s="9" t="s">
        <v>1596</v>
      </c>
      <c r="P509" s="13">
        <v>0.25500000000000006</v>
      </c>
      <c r="S509" s="9" t="s">
        <v>420</v>
      </c>
      <c r="T509" s="13">
        <v>0.1074</v>
      </c>
      <c r="U509" s="13">
        <v>0.16602659701966191</v>
      </c>
      <c r="W509" s="9" t="s">
        <v>420</v>
      </c>
      <c r="X509" s="71">
        <v>3520.3074844418165</v>
      </c>
      <c r="Y509" s="72">
        <v>2277.2316641789403</v>
      </c>
      <c r="AA509" s="9" t="s">
        <v>1596</v>
      </c>
      <c r="AB509" s="72">
        <v>1314.0587200762486</v>
      </c>
      <c r="AC509" s="75">
        <v>310.5694716766252</v>
      </c>
    </row>
    <row r="510" spans="2:29" x14ac:dyDescent="0.25">
      <c r="B510" s="39">
        <v>46149</v>
      </c>
      <c r="C510" s="80">
        <v>24</v>
      </c>
      <c r="D510" s="80">
        <v>0</v>
      </c>
      <c r="F510" s="9" t="s">
        <v>420</v>
      </c>
      <c r="G510" s="80">
        <v>80</v>
      </c>
      <c r="J510" s="9">
        <v>24</v>
      </c>
      <c r="K510" s="80">
        <v>2</v>
      </c>
      <c r="L510" s="24">
        <v>10</v>
      </c>
      <c r="O510" s="9" t="s">
        <v>420</v>
      </c>
      <c r="P510" s="13">
        <v>0.10742187500000001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0">
        <v>26</v>
      </c>
      <c r="D511" s="80">
        <v>1</v>
      </c>
      <c r="J511" s="9" t="s">
        <v>420</v>
      </c>
      <c r="K511" s="80">
        <v>38</v>
      </c>
      <c r="L511" s="24">
        <v>8.8717948717948723</v>
      </c>
    </row>
    <row r="512" spans="2:29" x14ac:dyDescent="0.25">
      <c r="B512" s="39">
        <v>46151</v>
      </c>
      <c r="C512" s="80">
        <v>26</v>
      </c>
      <c r="D512" s="80">
        <v>1</v>
      </c>
    </row>
    <row r="513" spans="2:36" x14ac:dyDescent="0.25">
      <c r="B513" s="39">
        <v>46152</v>
      </c>
      <c r="C513" s="80">
        <v>26</v>
      </c>
      <c r="D513" s="80">
        <v>1</v>
      </c>
    </row>
    <row r="514" spans="2:36" x14ac:dyDescent="0.25">
      <c r="B514" s="39">
        <v>46153</v>
      </c>
      <c r="C514" s="80">
        <v>28</v>
      </c>
      <c r="D514" s="80">
        <v>2</v>
      </c>
    </row>
    <row r="515" spans="2:36" x14ac:dyDescent="0.25">
      <c r="B515" s="39">
        <v>46154</v>
      </c>
      <c r="C515" s="80">
        <v>30</v>
      </c>
      <c r="D515" s="80">
        <v>2</v>
      </c>
    </row>
    <row r="516" spans="2:36" x14ac:dyDescent="0.25">
      <c r="B516" s="39">
        <v>46155</v>
      </c>
      <c r="C516" s="80">
        <v>32</v>
      </c>
      <c r="D516" s="80">
        <v>2</v>
      </c>
      <c r="AG516" s="73">
        <f>+GETPIVOTDATA("% AVANCE",$O$503)</f>
        <v>0.10742187500000001</v>
      </c>
      <c r="AH516" s="73">
        <f>+AI516-AG516</f>
        <v>0.892578125</v>
      </c>
      <c r="AI516" s="73">
        <v>1</v>
      </c>
      <c r="AJ516" s="52"/>
    </row>
    <row r="517" spans="2:36" x14ac:dyDescent="0.25">
      <c r="B517" s="39">
        <v>46156</v>
      </c>
      <c r="C517" s="80">
        <v>34</v>
      </c>
      <c r="D517" s="80">
        <v>10</v>
      </c>
    </row>
    <row r="518" spans="2:36" x14ac:dyDescent="0.25">
      <c r="B518" s="39">
        <v>46157</v>
      </c>
      <c r="C518" s="80">
        <v>36</v>
      </c>
      <c r="D518" s="80">
        <v>12</v>
      </c>
    </row>
    <row r="519" spans="2:36" x14ac:dyDescent="0.25">
      <c r="B519" s="39">
        <v>46158</v>
      </c>
      <c r="C519" s="80">
        <v>36</v>
      </c>
      <c r="D519" s="80">
        <v>12</v>
      </c>
    </row>
    <row r="520" spans="2:36" x14ac:dyDescent="0.25">
      <c r="B520" s="39">
        <v>46159</v>
      </c>
      <c r="C520" s="80">
        <v>36</v>
      </c>
      <c r="D520" s="80">
        <v>12</v>
      </c>
    </row>
    <row r="521" spans="2:36" x14ac:dyDescent="0.25">
      <c r="B521" s="39">
        <v>46160</v>
      </c>
      <c r="C521" s="80">
        <v>38</v>
      </c>
      <c r="D521" s="80">
        <v>14</v>
      </c>
    </row>
    <row r="522" spans="2:36" x14ac:dyDescent="0.25">
      <c r="B522" s="39">
        <v>46161</v>
      </c>
      <c r="C522" s="80">
        <v>40</v>
      </c>
      <c r="D522" s="80">
        <v>15</v>
      </c>
    </row>
    <row r="523" spans="2:36" x14ac:dyDescent="0.25">
      <c r="B523" s="39">
        <v>46162</v>
      </c>
      <c r="C523" s="80">
        <v>42</v>
      </c>
      <c r="D523" s="80">
        <v>17</v>
      </c>
    </row>
    <row r="524" spans="2:36" x14ac:dyDescent="0.25">
      <c r="B524" s="39">
        <v>46163</v>
      </c>
      <c r="C524" s="80">
        <v>42</v>
      </c>
      <c r="D524" s="80">
        <v>17</v>
      </c>
    </row>
    <row r="525" spans="2:36" x14ac:dyDescent="0.25">
      <c r="B525" s="39">
        <v>46164</v>
      </c>
      <c r="C525" s="80">
        <v>44</v>
      </c>
      <c r="D525" s="80">
        <v>17</v>
      </c>
    </row>
    <row r="526" spans="2:36" x14ac:dyDescent="0.25">
      <c r="B526" s="39">
        <v>46165</v>
      </c>
      <c r="C526" s="80">
        <v>44</v>
      </c>
      <c r="D526" s="80">
        <v>17</v>
      </c>
    </row>
    <row r="527" spans="2:36" x14ac:dyDescent="0.25">
      <c r="B527" s="39">
        <v>46166</v>
      </c>
      <c r="C527" s="80">
        <v>44</v>
      </c>
      <c r="D527" s="80">
        <v>17</v>
      </c>
    </row>
    <row r="528" spans="2:36" x14ac:dyDescent="0.25">
      <c r="B528" s="39">
        <v>46167</v>
      </c>
      <c r="C528" s="80">
        <v>46</v>
      </c>
      <c r="D528" s="80">
        <v>17</v>
      </c>
    </row>
    <row r="529" spans="2:4" x14ac:dyDescent="0.25">
      <c r="B529" s="39">
        <v>46168</v>
      </c>
      <c r="C529" s="80">
        <v>48</v>
      </c>
      <c r="D529" s="80">
        <v>17</v>
      </c>
    </row>
    <row r="530" spans="2:4" x14ac:dyDescent="0.25">
      <c r="B530" s="39">
        <v>46169</v>
      </c>
      <c r="C530" s="80">
        <v>50</v>
      </c>
      <c r="D530" s="80">
        <v>21</v>
      </c>
    </row>
    <row r="531" spans="2:4" x14ac:dyDescent="0.25">
      <c r="B531" s="39">
        <v>46170</v>
      </c>
      <c r="C531" s="80">
        <v>52</v>
      </c>
      <c r="D531" s="80">
        <v>21</v>
      </c>
    </row>
    <row r="532" spans="2:4" x14ac:dyDescent="0.25">
      <c r="B532" s="39">
        <v>46171</v>
      </c>
      <c r="C532" s="80">
        <v>54</v>
      </c>
      <c r="D532" s="80">
        <v>21</v>
      </c>
    </row>
    <row r="533" spans="2:4" x14ac:dyDescent="0.25">
      <c r="B533" s="39">
        <v>46172</v>
      </c>
      <c r="C533" s="80">
        <v>54</v>
      </c>
      <c r="D533" s="80">
        <v>21</v>
      </c>
    </row>
    <row r="534" spans="2:4" x14ac:dyDescent="0.25">
      <c r="B534" s="39">
        <v>46173</v>
      </c>
      <c r="C534" s="80">
        <v>54</v>
      </c>
      <c r="D534" s="80">
        <v>21</v>
      </c>
    </row>
    <row r="535" spans="2:4" x14ac:dyDescent="0.25">
      <c r="B535" s="39">
        <v>46174</v>
      </c>
      <c r="C535" s="80">
        <v>56</v>
      </c>
      <c r="D535" s="80">
        <v>23</v>
      </c>
    </row>
    <row r="536" spans="2:4" x14ac:dyDescent="0.25">
      <c r="B536" s="39">
        <v>46175</v>
      </c>
      <c r="C536" s="80">
        <v>56</v>
      </c>
      <c r="D536" s="80">
        <v>23</v>
      </c>
    </row>
    <row r="537" spans="2:4" x14ac:dyDescent="0.25">
      <c r="B537" s="39">
        <v>46176</v>
      </c>
      <c r="C537" s="80">
        <v>57</v>
      </c>
      <c r="D537" s="80">
        <v>23</v>
      </c>
    </row>
    <row r="538" spans="2:4" x14ac:dyDescent="0.25">
      <c r="B538" s="39">
        <v>46177</v>
      </c>
      <c r="C538" s="80">
        <v>57</v>
      </c>
      <c r="D538" s="80">
        <v>24</v>
      </c>
    </row>
    <row r="539" spans="2:4" x14ac:dyDescent="0.25">
      <c r="B539" s="39">
        <v>46178</v>
      </c>
      <c r="C539" s="80">
        <v>57</v>
      </c>
      <c r="D539" s="80">
        <v>26</v>
      </c>
    </row>
    <row r="540" spans="2:4" x14ac:dyDescent="0.25">
      <c r="B540" s="39">
        <v>46179</v>
      </c>
      <c r="C540" s="80">
        <v>58</v>
      </c>
      <c r="D540" s="80">
        <v>26</v>
      </c>
    </row>
    <row r="541" spans="2:4" x14ac:dyDescent="0.25">
      <c r="B541" s="39">
        <v>46180</v>
      </c>
      <c r="C541" s="80">
        <v>59</v>
      </c>
      <c r="D541" s="80">
        <v>26</v>
      </c>
    </row>
    <row r="542" spans="2:4" x14ac:dyDescent="0.25">
      <c r="B542" s="39">
        <v>46181</v>
      </c>
      <c r="C542" s="80">
        <v>60</v>
      </c>
      <c r="D542" s="80">
        <v>29</v>
      </c>
    </row>
    <row r="543" spans="2:4" x14ac:dyDescent="0.25">
      <c r="B543" s="39" t="s">
        <v>420</v>
      </c>
      <c r="C543" s="80">
        <v>1545</v>
      </c>
      <c r="D543" s="80">
        <v>508</v>
      </c>
    </row>
    <row r="707" spans="19:32" s="46" customFormat="1" x14ac:dyDescent="0.25"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3"/>
  <sheetViews>
    <sheetView showGridLines="0" zoomScale="80" zoomScaleNormal="80" workbookViewId="0">
      <selection activeCell="C280" sqref="C280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70.476190476190467</v>
      </c>
    </row>
    <row r="6" spans="2:55" x14ac:dyDescent="0.25">
      <c r="B6" s="9" t="s">
        <v>550</v>
      </c>
      <c r="C6" s="24">
        <v>76.617182314614311</v>
      </c>
    </row>
    <row r="7" spans="2:55" x14ac:dyDescent="0.25">
      <c r="B7" s="9" t="s">
        <v>540</v>
      </c>
      <c r="C7" s="24">
        <v>99.422835543065915</v>
      </c>
    </row>
    <row r="8" spans="2:55" x14ac:dyDescent="0.25">
      <c r="B8" s="9" t="s">
        <v>544</v>
      </c>
      <c r="C8" s="24">
        <v>48.53756224967352</v>
      </c>
    </row>
    <row r="9" spans="2:55" x14ac:dyDescent="0.25">
      <c r="B9" s="9" t="s">
        <v>533</v>
      </c>
      <c r="C9" s="24">
        <v>13.897031680889413</v>
      </c>
    </row>
    <row r="10" spans="2:55" x14ac:dyDescent="0.25">
      <c r="B10" s="9" t="s">
        <v>543</v>
      </c>
      <c r="C10" s="24">
        <v>43.763440860215042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67.495053423031266</v>
      </c>
    </row>
    <row r="13" spans="2:55" x14ac:dyDescent="0.25">
      <c r="B13" s="9" t="s">
        <v>541</v>
      </c>
      <c r="C13" s="24">
        <v>123.75180375180373</v>
      </c>
    </row>
    <row r="14" spans="2:55" x14ac:dyDescent="0.25">
      <c r="B14" s="9" t="s">
        <v>535</v>
      </c>
      <c r="C14" s="24">
        <v>100.76872622327173</v>
      </c>
      <c r="AH14" s="7">
        <f>+GETPIVOTDATA(" % AVANCE TOTAL",$B$526)</f>
        <v>0.11477603483454386</v>
      </c>
      <c r="AI14" s="7">
        <f>+AJ14-AH14</f>
        <v>0.88522396516545609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56.974960196844719</v>
      </c>
      <c r="BA15" t="str">
        <f t="shared" ref="BA15:BA34" si="0">+B262</f>
        <v>PINO 2X6X320</v>
      </c>
      <c r="BB15" s="7">
        <f t="shared" ref="BB15:BB34" si="1">+C262</f>
        <v>-0.27886614139446153</v>
      </c>
      <c r="BC15" s="2">
        <f t="shared" ref="BC15:BC34" si="2">+D262</f>
        <v>20107495</v>
      </c>
    </row>
    <row r="16" spans="2:55" x14ac:dyDescent="0.25">
      <c r="B16" s="9" t="s">
        <v>537</v>
      </c>
      <c r="C16" s="24">
        <v>86.616541353383397</v>
      </c>
      <c r="BA16" t="str">
        <f t="shared" si="0"/>
        <v>CUBREJUNTA</v>
      </c>
      <c r="BB16" s="7">
        <f t="shared" si="1"/>
        <v>-0.25972639678287313</v>
      </c>
      <c r="BC16" s="2">
        <f t="shared" si="2"/>
        <v>4712099</v>
      </c>
    </row>
    <row r="17" spans="2:55" x14ac:dyDescent="0.25">
      <c r="B17" s="9" t="s">
        <v>547</v>
      </c>
      <c r="C17" s="24">
        <v>121.5873015873016</v>
      </c>
      <c r="BA17" t="str">
        <f t="shared" si="0"/>
        <v>OSB 11MM</v>
      </c>
      <c r="BB17" s="7">
        <f t="shared" si="1"/>
        <v>-0.1676590113612183</v>
      </c>
      <c r="BC17" s="2">
        <f t="shared" si="2"/>
        <v>12389283</v>
      </c>
    </row>
    <row r="18" spans="2:55" x14ac:dyDescent="0.25">
      <c r="B18" s="9" t="s">
        <v>536</v>
      </c>
      <c r="C18" s="24">
        <v>28.54299928926795</v>
      </c>
      <c r="BA18" t="str">
        <f t="shared" si="0"/>
        <v>AISLAN GLASS 90MM</v>
      </c>
      <c r="BB18" s="7">
        <f t="shared" si="1"/>
        <v>-0.1627723362719522</v>
      </c>
      <c r="BC18" s="2">
        <f t="shared" si="2"/>
        <v>12785089</v>
      </c>
    </row>
    <row r="19" spans="2:55" x14ac:dyDescent="0.25">
      <c r="B19" s="9" t="s">
        <v>528</v>
      </c>
      <c r="C19" s="24">
        <v>115.55555555555554</v>
      </c>
      <c r="BA19" t="str">
        <f t="shared" si="0"/>
        <v>PINO 2X6X400</v>
      </c>
      <c r="BB19" s="7">
        <f t="shared" si="1"/>
        <v>-0.16126470229601908</v>
      </c>
      <c r="BC19" s="2">
        <f t="shared" si="2"/>
        <v>43381692</v>
      </c>
    </row>
    <row r="20" spans="2:55" x14ac:dyDescent="0.25">
      <c r="B20" s="9" t="s">
        <v>534</v>
      </c>
      <c r="C20" s="24">
        <v>78.817733990147786</v>
      </c>
      <c r="BA20" t="str">
        <f t="shared" si="0"/>
        <v>HOLDOWN PB2</v>
      </c>
      <c r="BB20" s="7">
        <f t="shared" si="1"/>
        <v>-0.16079105862364274</v>
      </c>
      <c r="BC20" s="2">
        <f t="shared" si="2"/>
        <v>31293935</v>
      </c>
    </row>
    <row r="21" spans="2:55" x14ac:dyDescent="0.25">
      <c r="B21" s="9" t="s">
        <v>532</v>
      </c>
      <c r="C21" s="24">
        <v>36.190476190476183</v>
      </c>
      <c r="L21" s="3"/>
      <c r="BA21" t="str">
        <f t="shared" si="0"/>
        <v>PINO 3X8X320</v>
      </c>
      <c r="BB21" s="7">
        <f t="shared" si="1"/>
        <v>-0.1585777982474198</v>
      </c>
      <c r="BC21" s="2">
        <f t="shared" si="2"/>
        <v>11256292</v>
      </c>
    </row>
    <row r="22" spans="2:55" x14ac:dyDescent="0.25">
      <c r="B22" s="9" t="s">
        <v>545</v>
      </c>
      <c r="C22" s="24">
        <v>94.733735747820276</v>
      </c>
      <c r="L22" s="3"/>
      <c r="BA22" t="str">
        <f t="shared" si="0"/>
        <v>VOLCANITA EMPAPELADA CIELO</v>
      </c>
      <c r="BB22" s="7">
        <f t="shared" si="1"/>
        <v>-0.15458475142011519</v>
      </c>
      <c r="BC22" s="2">
        <f t="shared" si="2"/>
        <v>18802683</v>
      </c>
    </row>
    <row r="23" spans="2:55" x14ac:dyDescent="0.25">
      <c r="B23" s="9" t="s">
        <v>539</v>
      </c>
      <c r="C23" s="24">
        <v>93.884610013642245</v>
      </c>
      <c r="L23" s="7"/>
      <c r="BA23" t="str">
        <f t="shared" si="0"/>
        <v>PINO 2X4X320</v>
      </c>
      <c r="BB23" s="7">
        <f t="shared" si="1"/>
        <v>-0.1506982731931007</v>
      </c>
      <c r="BC23" s="2">
        <f t="shared" si="2"/>
        <v>49703385</v>
      </c>
    </row>
    <row r="24" spans="2:55" x14ac:dyDescent="0.25">
      <c r="B24" s="9" t="s">
        <v>549</v>
      </c>
      <c r="C24" s="24">
        <v>88.942176870748298</v>
      </c>
      <c r="BA24" t="str">
        <f t="shared" si="0"/>
        <v>OSB 9.5</v>
      </c>
      <c r="BB24" s="7">
        <f t="shared" si="1"/>
        <v>-0.14358755403366175</v>
      </c>
      <c r="BC24" s="2">
        <f t="shared" si="2"/>
        <v>46341721</v>
      </c>
    </row>
    <row r="25" spans="2:55" x14ac:dyDescent="0.25">
      <c r="B25" s="9" t="s">
        <v>530</v>
      </c>
      <c r="C25" s="24">
        <v>78.095238095238088</v>
      </c>
      <c r="BA25" t="str">
        <f t="shared" si="0"/>
        <v>TORNILLO SIMPSON 6"</v>
      </c>
      <c r="BB25" s="7">
        <f t="shared" si="1"/>
        <v>-0.13485535729917919</v>
      </c>
      <c r="BC25" s="2">
        <f t="shared" si="2"/>
        <v>24504877</v>
      </c>
    </row>
    <row r="26" spans="2:55" x14ac:dyDescent="0.25">
      <c r="B26" s="9" t="s">
        <v>529</v>
      </c>
      <c r="C26" s="24">
        <v>72.38095238095238</v>
      </c>
      <c r="BA26" t="str">
        <f t="shared" si="0"/>
        <v>TERCIADO FENOLICO</v>
      </c>
      <c r="BB26" s="7">
        <f t="shared" si="1"/>
        <v>-0.13340234415002439</v>
      </c>
      <c r="BC26" s="2">
        <f t="shared" si="2"/>
        <v>32734026</v>
      </c>
    </row>
    <row r="27" spans="2:55" x14ac:dyDescent="0.25">
      <c r="B27" s="9" t="s">
        <v>542</v>
      </c>
      <c r="C27" s="24">
        <v>75.678271308523421</v>
      </c>
      <c r="BA27" t="str">
        <f t="shared" si="0"/>
        <v>VOLCOGLASS</v>
      </c>
      <c r="BB27" s="7">
        <f t="shared" si="1"/>
        <v>-0.13338933396044594</v>
      </c>
      <c r="BC27" s="2">
        <f t="shared" si="2"/>
        <v>15495874</v>
      </c>
    </row>
    <row r="28" spans="2:55" x14ac:dyDescent="0.25">
      <c r="B28" s="9" t="s">
        <v>548</v>
      </c>
      <c r="C28" s="24">
        <v>117.95414462081126</v>
      </c>
      <c r="BA28" t="str">
        <f t="shared" si="0"/>
        <v>AISLAN GLASS 140MM</v>
      </c>
      <c r="BB28" s="7">
        <f t="shared" si="1"/>
        <v>-0.1277477373797743</v>
      </c>
      <c r="BC28" s="2">
        <f t="shared" si="2"/>
        <v>8849507</v>
      </c>
    </row>
    <row r="29" spans="2:55" x14ac:dyDescent="0.25">
      <c r="B29" s="9" t="s">
        <v>300</v>
      </c>
      <c r="C29" s="24">
        <v>94.331065759637184</v>
      </c>
      <c r="BA29" t="str">
        <f t="shared" si="0"/>
        <v>HOLDOWN PB1</v>
      </c>
      <c r="BB29" s="7">
        <f t="shared" si="1"/>
        <v>-0.12769276552752518</v>
      </c>
      <c r="BC29" s="2">
        <f t="shared" si="2"/>
        <v>42755890</v>
      </c>
    </row>
    <row r="30" spans="2:55" x14ac:dyDescent="0.25">
      <c r="B30" s="9" t="s">
        <v>552</v>
      </c>
      <c r="C30" s="24">
        <v>101.33333333333333</v>
      </c>
      <c r="BA30" t="str">
        <f t="shared" si="0"/>
        <v>SMARTPANEL</v>
      </c>
      <c r="BB30" s="7">
        <f t="shared" si="1"/>
        <v>-0.12101876785949506</v>
      </c>
      <c r="BC30" s="2">
        <f t="shared" si="2"/>
        <v>47625002</v>
      </c>
    </row>
    <row r="31" spans="2:55" x14ac:dyDescent="0.25">
      <c r="B31" s="9" t="s">
        <v>551</v>
      </c>
      <c r="C31" s="24">
        <v>85.194805194805184</v>
      </c>
      <c r="BA31" t="str">
        <f t="shared" si="0"/>
        <v>VENTANA V-01</v>
      </c>
      <c r="BB31" s="7">
        <f t="shared" si="1"/>
        <v>-0.11271491680798251</v>
      </c>
      <c r="BC31" s="2">
        <f t="shared" si="2"/>
        <v>23168467</v>
      </c>
    </row>
    <row r="32" spans="2:55" x14ac:dyDescent="0.25">
      <c r="B32" s="9" t="s">
        <v>420</v>
      </c>
      <c r="C32" s="24">
        <v>2071.5437280112437</v>
      </c>
      <c r="BA32" t="str">
        <f t="shared" si="0"/>
        <v>MEMBRANA PVC</v>
      </c>
      <c r="BB32" s="7">
        <f t="shared" si="1"/>
        <v>-0.1063868729976204</v>
      </c>
      <c r="BC32" s="2">
        <f t="shared" si="2"/>
        <v>7413699</v>
      </c>
    </row>
    <row r="33" spans="53:55" x14ac:dyDescent="0.25">
      <c r="BA33" t="str">
        <f t="shared" si="0"/>
        <v>VOCANITA EMPAPELADA MURO</v>
      </c>
      <c r="BB33" s="7">
        <f t="shared" si="1"/>
        <v>-9.461575117995924E-2</v>
      </c>
      <c r="BC33" s="2">
        <f t="shared" si="2"/>
        <v>38417615</v>
      </c>
    </row>
    <row r="34" spans="53:55" hidden="1" x14ac:dyDescent="0.25">
      <c r="BA34" t="str">
        <f t="shared" si="0"/>
        <v>PUERTA INTERIOR</v>
      </c>
      <c r="BB34" s="7">
        <f t="shared" si="1"/>
        <v>-6.9922076748853423E-2</v>
      </c>
      <c r="BC34" s="2">
        <f t="shared" si="2"/>
        <v>3943418</v>
      </c>
    </row>
    <row r="35" spans="53:55" hidden="1" x14ac:dyDescent="0.25"/>
    <row r="36" spans="53:55" hidden="1" x14ac:dyDescent="0.25"/>
    <row r="37" spans="53:55" hidden="1" x14ac:dyDescent="0.25"/>
    <row r="38" spans="53:55" hidden="1" x14ac:dyDescent="0.25"/>
    <row r="39" spans="53:55" hidden="1" x14ac:dyDescent="0.25"/>
    <row r="40" spans="53:55" hidden="1" x14ac:dyDescent="0.25"/>
    <row r="41" spans="53:55" hidden="1" x14ac:dyDescent="0.25"/>
    <row r="42" spans="53:55" hidden="1" x14ac:dyDescent="0.25"/>
    <row r="43" spans="53:55" hidden="1" x14ac:dyDescent="0.25"/>
    <row r="44" spans="53:55" hidden="1" x14ac:dyDescent="0.25"/>
    <row r="45" spans="53:55" hidden="1" x14ac:dyDescent="0.25"/>
    <row r="46" spans="53:55" hidden="1" x14ac:dyDescent="0.25"/>
    <row r="47" spans="53:55" hidden="1" x14ac:dyDescent="0.25"/>
    <row r="48" spans="53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79" t="s">
        <v>1583</v>
      </c>
      <c r="AR169" s="79"/>
      <c r="AS169" s="78"/>
      <c r="AT169" s="78"/>
    </row>
    <row r="170" spans="2:46" ht="15" customHeight="1" x14ac:dyDescent="0.25">
      <c r="AQ170" s="79"/>
      <c r="AR170" s="79"/>
      <c r="AS170" s="78"/>
      <c r="AT170" s="78"/>
    </row>
    <row r="171" spans="2:46" ht="15" customHeight="1" x14ac:dyDescent="0.25">
      <c r="B171" s="8" t="s">
        <v>319</v>
      </c>
      <c r="C171" t="s">
        <v>319</v>
      </c>
      <c r="AQ171" s="79"/>
      <c r="AR171" s="79"/>
      <c r="AS171" s="78"/>
      <c r="AT171" s="78"/>
    </row>
    <row r="172" spans="2:46" ht="15" customHeight="1" x14ac:dyDescent="0.25">
      <c r="AQ172" s="79"/>
      <c r="AR172" s="79"/>
      <c r="AS172" s="78"/>
      <c r="AT172" s="78"/>
    </row>
    <row r="173" spans="2:46" x14ac:dyDescent="0.25">
      <c r="B173" s="8" t="s">
        <v>419</v>
      </c>
      <c r="C173" t="s">
        <v>523</v>
      </c>
      <c r="AQ173" s="79"/>
      <c r="AR173" s="79"/>
      <c r="AS173" s="78"/>
      <c r="AT173" s="78"/>
    </row>
    <row r="174" spans="2:46" x14ac:dyDescent="0.25">
      <c r="B174" s="9" t="s">
        <v>278</v>
      </c>
      <c r="C174" s="13">
        <v>4.816764229803841E-2</v>
      </c>
    </row>
    <row r="175" spans="2:46" x14ac:dyDescent="0.25">
      <c r="B175" s="9" t="s">
        <v>279</v>
      </c>
      <c r="C175" s="13">
        <v>3.5769637527674314E-2</v>
      </c>
    </row>
    <row r="176" spans="2:46" x14ac:dyDescent="0.25">
      <c r="B176" s="9" t="s">
        <v>39</v>
      </c>
      <c r="C176" s="13">
        <v>2.1689579634907571E-2</v>
      </c>
    </row>
    <row r="177" spans="2:55" x14ac:dyDescent="0.25">
      <c r="B177" s="9" t="s">
        <v>83</v>
      </c>
      <c r="C177" s="13">
        <v>5.8983309327774267E-3</v>
      </c>
    </row>
    <row r="178" spans="2:55" x14ac:dyDescent="0.25">
      <c r="B178" s="9" t="s">
        <v>249</v>
      </c>
      <c r="C178" s="13">
        <v>1.9414797953221465E-2</v>
      </c>
    </row>
    <row r="179" spans="2:55" x14ac:dyDescent="0.25">
      <c r="B179" s="9" t="s">
        <v>40</v>
      </c>
      <c r="C179" s="13">
        <v>4.924885532941313E-2</v>
      </c>
    </row>
    <row r="180" spans="2:55" x14ac:dyDescent="0.25">
      <c r="B180" s="9" t="s">
        <v>41</v>
      </c>
      <c r="C180" s="13">
        <v>4.0325535813716548E-2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1.5873133634408676E-2</v>
      </c>
      <c r="BA181" t="str">
        <f t="shared" ref="BA181:BA189" si="3">+B422</f>
        <v>CERRADURA DE EMB 85000 MULTIPLE C/REC</v>
      </c>
      <c r="BB181" s="7">
        <f t="shared" ref="BB181:BB189" si="4">+C422</f>
        <v>0.46819315112938265</v>
      </c>
      <c r="BC181" s="2">
        <f t="shared" ref="BC181:BC189" si="5">+D422</f>
        <v>440469</v>
      </c>
    </row>
    <row r="182" spans="2:55" x14ac:dyDescent="0.25">
      <c r="B182" s="9" t="s">
        <v>256</v>
      </c>
      <c r="C182" s="13">
        <v>3.1059262961408221E-2</v>
      </c>
      <c r="BA182" t="str">
        <f t="shared" si="3"/>
        <v>ESPEJO RECTO AL. BLANCO DE 50x70 CMS</v>
      </c>
      <c r="BB182" s="7">
        <f t="shared" si="4"/>
        <v>0.13590462014685412</v>
      </c>
      <c r="BC182" s="2">
        <f t="shared" si="5"/>
        <v>804173</v>
      </c>
    </row>
    <row r="183" spans="2:55" x14ac:dyDescent="0.25">
      <c r="B183" s="9" t="s">
        <v>247</v>
      </c>
      <c r="C183" s="13">
        <v>1.2377213513374938E-2</v>
      </c>
      <c r="BA183" t="str">
        <f t="shared" si="3"/>
        <v>MANILLA JUEGO 2816-C 19MM REVERSIBLE SIN BOC.</v>
      </c>
      <c r="BB183" s="7">
        <f t="shared" si="4"/>
        <v>9.7531268882241617E-2</v>
      </c>
      <c r="BC183" s="2">
        <f t="shared" si="5"/>
        <v>288652</v>
      </c>
    </row>
    <row r="184" spans="2:55" x14ac:dyDescent="0.25">
      <c r="B184" s="9" t="s">
        <v>246</v>
      </c>
      <c r="C184" s="13">
        <v>2.751216067432663E-2</v>
      </c>
      <c r="BA184" t="str">
        <f t="shared" si="3"/>
        <v>V03- VENTANA BAÑO PROYECTANTE (550X550 MM)</v>
      </c>
      <c r="BB184" s="7">
        <f t="shared" si="4"/>
        <v>6.7553476675368485E-2</v>
      </c>
      <c r="BC184" s="2">
        <f t="shared" si="5"/>
        <v>4443304</v>
      </c>
    </row>
    <row r="185" spans="2:55" x14ac:dyDescent="0.25">
      <c r="B185" s="9" t="s">
        <v>323</v>
      </c>
      <c r="C185" s="13">
        <v>5.0459722512993035E-2</v>
      </c>
      <c r="BA185" t="str">
        <f t="shared" si="3"/>
        <v>CILINDRO 03 LLAVE/LLAVE 70MM (35X35) AI</v>
      </c>
      <c r="BB185" s="7">
        <f t="shared" si="4"/>
        <v>4.5781517568163954E-2</v>
      </c>
      <c r="BC185" s="2">
        <f t="shared" si="5"/>
        <v>334746</v>
      </c>
    </row>
    <row r="186" spans="2:55" x14ac:dyDescent="0.25">
      <c r="B186" s="9" t="s">
        <v>115</v>
      </c>
      <c r="C186" s="13">
        <v>6.1147452472119862E-2</v>
      </c>
      <c r="BA186" t="str">
        <f t="shared" si="3"/>
        <v>AISLAN ROCA 90 MM D: 32 KG/M3 DE 0.375x1.200 MM (5.4 M2) SKU 3000481</v>
      </c>
      <c r="BB186" s="7">
        <f t="shared" si="4"/>
        <v>1.6624245809110816E-2</v>
      </c>
      <c r="BC186" s="2">
        <f t="shared" si="5"/>
        <v>8900548</v>
      </c>
    </row>
    <row r="187" spans="2:55" x14ac:dyDescent="0.25">
      <c r="B187" s="9" t="s">
        <v>22</v>
      </c>
      <c r="C187" s="13">
        <v>5.7518340339408391E-2</v>
      </c>
      <c r="BA187" t="str">
        <f t="shared" si="3"/>
        <v>PISO VINILICO SAFETRED UNIVERSAL 2M VENUS (2 x 20 M)</v>
      </c>
      <c r="BB187" s="7">
        <f t="shared" si="4"/>
        <v>4.977944765200526E-3</v>
      </c>
      <c r="BC187" s="2">
        <f t="shared" si="5"/>
        <v>8068216</v>
      </c>
    </row>
    <row r="188" spans="2:55" x14ac:dyDescent="0.25">
      <c r="B188" s="9" t="s">
        <v>167</v>
      </c>
      <c r="C188" s="13">
        <v>3.6926511215222044E-2</v>
      </c>
      <c r="BA188" t="str">
        <f t="shared" si="3"/>
        <v>Total general</v>
      </c>
      <c r="BB188" s="7">
        <f t="shared" si="4"/>
        <v>0.83656622497632216</v>
      </c>
      <c r="BC188" s="2">
        <f t="shared" si="5"/>
        <v>23280108</v>
      </c>
    </row>
    <row r="189" spans="2:55" x14ac:dyDescent="0.25">
      <c r="B189" s="9" t="s">
        <v>17</v>
      </c>
      <c r="C189" s="13">
        <v>4.8928612831185513E-2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80</v>
      </c>
      <c r="C190" s="13">
        <v>6.2468161153151222E-2</v>
      </c>
    </row>
    <row r="191" spans="2:55" x14ac:dyDescent="0.25">
      <c r="B191" s="9" t="s">
        <v>37</v>
      </c>
      <c r="C191" s="13">
        <v>4.5542672884234525E-2</v>
      </c>
    </row>
    <row r="192" spans="2:55" x14ac:dyDescent="0.25">
      <c r="B192" s="9" t="s">
        <v>197</v>
      </c>
      <c r="C192" s="13">
        <v>5.8952549282030524E-2</v>
      </c>
    </row>
    <row r="193" spans="2:3" x14ac:dyDescent="0.25">
      <c r="B193" s="9" t="s">
        <v>204</v>
      </c>
      <c r="C193" s="13">
        <v>3.5278499713225012E-2</v>
      </c>
    </row>
    <row r="194" spans="2:3" x14ac:dyDescent="0.25">
      <c r="B194" s="9" t="s">
        <v>347</v>
      </c>
      <c r="C194" s="13">
        <v>0</v>
      </c>
    </row>
    <row r="195" spans="2:3" x14ac:dyDescent="0.25">
      <c r="B195" s="9" t="s">
        <v>318</v>
      </c>
      <c r="C195" s="13">
        <v>4.5071645090522576E-2</v>
      </c>
    </row>
    <row r="196" spans="2:3" x14ac:dyDescent="0.25">
      <c r="B196" s="9" t="s">
        <v>30</v>
      </c>
      <c r="C196" s="13">
        <v>4.2355790467654635E-2</v>
      </c>
    </row>
    <row r="197" spans="2:3" x14ac:dyDescent="0.25">
      <c r="B197" s="9" t="s">
        <v>297</v>
      </c>
      <c r="C197" s="13">
        <v>3.3565263282410628E-2</v>
      </c>
    </row>
    <row r="198" spans="2:3" x14ac:dyDescent="0.25">
      <c r="B198" s="9" t="s">
        <v>289</v>
      </c>
      <c r="C198" s="13">
        <v>3.2583704803031348E-2</v>
      </c>
    </row>
    <row r="199" spans="2:3" x14ac:dyDescent="0.25">
      <c r="B199" s="9" t="s">
        <v>287</v>
      </c>
      <c r="C199" s="13">
        <v>3.6545783826307937E-2</v>
      </c>
    </row>
    <row r="200" spans="2:3" x14ac:dyDescent="0.25">
      <c r="B200" s="9" t="s">
        <v>316</v>
      </c>
      <c r="C200" s="13">
        <v>4.5319139853235366E-2</v>
      </c>
    </row>
    <row r="201" spans="2:3" x14ac:dyDescent="0.25">
      <c r="B201" s="9" t="s">
        <v>420</v>
      </c>
      <c r="C201" s="13">
        <v>1</v>
      </c>
    </row>
    <row r="202" spans="2:3" hidden="1" x14ac:dyDescent="0.25"/>
    <row r="203" spans="2:3" hidden="1" x14ac:dyDescent="0.25"/>
    <row r="204" spans="2:3" hidden="1" x14ac:dyDescent="0.25"/>
    <row r="205" spans="2:3" hidden="1" x14ac:dyDescent="0.25"/>
    <row r="206" spans="2:3" hidden="1" x14ac:dyDescent="0.25"/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-0.27886614139446153</v>
      </c>
      <c r="D262" s="14">
        <v>20107495</v>
      </c>
    </row>
    <row r="263" spans="2:4" x14ac:dyDescent="0.25">
      <c r="B263" s="9" t="s">
        <v>543</v>
      </c>
      <c r="C263" s="13">
        <v>-0.25972639678287313</v>
      </c>
      <c r="D263" s="14">
        <v>4712099</v>
      </c>
    </row>
    <row r="264" spans="2:4" x14ac:dyDescent="0.25">
      <c r="B264" s="9" t="s">
        <v>541</v>
      </c>
      <c r="C264" s="13">
        <v>-0.1676590113612183</v>
      </c>
      <c r="D264" s="14">
        <v>12389283</v>
      </c>
    </row>
    <row r="265" spans="2:4" x14ac:dyDescent="0.25">
      <c r="B265" s="9" t="s">
        <v>540</v>
      </c>
      <c r="C265" s="13">
        <v>-0.1627723362719522</v>
      </c>
      <c r="D265" s="14">
        <v>12785089</v>
      </c>
    </row>
    <row r="266" spans="2:4" x14ac:dyDescent="0.25">
      <c r="B266" s="9" t="s">
        <v>547</v>
      </c>
      <c r="C266" s="13">
        <v>-0.16126470229601908</v>
      </c>
      <c r="D266" s="14">
        <v>43381692</v>
      </c>
    </row>
    <row r="267" spans="2:4" x14ac:dyDescent="0.25">
      <c r="B267" s="9" t="s">
        <v>748</v>
      </c>
      <c r="C267" s="13">
        <v>-0.16079105862364274</v>
      </c>
      <c r="D267" s="14">
        <v>31293935</v>
      </c>
    </row>
    <row r="268" spans="2:4" x14ac:dyDescent="0.25">
      <c r="B268" s="9" t="s">
        <v>528</v>
      </c>
      <c r="C268" s="13">
        <v>-0.1585777982474198</v>
      </c>
      <c r="D268" s="14">
        <v>11256292</v>
      </c>
    </row>
    <row r="269" spans="2:4" x14ac:dyDescent="0.25">
      <c r="B269" s="9" t="s">
        <v>548</v>
      </c>
      <c r="C269" s="13">
        <v>-0.15458475142011519</v>
      </c>
      <c r="D269" s="14">
        <v>18802683</v>
      </c>
    </row>
    <row r="270" spans="2:4" x14ac:dyDescent="0.25">
      <c r="B270" s="9" t="s">
        <v>538</v>
      </c>
      <c r="C270" s="13">
        <v>-0.1506982731931007</v>
      </c>
      <c r="D270" s="14">
        <v>49703385</v>
      </c>
    </row>
    <row r="271" spans="2:4" x14ac:dyDescent="0.25">
      <c r="B271" s="9" t="s">
        <v>535</v>
      </c>
      <c r="C271" s="13">
        <v>-0.14358755403366175</v>
      </c>
      <c r="D271" s="14">
        <v>46341721</v>
      </c>
    </row>
    <row r="272" spans="2:4" x14ac:dyDescent="0.25">
      <c r="B272" s="9" t="s">
        <v>549</v>
      </c>
      <c r="C272" s="13">
        <v>-0.13485535729917919</v>
      </c>
      <c r="D272" s="14">
        <v>24504877</v>
      </c>
    </row>
    <row r="273" spans="2:7" x14ac:dyDescent="0.25">
      <c r="B273" s="9" t="s">
        <v>539</v>
      </c>
      <c r="C273" s="13">
        <v>-0.13340234415002439</v>
      </c>
      <c r="D273" s="14">
        <v>32734026</v>
      </c>
    </row>
    <row r="274" spans="2:7" x14ac:dyDescent="0.25">
      <c r="B274" s="9" t="s">
        <v>300</v>
      </c>
      <c r="C274" s="13">
        <v>-0.13338933396044594</v>
      </c>
      <c r="D274" s="14">
        <v>15495874</v>
      </c>
    </row>
    <row r="275" spans="2:7" x14ac:dyDescent="0.25">
      <c r="B275" s="9" t="s">
        <v>550</v>
      </c>
      <c r="C275" s="13">
        <v>-0.1277477373797743</v>
      </c>
      <c r="D275" s="14">
        <v>8849507</v>
      </c>
    </row>
    <row r="276" spans="2:7" x14ac:dyDescent="0.25">
      <c r="B276" s="9" t="s">
        <v>747</v>
      </c>
      <c r="C276" s="13">
        <v>-0.12769276552752518</v>
      </c>
      <c r="D276" s="14">
        <v>42755890</v>
      </c>
    </row>
    <row r="277" spans="2:7" x14ac:dyDescent="0.25">
      <c r="B277" s="9" t="s">
        <v>545</v>
      </c>
      <c r="C277" s="13">
        <v>-0.12101876785949506</v>
      </c>
      <c r="D277" s="14">
        <v>47625002</v>
      </c>
    </row>
    <row r="278" spans="2:7" x14ac:dyDescent="0.25">
      <c r="B278" s="9" t="s">
        <v>529</v>
      </c>
      <c r="C278" s="13">
        <v>-0.11271491680798251</v>
      </c>
      <c r="D278" s="14">
        <v>23168467</v>
      </c>
    </row>
    <row r="279" spans="2:7" x14ac:dyDescent="0.25">
      <c r="B279" s="9" t="s">
        <v>546</v>
      </c>
      <c r="C279" s="13">
        <v>-0.1063868729976204</v>
      </c>
      <c r="D279" s="14">
        <v>7413699</v>
      </c>
    </row>
    <row r="280" spans="2:7" x14ac:dyDescent="0.25">
      <c r="B280" s="9" t="s">
        <v>542</v>
      </c>
      <c r="C280" s="13">
        <v>-9.461575117995924E-2</v>
      </c>
      <c r="D280" s="14">
        <v>38417615</v>
      </c>
    </row>
    <row r="281" spans="2:7" x14ac:dyDescent="0.25">
      <c r="B281" s="9" t="s">
        <v>532</v>
      </c>
      <c r="C281" s="13">
        <v>-6.9922076748853423E-2</v>
      </c>
      <c r="D281" s="14">
        <v>3943418</v>
      </c>
    </row>
    <row r="282" spans="2:7" x14ac:dyDescent="0.25">
      <c r="B282" s="9" t="s">
        <v>536</v>
      </c>
      <c r="C282" s="13">
        <v>-3.6441633910114568E-2</v>
      </c>
      <c r="D282" s="14">
        <v>13839790</v>
      </c>
    </row>
    <row r="283" spans="2:7" x14ac:dyDescent="0.25">
      <c r="B283" s="9" t="s">
        <v>530</v>
      </c>
      <c r="C283" s="13">
        <v>-3.0339958523053157E-2</v>
      </c>
      <c r="D283" s="14">
        <v>15656989</v>
      </c>
      <c r="G283" s="7"/>
    </row>
    <row r="284" spans="2:7" x14ac:dyDescent="0.25">
      <c r="B284" s="9" t="s">
        <v>533</v>
      </c>
      <c r="C284" s="13">
        <v>-2.484966796481658E-2</v>
      </c>
      <c r="D284" s="14">
        <v>1763869</v>
      </c>
      <c r="G284" s="7"/>
    </row>
    <row r="285" spans="2:7" x14ac:dyDescent="0.25">
      <c r="B285" s="9" t="s">
        <v>531</v>
      </c>
      <c r="C285" s="13">
        <v>0</v>
      </c>
      <c r="D285" s="14">
        <v>0</v>
      </c>
      <c r="G285" s="7"/>
    </row>
    <row r="286" spans="2:7" x14ac:dyDescent="0.25">
      <c r="B286" s="9" t="s">
        <v>534</v>
      </c>
      <c r="C286" s="13">
        <v>4.977944765200526E-3</v>
      </c>
      <c r="D286" s="14">
        <v>8068216</v>
      </c>
      <c r="G286" s="7"/>
    </row>
    <row r="287" spans="2:7" x14ac:dyDescent="0.25">
      <c r="B287" s="9" t="s">
        <v>544</v>
      </c>
      <c r="C287" s="13">
        <v>1.6624245809110816E-2</v>
      </c>
      <c r="D287" s="14">
        <v>8900548</v>
      </c>
      <c r="G287" s="7"/>
    </row>
    <row r="288" spans="2:7" x14ac:dyDescent="0.25">
      <c r="B288" s="9">
        <v>0</v>
      </c>
      <c r="C288" s="13">
        <v>6.7553476675368485E-2</v>
      </c>
      <c r="D288" s="14">
        <v>4443304</v>
      </c>
      <c r="G288" s="7"/>
    </row>
    <row r="289" spans="2:4" x14ac:dyDescent="0.25">
      <c r="B289" s="9" t="s">
        <v>420</v>
      </c>
      <c r="C289" s="13">
        <v>-2.9627495406836282</v>
      </c>
      <c r="D289" s="14">
        <v>548354765</v>
      </c>
    </row>
    <row r="290" spans="2:4" hidden="1" x14ac:dyDescent="0.25"/>
    <row r="291" spans="2:4" hidden="1" x14ac:dyDescent="0.25"/>
    <row r="292" spans="2:4" hidden="1" x14ac:dyDescent="0.25"/>
    <row r="293" spans="2:4" hidden="1" x14ac:dyDescent="0.25"/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0.46819315112938265</v>
      </c>
      <c r="D422" s="34">
        <v>440469</v>
      </c>
    </row>
    <row r="423" spans="2:4" x14ac:dyDescent="0.25">
      <c r="B423" s="9" t="s">
        <v>192</v>
      </c>
      <c r="C423" s="13">
        <v>0.13590462014685412</v>
      </c>
      <c r="D423" s="34">
        <v>804173</v>
      </c>
    </row>
    <row r="424" spans="2:4" x14ac:dyDescent="0.25">
      <c r="B424" s="9" t="s">
        <v>486</v>
      </c>
      <c r="C424" s="13">
        <v>9.7531268882241617E-2</v>
      </c>
      <c r="D424" s="34">
        <v>288652</v>
      </c>
    </row>
    <row r="425" spans="2:4" x14ac:dyDescent="0.25">
      <c r="B425" s="9" t="s">
        <v>289</v>
      </c>
      <c r="C425" s="13">
        <v>6.7553476675368485E-2</v>
      </c>
      <c r="D425" s="34">
        <v>4443304</v>
      </c>
    </row>
    <row r="426" spans="2:4" x14ac:dyDescent="0.25">
      <c r="B426" s="9" t="s">
        <v>485</v>
      </c>
      <c r="C426" s="13">
        <v>4.5781517568163954E-2</v>
      </c>
      <c r="D426" s="34">
        <v>334746</v>
      </c>
    </row>
    <row r="427" spans="2:4" x14ac:dyDescent="0.25">
      <c r="B427" s="9" t="s">
        <v>39</v>
      </c>
      <c r="C427" s="13">
        <v>1.6624245809110816E-2</v>
      </c>
      <c r="D427" s="34">
        <v>8900548</v>
      </c>
    </row>
    <row r="428" spans="2:4" x14ac:dyDescent="0.25">
      <c r="B428" s="9" t="s">
        <v>167</v>
      </c>
      <c r="C428" s="13">
        <v>4.977944765200526E-3</v>
      </c>
      <c r="D428" s="34">
        <v>8068216</v>
      </c>
    </row>
    <row r="429" spans="2:4" x14ac:dyDescent="0.25">
      <c r="B429" s="9" t="s">
        <v>420</v>
      </c>
      <c r="C429" s="13">
        <v>0.83656622497632216</v>
      </c>
      <c r="D429" s="34">
        <v>23280108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533</v>
      </c>
      <c r="C528" s="36">
        <v>2424.6904499999996</v>
      </c>
      <c r="D528" s="35">
        <v>48</v>
      </c>
      <c r="E528" s="13">
        <v>1.9796341425768395E-2</v>
      </c>
    </row>
    <row r="529" spans="2:5" x14ac:dyDescent="0.25">
      <c r="B529" t="s">
        <v>536</v>
      </c>
      <c r="C529" s="36">
        <v>24692.85</v>
      </c>
      <c r="D529" s="35">
        <v>1004</v>
      </c>
      <c r="E529" s="13">
        <v>4.0659543147105341E-2</v>
      </c>
    </row>
    <row r="530" spans="2:5" x14ac:dyDescent="0.25">
      <c r="B530" t="s">
        <v>532</v>
      </c>
      <c r="C530" s="36">
        <v>1474.2000000000003</v>
      </c>
      <c r="D530" s="35">
        <v>76</v>
      </c>
      <c r="E530" s="13">
        <v>5.1553384886718213E-2</v>
      </c>
    </row>
    <row r="531" spans="2:5" x14ac:dyDescent="0.25">
      <c r="B531" t="s">
        <v>543</v>
      </c>
      <c r="C531" s="36">
        <v>45700.200000000019</v>
      </c>
      <c r="D531" s="35">
        <v>2849</v>
      </c>
      <c r="E531" s="13">
        <v>6.2341083846460164E-2</v>
      </c>
    </row>
    <row r="532" spans="2:5" x14ac:dyDescent="0.25">
      <c r="B532" t="s">
        <v>544</v>
      </c>
      <c r="C532" s="36">
        <v>28087.195499999998</v>
      </c>
      <c r="D532" s="35">
        <v>1942</v>
      </c>
      <c r="E532" s="13">
        <v>6.91418265664865E-2</v>
      </c>
    </row>
    <row r="533" spans="2:5" x14ac:dyDescent="0.25">
      <c r="B533" t="s">
        <v>538</v>
      </c>
      <c r="C533" s="36">
        <v>121252.94999999995</v>
      </c>
      <c r="D533" s="35">
        <v>10441</v>
      </c>
      <c r="E533" s="13">
        <v>8.6109245177127688E-2</v>
      </c>
    </row>
    <row r="534" spans="2:5" x14ac:dyDescent="0.25">
      <c r="B534" t="s">
        <v>546</v>
      </c>
      <c r="C534" s="36">
        <v>499.23658536585361</v>
      </c>
      <c r="D534" s="35">
        <v>48</v>
      </c>
      <c r="E534" s="13">
        <v>9.6146799747907796E-2</v>
      </c>
    </row>
    <row r="535" spans="2:5" x14ac:dyDescent="0.25">
      <c r="B535">
        <v>0</v>
      </c>
      <c r="C535" s="36">
        <v>368.55</v>
      </c>
      <c r="D535" s="35">
        <v>37</v>
      </c>
      <c r="E535" s="13">
        <v>0.10039343372676705</v>
      </c>
    </row>
    <row r="536" spans="2:5" x14ac:dyDescent="0.25">
      <c r="B536" t="s">
        <v>529</v>
      </c>
      <c r="C536" s="36">
        <v>1105.6500000000001</v>
      </c>
      <c r="D536" s="35">
        <v>114</v>
      </c>
      <c r="E536" s="13">
        <v>0.10310676977343643</v>
      </c>
    </row>
    <row r="537" spans="2:5" x14ac:dyDescent="0.25">
      <c r="B537" t="s">
        <v>542</v>
      </c>
      <c r="C537" s="36">
        <v>21928.724999999999</v>
      </c>
      <c r="D537" s="35">
        <v>2364</v>
      </c>
      <c r="E537" s="13">
        <v>0.10780380528279689</v>
      </c>
    </row>
    <row r="538" spans="2:5" x14ac:dyDescent="0.25">
      <c r="B538" t="s">
        <v>550</v>
      </c>
      <c r="C538" s="36">
        <v>22319.693159400002</v>
      </c>
      <c r="D538" s="35">
        <v>2436</v>
      </c>
      <c r="E538" s="13">
        <v>0.10914128534845345</v>
      </c>
    </row>
    <row r="539" spans="2:5" x14ac:dyDescent="0.25">
      <c r="B539" t="s">
        <v>530</v>
      </c>
      <c r="C539" s="36">
        <v>368.55</v>
      </c>
      <c r="D539" s="35">
        <v>41</v>
      </c>
      <c r="E539" s="13">
        <v>0.11124677791344458</v>
      </c>
    </row>
    <row r="540" spans="2:5" x14ac:dyDescent="0.25">
      <c r="B540" t="s">
        <v>534</v>
      </c>
      <c r="C540" s="36">
        <v>5343.9749999999995</v>
      </c>
      <c r="D540" s="35">
        <v>600</v>
      </c>
      <c r="E540" s="13">
        <v>0.11227597434493987</v>
      </c>
    </row>
    <row r="541" spans="2:5" x14ac:dyDescent="0.25">
      <c r="B541" t="s">
        <v>747</v>
      </c>
      <c r="C541" s="36">
        <v>4054.05</v>
      </c>
      <c r="D541" s="35">
        <v>492</v>
      </c>
      <c r="E541" s="13">
        <v>0.12136012136012135</v>
      </c>
    </row>
    <row r="542" spans="2:5" x14ac:dyDescent="0.25">
      <c r="B542" t="s">
        <v>549</v>
      </c>
      <c r="C542" s="36">
        <v>412776</v>
      </c>
      <c r="D542" s="35">
        <v>52298</v>
      </c>
      <c r="E542" s="13">
        <v>0.12669825765063861</v>
      </c>
    </row>
    <row r="543" spans="2:5" x14ac:dyDescent="0.25">
      <c r="B543" t="s">
        <v>539</v>
      </c>
      <c r="C543" s="36">
        <v>16337.821500000005</v>
      </c>
      <c r="D543" s="35">
        <v>2185</v>
      </c>
      <c r="E543" s="13">
        <v>0.13373876070319407</v>
      </c>
    </row>
    <row r="544" spans="2:5" x14ac:dyDescent="0.25">
      <c r="B544" t="s">
        <v>300</v>
      </c>
      <c r="C544" s="36">
        <v>3869.7750000000001</v>
      </c>
      <c r="D544" s="35">
        <v>520</v>
      </c>
      <c r="E544" s="13">
        <v>0.13437473754934073</v>
      </c>
    </row>
    <row r="545" spans="2:5" x14ac:dyDescent="0.25">
      <c r="B545" t="s">
        <v>545</v>
      </c>
      <c r="C545" s="36">
        <v>16354.406249999998</v>
      </c>
      <c r="D545" s="35">
        <v>2207</v>
      </c>
      <c r="E545" s="13">
        <v>0.13494834152111149</v>
      </c>
    </row>
    <row r="546" spans="2:5" x14ac:dyDescent="0.25">
      <c r="B546" t="s">
        <v>540</v>
      </c>
      <c r="C546" s="36">
        <v>43826.088606300007</v>
      </c>
      <c r="D546" s="35">
        <v>6207</v>
      </c>
      <c r="E546" s="13">
        <v>0.14162797085906825</v>
      </c>
    </row>
    <row r="547" spans="2:5" x14ac:dyDescent="0.25">
      <c r="B547" t="s">
        <v>535</v>
      </c>
      <c r="C547" s="36">
        <v>33445.912499999984</v>
      </c>
      <c r="D547" s="35">
        <v>4801</v>
      </c>
      <c r="E547" s="13">
        <v>0.14354519405024463</v>
      </c>
    </row>
    <row r="548" spans="2:5" x14ac:dyDescent="0.25">
      <c r="B548" t="s">
        <v>748</v>
      </c>
      <c r="C548" s="36">
        <v>5528.25</v>
      </c>
      <c r="D548" s="35">
        <v>798</v>
      </c>
      <c r="E548" s="13">
        <v>0.14434947768281101</v>
      </c>
    </row>
    <row r="549" spans="2:5" x14ac:dyDescent="0.25">
      <c r="B549" t="s">
        <v>537</v>
      </c>
      <c r="C549" s="36">
        <v>24508.575000000015</v>
      </c>
      <c r="D549" s="35">
        <v>3612</v>
      </c>
      <c r="E549" s="13">
        <v>0.14737698948225256</v>
      </c>
    </row>
    <row r="550" spans="2:5" x14ac:dyDescent="0.25">
      <c r="B550" t="s">
        <v>528</v>
      </c>
      <c r="C550" s="36">
        <v>4422.6000000000004</v>
      </c>
      <c r="D550" s="35">
        <v>728</v>
      </c>
      <c r="E550" s="13">
        <v>0.16460905349794239</v>
      </c>
    </row>
    <row r="551" spans="2:5" x14ac:dyDescent="0.25">
      <c r="B551" t="s">
        <v>548</v>
      </c>
      <c r="C551" s="36">
        <v>4975.4250000000011</v>
      </c>
      <c r="D551" s="35">
        <v>836</v>
      </c>
      <c r="E551" s="13">
        <v>0.16802584703819268</v>
      </c>
    </row>
    <row r="552" spans="2:5" x14ac:dyDescent="0.25">
      <c r="B552" t="s">
        <v>547</v>
      </c>
      <c r="C552" s="36">
        <v>24324.3</v>
      </c>
      <c r="D552" s="35">
        <v>4213</v>
      </c>
      <c r="E552" s="13">
        <v>0.17320128431239543</v>
      </c>
    </row>
    <row r="553" spans="2:5" x14ac:dyDescent="0.25">
      <c r="B553" t="s">
        <v>541</v>
      </c>
      <c r="C553" s="36">
        <v>6081.0750000000007</v>
      </c>
      <c r="D553" s="35">
        <v>1072</v>
      </c>
      <c r="E553" s="13">
        <v>0.17628462072906514</v>
      </c>
    </row>
    <row r="554" spans="2:5" x14ac:dyDescent="0.25">
      <c r="B554" t="s">
        <v>420</v>
      </c>
      <c r="C554" s="36">
        <v>888417.16955106589</v>
      </c>
      <c r="D554" s="35">
        <v>101969</v>
      </c>
      <c r="E554" s="13">
        <v>0.11477603483454386</v>
      </c>
    </row>
    <row r="557" spans="2:5" hidden="1" x14ac:dyDescent="0.25"/>
    <row r="558" spans="2:5" hidden="1" x14ac:dyDescent="0.25"/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52" spans="3:3" x14ac:dyDescent="0.25">
      <c r="C752" s="8" t="s">
        <v>432</v>
      </c>
    </row>
    <row r="753" spans="2:6" x14ac:dyDescent="0.25">
      <c r="C753" t="s">
        <v>540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46132</v>
      </c>
      <c r="C755" s="80">
        <v>3462</v>
      </c>
      <c r="D755" s="80">
        <v>55.96639075035803</v>
      </c>
      <c r="E755" s="80">
        <v>3462</v>
      </c>
      <c r="F755" s="80">
        <v>55.96639075035803</v>
      </c>
    </row>
    <row r="756" spans="2:6" x14ac:dyDescent="0.25">
      <c r="B756" s="39">
        <v>46139</v>
      </c>
      <c r="C756" s="80">
        <v>3669</v>
      </c>
      <c r="D756" s="80">
        <v>59.201997771414788</v>
      </c>
      <c r="E756" s="80">
        <v>3669</v>
      </c>
      <c r="F756" s="80">
        <v>59.201997771414788</v>
      </c>
    </row>
    <row r="757" spans="2:6" x14ac:dyDescent="0.25">
      <c r="B757" s="39">
        <v>46146</v>
      </c>
      <c r="C757" s="80">
        <v>3690</v>
      </c>
      <c r="D757" s="80">
        <v>59.201997771414788</v>
      </c>
      <c r="E757" s="80">
        <v>3690</v>
      </c>
      <c r="F757" s="80">
        <v>59.201997771414788</v>
      </c>
    </row>
    <row r="758" spans="2:6" x14ac:dyDescent="0.25">
      <c r="B758" s="39">
        <v>46153</v>
      </c>
      <c r="C758" s="80">
        <v>4210</v>
      </c>
      <c r="D758" s="80">
        <v>67.85164030295266</v>
      </c>
      <c r="E758" s="80">
        <v>4210</v>
      </c>
      <c r="F758" s="80">
        <v>67.85164030295266</v>
      </c>
    </row>
    <row r="759" spans="2:6" x14ac:dyDescent="0.25">
      <c r="B759" s="39">
        <v>46160</v>
      </c>
      <c r="C759" s="80">
        <v>4641</v>
      </c>
      <c r="D759" s="80">
        <v>74.338872201606065</v>
      </c>
      <c r="E759" s="80">
        <v>4641</v>
      </c>
      <c r="F759" s="80">
        <v>74.338872201606065</v>
      </c>
    </row>
    <row r="760" spans="2:6" x14ac:dyDescent="0.25">
      <c r="B760" s="39">
        <v>46167</v>
      </c>
      <c r="C760" s="80">
        <v>5148</v>
      </c>
      <c r="D760" s="80">
        <v>82.988514733143944</v>
      </c>
      <c r="E760" s="80">
        <v>5148</v>
      </c>
      <c r="F760" s="80">
        <v>82.988514733143944</v>
      </c>
    </row>
    <row r="761" spans="2:6" x14ac:dyDescent="0.25">
      <c r="B761" s="39">
        <v>46174</v>
      </c>
      <c r="C761" s="80">
        <v>5887</v>
      </c>
      <c r="D761" s="80">
        <v>95.098014277296969</v>
      </c>
      <c r="E761" s="80">
        <v>5887</v>
      </c>
      <c r="F761" s="80">
        <v>95.098014277296969</v>
      </c>
    </row>
    <row r="762" spans="2:6" x14ac:dyDescent="0.25">
      <c r="B762" s="39">
        <v>46181</v>
      </c>
      <c r="C762" s="80">
        <v>6156</v>
      </c>
      <c r="D762" s="80">
        <v>99.422835543065915</v>
      </c>
      <c r="E762" s="80">
        <v>6156</v>
      </c>
      <c r="F762" s="80">
        <v>99.422835543065915</v>
      </c>
    </row>
    <row r="763" spans="2:6" x14ac:dyDescent="0.25">
      <c r="B763" s="39" t="s">
        <v>420</v>
      </c>
      <c r="C763" s="80">
        <v>36863</v>
      </c>
      <c r="D763" s="80">
        <v>594.07026335125317</v>
      </c>
      <c r="E763" s="80">
        <v>36863</v>
      </c>
      <c r="F763" s="80">
        <v>594.07026335125317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346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topLeftCell="B1" workbookViewId="0">
      <selection activeCell="F36" sqref="F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4" width="4.28515625" bestFit="1" customWidth="1"/>
    <col min="5" max="5" width="4.42578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8" width="10" bestFit="1" customWidth="1"/>
    <col min="49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781</v>
      </c>
      <c r="H11" s="82" t="s">
        <v>1596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781</v>
      </c>
      <c r="AV11" s="82" t="s">
        <v>1596</v>
      </c>
    </row>
    <row r="12" spans="2:48" x14ac:dyDescent="0.25">
      <c r="B12" s="83" t="s">
        <v>278</v>
      </c>
      <c r="C12" s="85">
        <v>-7.412689858622261E-3</v>
      </c>
      <c r="D12" s="85">
        <v>-1.1980081873821649E-2</v>
      </c>
      <c r="E12" s="85">
        <v>-1.6617515363608032E-2</v>
      </c>
      <c r="F12" s="85">
        <v>-3.0999427393787877E-2</v>
      </c>
      <c r="G12" s="85">
        <v>-2.9313698938629069E-2</v>
      </c>
      <c r="H12" s="85">
        <v>-2.6371691954328879E-2</v>
      </c>
      <c r="AP12" s="83" t="s">
        <v>278</v>
      </c>
      <c r="AQ12" s="84">
        <v>1049.3172</v>
      </c>
      <c r="AR12" s="84">
        <v>31182.953999999998</v>
      </c>
      <c r="AS12" s="84">
        <v>49893.618799999997</v>
      </c>
      <c r="AT12" s="84">
        <v>76359.758499999996</v>
      </c>
      <c r="AU12" s="84">
        <v>130836.3407</v>
      </c>
      <c r="AV12" s="84">
        <v>15043.8603</v>
      </c>
    </row>
    <row r="13" spans="2:48" x14ac:dyDescent="0.25">
      <c r="B13" s="83" t="s">
        <v>279</v>
      </c>
      <c r="C13" s="85"/>
      <c r="D13" s="85"/>
      <c r="E13" s="85">
        <v>-9.7962138567680157E-3</v>
      </c>
      <c r="F13" s="85">
        <v>-2.0144626364230016E-2</v>
      </c>
      <c r="G13" s="85">
        <v>-3.0172353946348724E-2</v>
      </c>
      <c r="H13" s="85">
        <v>-1.9237539090421453E-2</v>
      </c>
      <c r="AP13" s="83" t="s">
        <v>279</v>
      </c>
      <c r="AQ13" s="84"/>
      <c r="AR13" s="84"/>
      <c r="AS13" s="84">
        <v>13515.9295</v>
      </c>
      <c r="AT13" s="84">
        <v>63906.984700000001</v>
      </c>
      <c r="AU13" s="84">
        <v>91361.916100000002</v>
      </c>
      <c r="AV13" s="84">
        <v>23134.2012</v>
      </c>
    </row>
    <row r="14" spans="2:48" x14ac:dyDescent="0.25">
      <c r="B14" s="83" t="s">
        <v>39</v>
      </c>
      <c r="C14" s="85"/>
      <c r="D14" s="85">
        <v>4.5265924064784857E-7</v>
      </c>
      <c r="E14" s="85">
        <v>5.0652908541701222E-2</v>
      </c>
      <c r="F14" s="85">
        <v>5.5363691568571176E-2</v>
      </c>
      <c r="G14" s="85">
        <v>0.12275422647337536</v>
      </c>
      <c r="H14" s="85">
        <v>0.15715761825859639</v>
      </c>
      <c r="AP14" s="83" t="s">
        <v>39</v>
      </c>
      <c r="AQ14" s="84"/>
      <c r="AR14" s="84">
        <v>-0.15210000000000001</v>
      </c>
      <c r="AS14" s="84">
        <v>-84213.043200000015</v>
      </c>
      <c r="AT14" s="84">
        <v>-89406.477899999998</v>
      </c>
      <c r="AU14" s="84">
        <v>-430120.81839999999</v>
      </c>
      <c r="AV14" s="84">
        <v>-142485.739</v>
      </c>
    </row>
    <row r="15" spans="2:48" x14ac:dyDescent="0.25">
      <c r="B15" s="83" t="s">
        <v>83</v>
      </c>
      <c r="C15" s="85">
        <v>3.2977422720500759E-4</v>
      </c>
      <c r="D15" s="85">
        <v>1.6396399048868287E-4</v>
      </c>
      <c r="E15" s="85">
        <v>4.0985583407098652E-7</v>
      </c>
      <c r="F15" s="85">
        <v>4.92151853628979E-6</v>
      </c>
      <c r="G15" s="85">
        <v>2.1013909591487685E-6</v>
      </c>
      <c r="H15" s="85">
        <v>-1.8462462276418306E-6</v>
      </c>
      <c r="AP15" s="83" t="s">
        <v>83</v>
      </c>
      <c r="AQ15" s="84">
        <v>-24.363600000000002</v>
      </c>
      <c r="AR15" s="84">
        <v>-24.090900000000001</v>
      </c>
      <c r="AS15" s="84">
        <v>0.27270000000000005</v>
      </c>
      <c r="AT15" s="84">
        <v>-0.90899999999999992</v>
      </c>
      <c r="AU15" s="84">
        <v>-0.36359999999999998</v>
      </c>
      <c r="AV15" s="84">
        <v>0.2727</v>
      </c>
    </row>
    <row r="16" spans="2:48" x14ac:dyDescent="0.25">
      <c r="B16" s="83" t="s">
        <v>40</v>
      </c>
      <c r="C16" s="85"/>
      <c r="D16" s="85">
        <v>4.9913022879252244E-7</v>
      </c>
      <c r="E16" s="85">
        <v>-1.5325601192799035E-2</v>
      </c>
      <c r="F16" s="85">
        <v>-1.5325479326695507E-2</v>
      </c>
      <c r="G16" s="85">
        <v>-2.8770676543685706E-2</v>
      </c>
      <c r="H16" s="85">
        <v>-4.6205424388506111E-2</v>
      </c>
      <c r="AP16" s="83" t="s">
        <v>40</v>
      </c>
      <c r="AQ16" s="84"/>
      <c r="AR16" s="84">
        <v>0.60749999999999993</v>
      </c>
      <c r="AS16" s="84">
        <v>95025.614399999991</v>
      </c>
      <c r="AT16" s="84">
        <v>148974.58259999999</v>
      </c>
      <c r="AU16" s="84">
        <v>314656.26529999997</v>
      </c>
      <c r="AV16" s="84">
        <v>81327.484100000001</v>
      </c>
    </row>
    <row r="17" spans="2:48" x14ac:dyDescent="0.25">
      <c r="B17" s="83" t="s">
        <v>41</v>
      </c>
      <c r="C17" s="85"/>
      <c r="D17" s="85">
        <v>-2.9463005046736822E-7</v>
      </c>
      <c r="E17" s="85">
        <v>-8.1179429215373911E-3</v>
      </c>
      <c r="F17" s="85">
        <v>-9.3703741547551036E-3</v>
      </c>
      <c r="G17" s="85">
        <v>-1.0029469571410684E-2</v>
      </c>
      <c r="H17" s="85"/>
      <c r="AP17" s="83" t="s">
        <v>41</v>
      </c>
      <c r="AQ17" s="84"/>
      <c r="AR17" s="84">
        <v>0.61939999999999995</v>
      </c>
      <c r="AS17" s="84">
        <v>61256.398300000001</v>
      </c>
      <c r="AT17" s="84">
        <v>173954.80540000001</v>
      </c>
      <c r="AU17" s="84">
        <v>140520.7965</v>
      </c>
      <c r="AV17" s="84"/>
    </row>
    <row r="18" spans="2:48" x14ac:dyDescent="0.25">
      <c r="B18" s="83" t="s">
        <v>337</v>
      </c>
      <c r="C18" s="85"/>
      <c r="D18" s="85"/>
      <c r="E18" s="85">
        <v>5.6119946793133037E-4</v>
      </c>
      <c r="F18" s="85">
        <v>2.116284001311004E-4</v>
      </c>
      <c r="G18" s="85">
        <v>1.6667365488790849E-4</v>
      </c>
      <c r="H18" s="85"/>
      <c r="AP18" s="83" t="s">
        <v>337</v>
      </c>
      <c r="AQ18" s="84"/>
      <c r="AR18" s="84"/>
      <c r="AS18" s="84">
        <v>-524</v>
      </c>
      <c r="AT18" s="84">
        <v>-211</v>
      </c>
      <c r="AU18" s="84">
        <v>-335</v>
      </c>
      <c r="AV18" s="84"/>
    </row>
    <row r="19" spans="2:48" x14ac:dyDescent="0.25">
      <c r="B19" s="83" t="s">
        <v>256</v>
      </c>
      <c r="C19" s="85"/>
      <c r="D19" s="85"/>
      <c r="E19" s="85">
        <v>-8.6615510185605992E-3</v>
      </c>
      <c r="F19" s="85">
        <v>-1.0699381086970799E-2</v>
      </c>
      <c r="G19" s="85"/>
      <c r="H19" s="85">
        <v>-2.1678407657369312E-2</v>
      </c>
      <c r="AP19" s="83" t="s">
        <v>256</v>
      </c>
      <c r="AQ19" s="84"/>
      <c r="AR19" s="84"/>
      <c r="AS19" s="84">
        <v>24363</v>
      </c>
      <c r="AT19" s="84">
        <v>28981.333399999996</v>
      </c>
      <c r="AU19" s="84"/>
      <c r="AV19" s="84">
        <v>33876.666700000002</v>
      </c>
    </row>
    <row r="20" spans="2:48" x14ac:dyDescent="0.25">
      <c r="B20" s="83" t="s">
        <v>247</v>
      </c>
      <c r="C20" s="85">
        <v>1.8039430750302635E-2</v>
      </c>
      <c r="D20" s="85">
        <v>9.0198756553502742E-3</v>
      </c>
      <c r="E20" s="85">
        <v>0</v>
      </c>
      <c r="F20" s="85">
        <v>-2.0583561990643574E-2</v>
      </c>
      <c r="G20" s="85"/>
      <c r="H20" s="85"/>
      <c r="AP20" s="83" t="s">
        <v>247</v>
      </c>
      <c r="AQ20" s="84">
        <v>-23275.521800000002</v>
      </c>
      <c r="AR20" s="84">
        <v>-31199.712600000003</v>
      </c>
      <c r="AS20" s="84">
        <v>8.2000000000000007E-3</v>
      </c>
      <c r="AT20" s="84">
        <v>33903.504099999998</v>
      </c>
      <c r="AU20" s="84"/>
      <c r="AV20" s="84"/>
    </row>
    <row r="21" spans="2:48" x14ac:dyDescent="0.25">
      <c r="B21" s="83" t="s">
        <v>246</v>
      </c>
      <c r="C21" s="85">
        <v>5.6162210584814798E-2</v>
      </c>
      <c r="D21" s="85">
        <v>1.9308160296967018E-2</v>
      </c>
      <c r="E21" s="85">
        <v>-2.1838246107261119E-2</v>
      </c>
      <c r="F21" s="85">
        <v>-3.2866908902128844E-2</v>
      </c>
      <c r="G21" s="85">
        <v>-3.575459176396175E-2</v>
      </c>
      <c r="H21" s="85">
        <v>-5.6710480156095013E-2</v>
      </c>
      <c r="AP21" s="83" t="s">
        <v>246</v>
      </c>
      <c r="AQ21" s="84">
        <v>-196979.0716</v>
      </c>
      <c r="AR21" s="84">
        <v>-377971.20270000002</v>
      </c>
      <c r="AS21" s="84">
        <v>250155.76149999999</v>
      </c>
      <c r="AT21" s="84">
        <v>121250.81950000001</v>
      </c>
      <c r="AU21" s="84">
        <v>285790.94209999999</v>
      </c>
      <c r="AV21" s="84">
        <v>69737.606499999994</v>
      </c>
    </row>
    <row r="22" spans="2:48" x14ac:dyDescent="0.25">
      <c r="B22" s="83" t="s">
        <v>323</v>
      </c>
      <c r="C22" s="85"/>
      <c r="D22" s="85">
        <v>1.2840903544094539E-2</v>
      </c>
      <c r="E22" s="85">
        <v>-5.9814477773372501E-3</v>
      </c>
      <c r="F22" s="85"/>
      <c r="G22" s="85">
        <v>1.4134265576328126E-2</v>
      </c>
      <c r="H22" s="85">
        <v>2.5689668229515197E-2</v>
      </c>
      <c r="AP22" s="83" t="s">
        <v>323</v>
      </c>
      <c r="AQ22" s="84"/>
      <c r="AR22" s="84">
        <v>-78132.419599999994</v>
      </c>
      <c r="AS22" s="84">
        <v>29777.876700000001</v>
      </c>
      <c r="AT22" s="84"/>
      <c r="AU22" s="84">
        <v>-117275.48120000001</v>
      </c>
      <c r="AV22" s="84">
        <v>-28420.5308</v>
      </c>
    </row>
    <row r="23" spans="2:48" x14ac:dyDescent="0.25">
      <c r="B23" s="83" t="s">
        <v>115</v>
      </c>
      <c r="C23" s="85">
        <v>1.6339825779270491E-2</v>
      </c>
      <c r="D23" s="85">
        <v>4.6826011680977622E-2</v>
      </c>
      <c r="E23" s="85">
        <v>3.0682943047648445E-3</v>
      </c>
      <c r="F23" s="85">
        <v>-3.3789560550217482E-3</v>
      </c>
      <c r="G23" s="85">
        <v>-3.3788871343097995E-3</v>
      </c>
      <c r="H23" s="85">
        <v>2.8574059514117858E-2</v>
      </c>
      <c r="AP23" s="83" t="s">
        <v>115</v>
      </c>
      <c r="AQ23" s="84">
        <v>-47795.641600000003</v>
      </c>
      <c r="AR23" s="84">
        <v>-454102.55359999998</v>
      </c>
      <c r="AS23" s="84">
        <v>-50121.507700000002</v>
      </c>
      <c r="AT23" s="84">
        <v>11531.0849</v>
      </c>
      <c r="AU23" s="84">
        <v>42828.8868</v>
      </c>
      <c r="AV23" s="84">
        <v>-121780.09899999999</v>
      </c>
    </row>
    <row r="24" spans="2:48" x14ac:dyDescent="0.25">
      <c r="B24" s="83" t="s">
        <v>22</v>
      </c>
      <c r="C24" s="85">
        <v>4.6290863127898658E-2</v>
      </c>
      <c r="D24" s="85">
        <v>1.2925959739273171E-2</v>
      </c>
      <c r="E24" s="85">
        <v>-1.8229519378380471E-7</v>
      </c>
      <c r="F24" s="85">
        <v>-4.7201434034948341E-8</v>
      </c>
      <c r="G24" s="85">
        <v>-1.8229519378380471E-7</v>
      </c>
      <c r="H24" s="85">
        <v>-1.8229519378380471E-7</v>
      </c>
      <c r="AP24" s="83" t="s">
        <v>22</v>
      </c>
      <c r="AQ24" s="84">
        <v>-42660.832900000001</v>
      </c>
      <c r="AR24" s="84">
        <v>-23824.665800000002</v>
      </c>
      <c r="AS24" s="84">
        <v>0.1671</v>
      </c>
      <c r="AT24" s="84">
        <v>6.7900000000000016E-2</v>
      </c>
      <c r="AU24" s="84">
        <v>0.50129999999999997</v>
      </c>
      <c r="AV24" s="84">
        <v>0.2228</v>
      </c>
    </row>
    <row r="25" spans="2:48" x14ac:dyDescent="0.25">
      <c r="B25" s="83" t="s">
        <v>167</v>
      </c>
      <c r="C25" s="85">
        <v>0.66784657821177518</v>
      </c>
      <c r="D25" s="85"/>
      <c r="E25" s="85">
        <v>9.337976586339182E-2</v>
      </c>
      <c r="F25" s="85">
        <v>9.3378976880564624E-2</v>
      </c>
      <c r="G25" s="85">
        <v>9.3379415204357552E-2</v>
      </c>
      <c r="H25" s="85">
        <v>9.3378713886288892E-2</v>
      </c>
      <c r="AP25" s="83" t="s">
        <v>167</v>
      </c>
      <c r="AQ25" s="84">
        <v>-317424.48330000002</v>
      </c>
      <c r="AR25" s="84"/>
      <c r="AS25" s="84">
        <v>-88765.9666</v>
      </c>
      <c r="AT25" s="84">
        <v>-221913.41649999999</v>
      </c>
      <c r="AU25" s="84">
        <v>-266296.89980000001</v>
      </c>
      <c r="AV25" s="84">
        <v>-44382.4833</v>
      </c>
    </row>
    <row r="26" spans="2:48" x14ac:dyDescent="0.25">
      <c r="B26" s="83" t="s">
        <v>17</v>
      </c>
      <c r="C26" s="85"/>
      <c r="D26" s="85">
        <v>5.6084362541316693E-3</v>
      </c>
      <c r="E26" s="85">
        <v>-2.6926158995392146E-3</v>
      </c>
      <c r="F26" s="85">
        <v>-4.1930227003145843E-3</v>
      </c>
      <c r="G26" s="85">
        <v>-3.9872740481370402E-3</v>
      </c>
      <c r="H26" s="85">
        <v>-4.8973201176111441E-3</v>
      </c>
      <c r="AP26" s="83" t="s">
        <v>17</v>
      </c>
      <c r="AQ26" s="84"/>
      <c r="AR26" s="84">
        <v>-27299.060999999998</v>
      </c>
      <c r="AS26" s="84">
        <v>20828.4902</v>
      </c>
      <c r="AT26" s="84">
        <v>54337.2048</v>
      </c>
      <c r="AU26" s="84">
        <v>62430.534400000004</v>
      </c>
      <c r="AV26" s="84">
        <v>23837.326799999999</v>
      </c>
    </row>
    <row r="27" spans="2:48" x14ac:dyDescent="0.25">
      <c r="B27" s="83" t="s">
        <v>80</v>
      </c>
      <c r="C27" s="85"/>
      <c r="D27" s="85">
        <v>2.2718628144562506E-7</v>
      </c>
      <c r="E27" s="85">
        <v>-9.4314025441193054E-3</v>
      </c>
      <c r="F27" s="85">
        <v>-9.4314025441193054E-3</v>
      </c>
      <c r="G27" s="85">
        <v>-1.8853269817874271E-2</v>
      </c>
      <c r="H27" s="85">
        <v>-2.1341695769083589E-2</v>
      </c>
      <c r="AP27" s="83" t="s">
        <v>80</v>
      </c>
      <c r="AQ27" s="84"/>
      <c r="AR27" s="84">
        <v>-0.34200000000000003</v>
      </c>
      <c r="AS27" s="84">
        <v>31085.670399999999</v>
      </c>
      <c r="AT27" s="84">
        <v>7771.4175999999998</v>
      </c>
      <c r="AU27" s="84">
        <v>66246.554999999993</v>
      </c>
      <c r="AV27" s="84">
        <v>17585.417600000001</v>
      </c>
    </row>
    <row r="28" spans="2:48" x14ac:dyDescent="0.25">
      <c r="B28" s="83" t="s">
        <v>37</v>
      </c>
      <c r="C28" s="85"/>
      <c r="D28" s="85">
        <v>-3.3887922999464319E-7</v>
      </c>
      <c r="E28" s="85">
        <v>7.4009858900478519E-3</v>
      </c>
      <c r="F28" s="85">
        <v>1.7124200873019566E-2</v>
      </c>
      <c r="G28" s="85">
        <v>1.8054425788159613E-2</v>
      </c>
      <c r="H28" s="85">
        <v>1.8936105413128724E-2</v>
      </c>
      <c r="AP28" s="83" t="s">
        <v>37</v>
      </c>
      <c r="AQ28" s="84"/>
      <c r="AR28" s="84">
        <v>0.65800000000000003</v>
      </c>
      <c r="AS28" s="84">
        <v>-26264.940000000002</v>
      </c>
      <c r="AT28" s="84">
        <v>-288450.33499999996</v>
      </c>
      <c r="AU28" s="84">
        <v>-306718.16320000001</v>
      </c>
      <c r="AV28" s="84">
        <v>-28967.485000000001</v>
      </c>
    </row>
    <row r="29" spans="2:48" x14ac:dyDescent="0.25">
      <c r="B29" s="83" t="s">
        <v>197</v>
      </c>
      <c r="C29" s="85"/>
      <c r="D29" s="85">
        <v>-4.2897563296451848E-5</v>
      </c>
      <c r="E29" s="85">
        <v>1.2733937511400339E-2</v>
      </c>
      <c r="F29" s="85">
        <v>2.67665149060053E-2</v>
      </c>
      <c r="G29" s="85">
        <v>2.1975315061667871E-2</v>
      </c>
      <c r="H29" s="85"/>
      <c r="AP29" s="83" t="s">
        <v>197</v>
      </c>
      <c r="AQ29" s="84"/>
      <c r="AR29" s="84">
        <v>314.64269999999999</v>
      </c>
      <c r="AS29" s="84">
        <v>-42301.584199999998</v>
      </c>
      <c r="AT29" s="84">
        <v>-142265.93459999998</v>
      </c>
      <c r="AU29" s="84">
        <v>-104070.9347</v>
      </c>
      <c r="AV29" s="84"/>
    </row>
    <row r="30" spans="2:48" x14ac:dyDescent="0.25">
      <c r="B30" s="83" t="s">
        <v>204</v>
      </c>
      <c r="C30" s="85"/>
      <c r="D30" s="85">
        <v>-5.4542315908450529E-3</v>
      </c>
      <c r="E30" s="85">
        <v>3.0091232174022303E-2</v>
      </c>
      <c r="F30" s="85">
        <v>2.0782763762165916E-2</v>
      </c>
      <c r="G30" s="85">
        <v>1.0786228197442255E-2</v>
      </c>
      <c r="H30" s="85">
        <v>5.2996632803690748E-3</v>
      </c>
      <c r="AP30" s="83" t="s">
        <v>204</v>
      </c>
      <c r="AQ30" s="84"/>
      <c r="AR30" s="84">
        <v>18348.993999999999</v>
      </c>
      <c r="AS30" s="84">
        <v>-256765.02030000003</v>
      </c>
      <c r="AT30" s="84">
        <v>-163139.01430000001</v>
      </c>
      <c r="AU30" s="84">
        <v>-133164.1954</v>
      </c>
      <c r="AV30" s="84">
        <v>-11886.0041</v>
      </c>
    </row>
    <row r="31" spans="2:48" x14ac:dyDescent="0.25">
      <c r="B31" s="83" t="s">
        <v>318</v>
      </c>
      <c r="C31" s="85"/>
      <c r="D31" s="85"/>
      <c r="E31" s="85">
        <v>-3.8506207448970633E-5</v>
      </c>
      <c r="F31" s="85">
        <v>-5.1827748854225033E-5</v>
      </c>
      <c r="G31" s="85">
        <v>-5.1778801228166833E-5</v>
      </c>
      <c r="H31" s="85">
        <v>-5.1855560005389863E-5</v>
      </c>
      <c r="AP31" s="83" t="s">
        <v>318</v>
      </c>
      <c r="AQ31" s="84"/>
      <c r="AR31" s="84"/>
      <c r="AS31" s="84">
        <v>150</v>
      </c>
      <c r="AT31" s="84">
        <v>656</v>
      </c>
      <c r="AU31" s="84">
        <v>636</v>
      </c>
      <c r="AV31" s="84">
        <v>202</v>
      </c>
    </row>
    <row r="32" spans="2:48" x14ac:dyDescent="0.25">
      <c r="B32" s="83" t="s">
        <v>30</v>
      </c>
      <c r="C32" s="85">
        <v>-4.8607788405414781E-6</v>
      </c>
      <c r="D32" s="85">
        <v>5.4947934714289629E-7</v>
      </c>
      <c r="E32" s="85">
        <v>-3.5223035127167914E-8</v>
      </c>
      <c r="F32" s="85">
        <v>-9.0573518795461584E-8</v>
      </c>
      <c r="G32" s="85">
        <v>-2.2345740013424233E-2</v>
      </c>
      <c r="H32" s="85">
        <v>-5.9588287805447206E-2</v>
      </c>
      <c r="AP32" s="83" t="s">
        <v>30</v>
      </c>
      <c r="AQ32" s="84">
        <v>-0.34850000000000003</v>
      </c>
      <c r="AR32" s="84">
        <v>-1.3200000000000003</v>
      </c>
      <c r="AS32" s="84">
        <v>-3.0000000000000054E-2</v>
      </c>
      <c r="AT32" s="84">
        <v>0.59999999999999987</v>
      </c>
      <c r="AU32" s="84">
        <v>197371.46000000002</v>
      </c>
      <c r="AV32" s="84">
        <v>56391.48</v>
      </c>
    </row>
    <row r="33" spans="2:48" x14ac:dyDescent="0.25">
      <c r="B33" s="83" t="s">
        <v>316</v>
      </c>
      <c r="C33" s="85"/>
      <c r="D33" s="85"/>
      <c r="E33" s="85">
        <v>0</v>
      </c>
      <c r="F33" s="85">
        <v>-1.6790355619894913E-6</v>
      </c>
      <c r="G33" s="85">
        <v>-4.1975889049330066E-6</v>
      </c>
      <c r="H33" s="85">
        <v>2.2708955975687564E-3</v>
      </c>
      <c r="AP33" s="83" t="s">
        <v>316</v>
      </c>
      <c r="AQ33" s="84"/>
      <c r="AR33" s="84"/>
      <c r="AS33" s="84">
        <v>0</v>
      </c>
      <c r="AT33" s="84">
        <v>6</v>
      </c>
      <c r="AU33" s="84">
        <v>20</v>
      </c>
      <c r="AV33" s="84">
        <v>-10820</v>
      </c>
    </row>
    <row r="34" spans="2:48" x14ac:dyDescent="0.25">
      <c r="B34" s="83" t="s">
        <v>249</v>
      </c>
      <c r="C34" s="85"/>
      <c r="D34" s="85"/>
      <c r="E34" s="85"/>
      <c r="F34" s="85">
        <v>-0.14305995398520233</v>
      </c>
      <c r="G34" s="85">
        <v>-0.23698754338345313</v>
      </c>
      <c r="H34" s="85">
        <v>-0.21186747026189087</v>
      </c>
      <c r="AP34" s="83" t="s">
        <v>249</v>
      </c>
      <c r="AQ34" s="84"/>
      <c r="AR34" s="84"/>
      <c r="AS34" s="84"/>
      <c r="AT34" s="84">
        <v>155270.36660000001</v>
      </c>
      <c r="AU34" s="84">
        <v>969103.11179999972</v>
      </c>
      <c r="AV34" s="84">
        <v>133180.0387</v>
      </c>
    </row>
    <row r="35" spans="2:48" x14ac:dyDescent="0.25">
      <c r="B35" s="83" t="s">
        <v>297</v>
      </c>
      <c r="C35" s="85"/>
      <c r="D35" s="85"/>
      <c r="E35" s="85"/>
      <c r="F35" s="85">
        <v>-1.2769793673965982E-2</v>
      </c>
      <c r="G35" s="85">
        <v>-9.1581508515815088E-3</v>
      </c>
      <c r="H35" s="85"/>
      <c r="AP35" s="83" t="s">
        <v>297</v>
      </c>
      <c r="AQ35" s="84"/>
      <c r="AR35" s="84"/>
      <c r="AS35" s="84"/>
      <c r="AT35" s="84">
        <v>149579</v>
      </c>
      <c r="AU35" s="84">
        <v>108954</v>
      </c>
      <c r="AV35" s="84"/>
    </row>
    <row r="36" spans="2:48" x14ac:dyDescent="0.25">
      <c r="B36" s="83" t="s">
        <v>289</v>
      </c>
      <c r="C36" s="85"/>
      <c r="D36" s="85"/>
      <c r="E36" s="85"/>
      <c r="F36" s="85">
        <v>0.18298478351065403</v>
      </c>
      <c r="G36" s="85">
        <v>0.19031601616137667</v>
      </c>
      <c r="H36" s="85"/>
      <c r="AP36" s="83" t="s">
        <v>289</v>
      </c>
      <c r="AQ36" s="84"/>
      <c r="AR36" s="84"/>
      <c r="AS36" s="84"/>
      <c r="AT36" s="84">
        <v>-351944</v>
      </c>
      <c r="AU36" s="84">
        <v>-345887</v>
      </c>
      <c r="AV36" s="84"/>
    </row>
    <row r="37" spans="2:48" x14ac:dyDescent="0.25">
      <c r="B37" s="83" t="s">
        <v>287</v>
      </c>
      <c r="C37" s="85"/>
      <c r="D37" s="85"/>
      <c r="E37" s="85"/>
      <c r="F37" s="85">
        <v>8.9570443595257815E-2</v>
      </c>
      <c r="G37" s="85">
        <v>9.169101414009867E-2</v>
      </c>
      <c r="H37" s="85"/>
      <c r="AP37" s="83" t="s">
        <v>287</v>
      </c>
      <c r="AQ37" s="84"/>
      <c r="AR37" s="84"/>
      <c r="AS37" s="84"/>
      <c r="AT37" s="84">
        <v>-595880</v>
      </c>
      <c r="AU37" s="84">
        <v>-705410</v>
      </c>
      <c r="AV37" s="84"/>
    </row>
    <row r="38" spans="2:48" x14ac:dyDescent="0.25">
      <c r="B38" s="83" t="s">
        <v>420</v>
      </c>
      <c r="C38" s="85">
        <v>6.6696486584676029E-2</v>
      </c>
      <c r="D38" s="85">
        <v>4.4773211589570665E-3</v>
      </c>
      <c r="E38" s="85">
        <v>1.8932045593907079E-3</v>
      </c>
      <c r="F38" s="85">
        <v>-4.2075852671177158E-3</v>
      </c>
      <c r="G38" s="85">
        <v>-9.5070038310955066E-3</v>
      </c>
      <c r="H38" s="85">
        <v>-2.1985723036471529E-2</v>
      </c>
      <c r="AP38" s="83" t="s">
        <v>420</v>
      </c>
      <c r="AQ38" s="84">
        <v>-627110.94609999994</v>
      </c>
      <c r="AR38" s="84">
        <v>-942707.04469999985</v>
      </c>
      <c r="AS38" s="84">
        <v>27096.715799999976</v>
      </c>
      <c r="AT38" s="84">
        <v>-826727.55729999987</v>
      </c>
      <c r="AU38" s="84">
        <v>1478.4536999994889</v>
      </c>
      <c r="AV38" s="84">
        <v>65574.236200000014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230"/>
  <sheetViews>
    <sheetView showGridLines="0" zoomScale="90" zoomScaleNormal="90" workbookViewId="0">
      <selection activeCell="H222" sqref="H222"/>
    </sheetView>
  </sheetViews>
  <sheetFormatPr baseColWidth="10" defaultRowHeight="15" x14ac:dyDescent="0.25"/>
  <cols>
    <col min="1" max="1" width="2.5703125" customWidth="1"/>
    <col min="2" max="2" width="108.140625" bestFit="1" customWidth="1"/>
    <col min="3" max="3" width="22.85546875" bestFit="1" customWidth="1"/>
    <col min="4" max="4" width="12" bestFit="1" customWidth="1"/>
    <col min="5" max="7" width="13.140625" bestFit="1" customWidth="1"/>
    <col min="8" max="8" width="12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12.85546875" bestFit="1" customWidth="1"/>
    <col min="37" max="38" width="7.140625" bestFit="1" customWidth="1"/>
    <col min="39" max="40" width="8.28515625" bestFit="1" customWidth="1"/>
    <col min="41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449</v>
      </c>
      <c r="AI6" s="8" t="s">
        <v>416</v>
      </c>
      <c r="AJ6" t="s">
        <v>449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196</v>
      </c>
      <c r="C10" s="25"/>
      <c r="D10" s="25"/>
      <c r="E10" s="25">
        <v>2199</v>
      </c>
      <c r="F10" s="25">
        <v>24189</v>
      </c>
      <c r="G10" s="25">
        <v>24189</v>
      </c>
      <c r="H10" s="25">
        <v>15393</v>
      </c>
      <c r="AI10" s="9" t="s">
        <v>196</v>
      </c>
      <c r="AJ10" s="36"/>
      <c r="AK10" s="36"/>
      <c r="AL10" s="36">
        <v>1</v>
      </c>
      <c r="AM10" s="36">
        <v>11</v>
      </c>
      <c r="AN10" s="36">
        <v>11</v>
      </c>
      <c r="AO10" s="36">
        <v>7</v>
      </c>
    </row>
    <row r="11" spans="2:41" x14ac:dyDescent="0.25">
      <c r="B11" s="9" t="s">
        <v>127</v>
      </c>
      <c r="C11" s="25">
        <v>9485</v>
      </c>
      <c r="D11" s="25">
        <v>445785</v>
      </c>
      <c r="E11" s="25"/>
      <c r="F11" s="25"/>
      <c r="G11" s="25"/>
      <c r="H11" s="2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127</v>
      </c>
      <c r="AJ11" s="36">
        <v>5</v>
      </c>
      <c r="AK11" s="36">
        <v>235</v>
      </c>
      <c r="AL11" s="36"/>
      <c r="AM11" s="36"/>
      <c r="AN11" s="36"/>
      <c r="AO11" s="36"/>
    </row>
    <row r="12" spans="2:41" x14ac:dyDescent="0.25">
      <c r="B12" s="9" t="s">
        <v>234</v>
      </c>
      <c r="C12" s="25"/>
      <c r="D12" s="25"/>
      <c r="E12" s="25">
        <v>111460</v>
      </c>
      <c r="F12" s="25">
        <v>191423</v>
      </c>
      <c r="G12" s="25">
        <v>44364</v>
      </c>
      <c r="H12" s="2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234</v>
      </c>
      <c r="AJ12" s="36"/>
      <c r="AK12" s="36"/>
      <c r="AL12" s="36">
        <v>5</v>
      </c>
      <c r="AM12" s="36">
        <v>9</v>
      </c>
      <c r="AN12" s="36">
        <v>2</v>
      </c>
      <c r="AO12" s="36"/>
    </row>
    <row r="13" spans="2:41" x14ac:dyDescent="0.25">
      <c r="B13" s="9" t="s">
        <v>156</v>
      </c>
      <c r="C13" s="25"/>
      <c r="D13" s="25"/>
      <c r="E13" s="25">
        <v>568391</v>
      </c>
      <c r="F13" s="25">
        <v>893196</v>
      </c>
      <c r="G13" s="25">
        <v>1501201</v>
      </c>
      <c r="H13" s="2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156</v>
      </c>
      <c r="AJ13" s="36"/>
      <c r="AK13" s="36"/>
      <c r="AL13" s="36">
        <v>7</v>
      </c>
      <c r="AM13" s="36">
        <v>11</v>
      </c>
      <c r="AN13" s="36">
        <v>18</v>
      </c>
      <c r="AO13" s="36"/>
    </row>
    <row r="14" spans="2:41" x14ac:dyDescent="0.25">
      <c r="B14" s="9" t="s">
        <v>278</v>
      </c>
      <c r="C14" s="25">
        <v>140508</v>
      </c>
      <c r="D14" s="25">
        <v>1593557</v>
      </c>
      <c r="E14" s="25">
        <v>2943938</v>
      </c>
      <c r="F14" s="25">
        <v>2347017</v>
      </c>
      <c r="G14" s="25">
        <v>4603939</v>
      </c>
      <c r="H14" s="25">
        <v>555411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278</v>
      </c>
      <c r="AJ14" s="36">
        <v>67</v>
      </c>
      <c r="AK14" s="36">
        <v>769</v>
      </c>
      <c r="AL14" s="36">
        <v>1417</v>
      </c>
      <c r="AM14" s="36">
        <v>1147</v>
      </c>
      <c r="AN14" s="36">
        <v>2241</v>
      </c>
      <c r="AO14" s="36">
        <v>270</v>
      </c>
    </row>
    <row r="15" spans="2:41" x14ac:dyDescent="0.25">
      <c r="B15" s="9" t="s">
        <v>398</v>
      </c>
      <c r="C15" s="25"/>
      <c r="D15" s="25"/>
      <c r="E15" s="25">
        <v>1063800</v>
      </c>
      <c r="F15" s="25">
        <v>265950</v>
      </c>
      <c r="G15" s="25">
        <v>1329750</v>
      </c>
      <c r="H15" s="25">
        <v>531900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398</v>
      </c>
      <c r="AJ15" s="36"/>
      <c r="AK15" s="36"/>
      <c r="AL15" s="36">
        <v>540</v>
      </c>
      <c r="AM15" s="36">
        <v>135</v>
      </c>
      <c r="AN15" s="36">
        <v>674</v>
      </c>
      <c r="AO15" s="36">
        <v>270</v>
      </c>
    </row>
    <row r="16" spans="2:41" x14ac:dyDescent="0.25">
      <c r="B16" s="9" t="s">
        <v>279</v>
      </c>
      <c r="C16" s="25"/>
      <c r="D16" s="25"/>
      <c r="E16" s="25">
        <v>1667833</v>
      </c>
      <c r="F16" s="25">
        <v>3090942</v>
      </c>
      <c r="G16" s="25">
        <v>2911312</v>
      </c>
      <c r="H16" s="25">
        <v>1179420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279</v>
      </c>
      <c r="AJ16" s="36"/>
      <c r="AK16" s="36"/>
      <c r="AL16" s="36">
        <v>453</v>
      </c>
      <c r="AM16" s="36">
        <v>850</v>
      </c>
      <c r="AN16" s="36">
        <v>809</v>
      </c>
      <c r="AO16" s="36">
        <v>324</v>
      </c>
    </row>
    <row r="17" spans="2:41" x14ac:dyDescent="0.25">
      <c r="B17" s="9" t="s">
        <v>39</v>
      </c>
      <c r="C17" s="25"/>
      <c r="D17" s="25">
        <v>339991</v>
      </c>
      <c r="E17" s="25">
        <v>1670837</v>
      </c>
      <c r="F17" s="25">
        <v>1902691</v>
      </c>
      <c r="G17" s="25">
        <v>3666330</v>
      </c>
      <c r="H17" s="25">
        <v>1049128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39</v>
      </c>
      <c r="AJ17" s="36"/>
      <c r="AK17" s="36">
        <v>81</v>
      </c>
      <c r="AL17" s="36">
        <v>378</v>
      </c>
      <c r="AM17" s="36">
        <v>432</v>
      </c>
      <c r="AN17" s="36">
        <v>771</v>
      </c>
      <c r="AO17" s="36">
        <v>216</v>
      </c>
    </row>
    <row r="18" spans="2:41" x14ac:dyDescent="0.25">
      <c r="B18" s="9" t="s">
        <v>181</v>
      </c>
      <c r="C18" s="25"/>
      <c r="D18" s="25"/>
      <c r="E18" s="25"/>
      <c r="F18" s="25">
        <v>45512</v>
      </c>
      <c r="G18" s="25">
        <v>242109</v>
      </c>
      <c r="H18" s="25">
        <v>73685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181</v>
      </c>
      <c r="AJ18" s="36"/>
      <c r="AK18" s="36"/>
      <c r="AL18" s="36"/>
      <c r="AM18" s="36">
        <v>41</v>
      </c>
      <c r="AN18" s="36">
        <v>170</v>
      </c>
      <c r="AO18" s="36">
        <v>34</v>
      </c>
    </row>
    <row r="19" spans="2:41" x14ac:dyDescent="0.25">
      <c r="B19" s="9" t="s">
        <v>66</v>
      </c>
      <c r="C19" s="25"/>
      <c r="D19" s="25"/>
      <c r="E19" s="25">
        <v>3505</v>
      </c>
      <c r="F19" s="25">
        <v>127928</v>
      </c>
      <c r="G19" s="25">
        <v>8739</v>
      </c>
      <c r="H19" s="25">
        <v>94237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66</v>
      </c>
      <c r="AJ19" s="36"/>
      <c r="AK19" s="36"/>
      <c r="AL19" s="36">
        <v>2</v>
      </c>
      <c r="AM19" s="36">
        <v>73</v>
      </c>
      <c r="AN19" s="36">
        <v>5</v>
      </c>
      <c r="AO19" s="36">
        <v>54</v>
      </c>
    </row>
    <row r="20" spans="2:41" x14ac:dyDescent="0.25">
      <c r="B20" s="9" t="s">
        <v>237</v>
      </c>
      <c r="C20" s="25"/>
      <c r="D20" s="25"/>
      <c r="E20" s="25">
        <v>6305</v>
      </c>
      <c r="F20" s="25"/>
      <c r="G20" s="25"/>
      <c r="H20" s="2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237</v>
      </c>
      <c r="AJ20" s="36"/>
      <c r="AK20" s="36"/>
      <c r="AL20" s="36">
        <v>2</v>
      </c>
      <c r="AM20" s="36"/>
      <c r="AN20" s="36"/>
      <c r="AO20" s="36"/>
    </row>
    <row r="21" spans="2:41" x14ac:dyDescent="0.25">
      <c r="B21" s="9" t="s">
        <v>54</v>
      </c>
      <c r="C21" s="25"/>
      <c r="D21" s="25"/>
      <c r="E21" s="25"/>
      <c r="F21" s="25">
        <v>1623817</v>
      </c>
      <c r="G21" s="25">
        <v>1498908</v>
      </c>
      <c r="H21" s="25">
        <v>749454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54</v>
      </c>
      <c r="AJ21" s="36"/>
      <c r="AK21" s="36"/>
      <c r="AL21" s="36"/>
      <c r="AM21" s="36">
        <v>13</v>
      </c>
      <c r="AN21" s="36">
        <v>12</v>
      </c>
      <c r="AO21" s="36">
        <v>6</v>
      </c>
    </row>
    <row r="22" spans="2:41" x14ac:dyDescent="0.25">
      <c r="B22" s="9" t="s">
        <v>194</v>
      </c>
      <c r="C22" s="25"/>
      <c r="D22" s="25"/>
      <c r="E22" s="25"/>
      <c r="F22" s="25">
        <v>23254</v>
      </c>
      <c r="G22" s="25">
        <v>75573</v>
      </c>
      <c r="H22" s="25">
        <v>11627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194</v>
      </c>
      <c r="AJ22" s="36"/>
      <c r="AK22" s="36"/>
      <c r="AL22" s="36"/>
      <c r="AM22" s="36">
        <v>8</v>
      </c>
      <c r="AN22" s="36">
        <v>26</v>
      </c>
      <c r="AO22" s="36">
        <v>4</v>
      </c>
    </row>
    <row r="23" spans="2:41" x14ac:dyDescent="0.25">
      <c r="B23" s="9" t="s">
        <v>134</v>
      </c>
      <c r="C23" s="25">
        <v>2042</v>
      </c>
      <c r="D23" s="25">
        <v>22463</v>
      </c>
      <c r="E23" s="25">
        <v>71475</v>
      </c>
      <c r="F23" s="25">
        <v>75559</v>
      </c>
      <c r="G23" s="25">
        <v>139264</v>
      </c>
      <c r="H23" s="25">
        <v>25476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134</v>
      </c>
      <c r="AJ23" s="36">
        <v>1</v>
      </c>
      <c r="AK23" s="36">
        <v>11</v>
      </c>
      <c r="AL23" s="36">
        <v>35</v>
      </c>
      <c r="AM23" s="36">
        <v>37</v>
      </c>
      <c r="AN23" s="36">
        <v>82</v>
      </c>
      <c r="AO23" s="36">
        <v>15</v>
      </c>
    </row>
    <row r="24" spans="2:41" x14ac:dyDescent="0.25">
      <c r="B24" s="9" t="s">
        <v>182</v>
      </c>
      <c r="C24" s="25"/>
      <c r="D24" s="25"/>
      <c r="E24" s="25">
        <v>12884</v>
      </c>
      <c r="F24" s="25">
        <v>24684</v>
      </c>
      <c r="G24" s="25">
        <v>38209</v>
      </c>
      <c r="H24" s="25">
        <v>13896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182</v>
      </c>
      <c r="AJ24" s="36"/>
      <c r="AK24" s="36"/>
      <c r="AL24" s="36">
        <v>14</v>
      </c>
      <c r="AM24" s="36">
        <v>26</v>
      </c>
      <c r="AN24" s="36">
        <v>55</v>
      </c>
      <c r="AO24" s="36">
        <v>20</v>
      </c>
    </row>
    <row r="25" spans="2:41" x14ac:dyDescent="0.25">
      <c r="B25" s="9" t="s">
        <v>73</v>
      </c>
      <c r="C25" s="25"/>
      <c r="D25" s="25"/>
      <c r="E25" s="25"/>
      <c r="F25" s="25">
        <v>108163</v>
      </c>
      <c r="G25" s="25">
        <v>121988</v>
      </c>
      <c r="H25" s="25">
        <v>15124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73</v>
      </c>
      <c r="AJ25" s="36"/>
      <c r="AK25" s="36"/>
      <c r="AL25" s="36"/>
      <c r="AM25" s="36">
        <v>28</v>
      </c>
      <c r="AN25" s="36">
        <v>32</v>
      </c>
      <c r="AO25" s="36">
        <v>4</v>
      </c>
    </row>
    <row r="26" spans="2:41" x14ac:dyDescent="0.25">
      <c r="B26" s="9" t="s">
        <v>255</v>
      </c>
      <c r="C26" s="25"/>
      <c r="D26" s="25"/>
      <c r="E26" s="25">
        <v>208750</v>
      </c>
      <c r="F26" s="25">
        <v>217825</v>
      </c>
      <c r="G26" s="25"/>
      <c r="H26" s="25">
        <v>144545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255</v>
      </c>
      <c r="AJ26" s="36"/>
      <c r="AK26" s="36"/>
      <c r="AL26" s="36">
        <v>23</v>
      </c>
      <c r="AM26" s="36">
        <v>24</v>
      </c>
      <c r="AN26" s="36"/>
      <c r="AO26" s="36">
        <v>16</v>
      </c>
    </row>
    <row r="27" spans="2:41" x14ac:dyDescent="0.25">
      <c r="B27" s="9" t="s">
        <v>306</v>
      </c>
      <c r="C27" s="25"/>
      <c r="D27" s="25"/>
      <c r="E27" s="25">
        <v>138041</v>
      </c>
      <c r="F27" s="25"/>
      <c r="G27" s="25">
        <v>2208656</v>
      </c>
      <c r="H27" s="2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306</v>
      </c>
      <c r="AJ27" s="36"/>
      <c r="AK27" s="36"/>
      <c r="AL27" s="36">
        <v>1</v>
      </c>
      <c r="AM27" s="36"/>
      <c r="AN27" s="36">
        <v>16</v>
      </c>
      <c r="AO27" s="36"/>
    </row>
    <row r="28" spans="2:41" x14ac:dyDescent="0.25">
      <c r="B28" s="9" t="s">
        <v>228</v>
      </c>
      <c r="C28" s="25"/>
      <c r="D28" s="25">
        <v>294484</v>
      </c>
      <c r="E28" s="25">
        <v>404380</v>
      </c>
      <c r="F28" s="25">
        <v>647008</v>
      </c>
      <c r="G28" s="25">
        <v>242627</v>
      </c>
      <c r="H28" s="2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228</v>
      </c>
      <c r="AJ28" s="36"/>
      <c r="AK28" s="36">
        <v>3</v>
      </c>
      <c r="AL28" s="36">
        <v>5</v>
      </c>
      <c r="AM28" s="36">
        <v>8</v>
      </c>
      <c r="AN28" s="36">
        <v>3</v>
      </c>
      <c r="AO28" s="36"/>
    </row>
    <row r="29" spans="2:41" x14ac:dyDescent="0.25">
      <c r="B29" s="9" t="s">
        <v>141</v>
      </c>
      <c r="C29" s="25"/>
      <c r="D29" s="25"/>
      <c r="E29" s="25"/>
      <c r="F29" s="25">
        <v>20813</v>
      </c>
      <c r="G29" s="25">
        <v>41625</v>
      </c>
      <c r="H29" s="2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141</v>
      </c>
      <c r="AJ29" s="36"/>
      <c r="AK29" s="36"/>
      <c r="AL29" s="36"/>
      <c r="AM29" s="36">
        <v>9</v>
      </c>
      <c r="AN29" s="36">
        <v>18</v>
      </c>
      <c r="AO29" s="36"/>
    </row>
    <row r="30" spans="2:41" x14ac:dyDescent="0.25">
      <c r="B30" s="9" t="s">
        <v>162</v>
      </c>
      <c r="C30" s="25">
        <v>2827</v>
      </c>
      <c r="D30" s="25"/>
      <c r="E30" s="25"/>
      <c r="F30" s="25"/>
      <c r="G30" s="25"/>
      <c r="H30" s="2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162</v>
      </c>
      <c r="AJ30" s="36">
        <v>1</v>
      </c>
      <c r="AK30" s="36"/>
      <c r="AL30" s="36"/>
      <c r="AM30" s="36"/>
      <c r="AN30" s="36"/>
      <c r="AO30" s="36"/>
    </row>
    <row r="31" spans="2:41" x14ac:dyDescent="0.25">
      <c r="B31" s="9" t="s">
        <v>161</v>
      </c>
      <c r="C31" s="25">
        <v>2929</v>
      </c>
      <c r="D31" s="25"/>
      <c r="E31" s="25"/>
      <c r="F31" s="25">
        <v>48933</v>
      </c>
      <c r="G31" s="25">
        <v>90526</v>
      </c>
      <c r="H31" s="25">
        <v>17127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161</v>
      </c>
      <c r="AJ31" s="36">
        <v>1</v>
      </c>
      <c r="AK31" s="36"/>
      <c r="AL31" s="36"/>
      <c r="AM31" s="36">
        <v>20</v>
      </c>
      <c r="AN31" s="36">
        <v>37</v>
      </c>
      <c r="AO31" s="36">
        <v>7</v>
      </c>
    </row>
    <row r="32" spans="2:41" x14ac:dyDescent="0.25">
      <c r="B32" s="9" t="s">
        <v>314</v>
      </c>
      <c r="C32" s="25"/>
      <c r="D32" s="25"/>
      <c r="E32" s="25">
        <v>113940</v>
      </c>
      <c r="F32" s="25">
        <v>83812</v>
      </c>
      <c r="G32" s="25">
        <v>191150</v>
      </c>
      <c r="H32" s="2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314</v>
      </c>
      <c r="AJ32" s="36"/>
      <c r="AK32" s="36"/>
      <c r="AL32" s="36">
        <v>15</v>
      </c>
      <c r="AM32" s="36">
        <v>11</v>
      </c>
      <c r="AN32" s="36">
        <v>25</v>
      </c>
      <c r="AO32" s="36"/>
    </row>
    <row r="33" spans="2:41" x14ac:dyDescent="0.25">
      <c r="B33" s="9" t="s">
        <v>342</v>
      </c>
      <c r="C33" s="25"/>
      <c r="D33" s="25"/>
      <c r="E33" s="25">
        <v>936</v>
      </c>
      <c r="F33" s="25">
        <v>2496</v>
      </c>
      <c r="G33" s="25">
        <v>312</v>
      </c>
      <c r="H33" s="25">
        <v>3119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342</v>
      </c>
      <c r="AJ33" s="36"/>
      <c r="AK33" s="36"/>
      <c r="AL33" s="36">
        <v>3</v>
      </c>
      <c r="AM33" s="36">
        <v>8</v>
      </c>
      <c r="AN33" s="36">
        <v>1</v>
      </c>
      <c r="AO33" s="36">
        <v>10</v>
      </c>
    </row>
    <row r="34" spans="2:41" x14ac:dyDescent="0.25">
      <c r="B34" s="9" t="s">
        <v>209</v>
      </c>
      <c r="C34" s="25"/>
      <c r="D34" s="25"/>
      <c r="E34" s="25"/>
      <c r="F34" s="25">
        <v>29225</v>
      </c>
      <c r="G34" s="25">
        <v>35391</v>
      </c>
      <c r="H34" s="25">
        <v>14446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209</v>
      </c>
      <c r="AJ34" s="36"/>
      <c r="AK34" s="36"/>
      <c r="AL34" s="36"/>
      <c r="AM34" s="36">
        <v>40</v>
      </c>
      <c r="AN34" s="36">
        <v>49</v>
      </c>
      <c r="AO34" s="36">
        <v>20</v>
      </c>
    </row>
    <row r="35" spans="2:41" x14ac:dyDescent="0.25">
      <c r="B35" s="9" t="s">
        <v>112</v>
      </c>
      <c r="C35" s="25">
        <v>70000</v>
      </c>
      <c r="D35" s="25">
        <v>350000</v>
      </c>
      <c r="E35" s="25">
        <v>350000</v>
      </c>
      <c r="F35" s="25">
        <v>560000</v>
      </c>
      <c r="G35" s="25">
        <v>860552</v>
      </c>
      <c r="H35" s="2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112</v>
      </c>
      <c r="AJ35" s="36">
        <v>100</v>
      </c>
      <c r="AK35" s="36">
        <v>500</v>
      </c>
      <c r="AL35" s="36">
        <v>500</v>
      </c>
      <c r="AM35" s="36">
        <v>800</v>
      </c>
      <c r="AN35" s="36">
        <v>1200</v>
      </c>
      <c r="AO35" s="36"/>
    </row>
    <row r="36" spans="2:41" x14ac:dyDescent="0.25">
      <c r="B36" s="9" t="s">
        <v>207</v>
      </c>
      <c r="C36" s="25"/>
      <c r="D36" s="25">
        <v>41452</v>
      </c>
      <c r="E36" s="25"/>
      <c r="F36" s="25"/>
      <c r="G36" s="25"/>
      <c r="H36" s="2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207</v>
      </c>
      <c r="AJ36" s="36"/>
      <c r="AK36" s="36">
        <v>1</v>
      </c>
      <c r="AL36" s="36"/>
      <c r="AM36" s="36"/>
      <c r="AN36" s="36"/>
      <c r="AO36" s="36"/>
    </row>
    <row r="37" spans="2:41" x14ac:dyDescent="0.25">
      <c r="B37" s="9" t="s">
        <v>253</v>
      </c>
      <c r="C37" s="25"/>
      <c r="D37" s="25"/>
      <c r="E37" s="25">
        <v>474480</v>
      </c>
      <c r="F37" s="25">
        <v>498204</v>
      </c>
      <c r="G37" s="25">
        <v>735446</v>
      </c>
      <c r="H37" s="2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253</v>
      </c>
      <c r="AJ37" s="36"/>
      <c r="AK37" s="36"/>
      <c r="AL37" s="36">
        <v>20</v>
      </c>
      <c r="AM37" s="36">
        <v>21</v>
      </c>
      <c r="AN37" s="36">
        <v>31</v>
      </c>
      <c r="AO37" s="36"/>
    </row>
    <row r="38" spans="2:41" x14ac:dyDescent="0.25">
      <c r="B38" s="9" t="s">
        <v>111</v>
      </c>
      <c r="C38" s="25">
        <v>46400</v>
      </c>
      <c r="D38" s="25">
        <v>324604</v>
      </c>
      <c r="E38" s="25">
        <v>23200</v>
      </c>
      <c r="F38" s="25"/>
      <c r="G38" s="25"/>
      <c r="H38" s="2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111</v>
      </c>
      <c r="AJ38" s="36">
        <v>2</v>
      </c>
      <c r="AK38" s="36">
        <v>14</v>
      </c>
      <c r="AL38" s="36">
        <v>1</v>
      </c>
      <c r="AM38" s="36"/>
      <c r="AN38" s="36"/>
      <c r="AO38" s="36"/>
    </row>
    <row r="39" spans="2:41" x14ac:dyDescent="0.25">
      <c r="B39" s="9" t="s">
        <v>144</v>
      </c>
      <c r="C39" s="25"/>
      <c r="D39" s="25">
        <v>245000</v>
      </c>
      <c r="E39" s="25">
        <v>1470000</v>
      </c>
      <c r="F39" s="25">
        <v>2135000</v>
      </c>
      <c r="G39" s="25">
        <v>2485000</v>
      </c>
      <c r="H39" s="25">
        <v>350000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144</v>
      </c>
      <c r="AJ39" s="36"/>
      <c r="AK39" s="36">
        <v>7</v>
      </c>
      <c r="AL39" s="36">
        <v>42</v>
      </c>
      <c r="AM39" s="36">
        <v>61</v>
      </c>
      <c r="AN39" s="36">
        <v>71</v>
      </c>
      <c r="AO39" s="36">
        <v>10</v>
      </c>
    </row>
    <row r="40" spans="2:41" x14ac:dyDescent="0.25">
      <c r="B40" s="9" t="s">
        <v>83</v>
      </c>
      <c r="C40" s="25">
        <v>73904</v>
      </c>
      <c r="D40" s="25">
        <v>221663</v>
      </c>
      <c r="E40" s="25">
        <v>554097</v>
      </c>
      <c r="F40" s="25">
        <v>184700</v>
      </c>
      <c r="G40" s="25">
        <v>480218</v>
      </c>
      <c r="H40" s="25">
        <v>147759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83</v>
      </c>
      <c r="AJ40" s="36">
        <v>2</v>
      </c>
      <c r="AK40" s="36">
        <v>6</v>
      </c>
      <c r="AL40" s="36">
        <v>15</v>
      </c>
      <c r="AM40" s="36">
        <v>5</v>
      </c>
      <c r="AN40" s="36">
        <v>13</v>
      </c>
      <c r="AO40" s="36">
        <v>4</v>
      </c>
    </row>
    <row r="41" spans="2:41" x14ac:dyDescent="0.25">
      <c r="B41" s="9" t="s">
        <v>35</v>
      </c>
      <c r="C41" s="25"/>
      <c r="D41" s="25">
        <v>466716</v>
      </c>
      <c r="E41" s="25"/>
      <c r="F41" s="25"/>
      <c r="G41" s="25"/>
      <c r="H41" s="2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I41" s="9" t="s">
        <v>35</v>
      </c>
      <c r="AJ41" s="36"/>
      <c r="AK41" s="36">
        <v>2</v>
      </c>
      <c r="AL41" s="36"/>
      <c r="AM41" s="36"/>
      <c r="AN41" s="36"/>
      <c r="AO41" s="36"/>
    </row>
    <row r="42" spans="2:41" x14ac:dyDescent="0.25">
      <c r="B42" s="9" t="s">
        <v>24</v>
      </c>
      <c r="C42" s="25"/>
      <c r="D42" s="25">
        <v>127278</v>
      </c>
      <c r="E42" s="25">
        <v>721242</v>
      </c>
      <c r="F42" s="25">
        <v>360621</v>
      </c>
      <c r="G42" s="25">
        <v>530325</v>
      </c>
      <c r="H42" s="25">
        <v>127278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I42" s="9" t="s">
        <v>24</v>
      </c>
      <c r="AJ42" s="36"/>
      <c r="AK42" s="36">
        <v>6</v>
      </c>
      <c r="AL42" s="36">
        <v>34</v>
      </c>
      <c r="AM42" s="36">
        <v>17</v>
      </c>
      <c r="AN42" s="36">
        <v>25</v>
      </c>
      <c r="AO42" s="36">
        <v>6</v>
      </c>
    </row>
    <row r="43" spans="2:41" x14ac:dyDescent="0.25">
      <c r="B43" s="9" t="s">
        <v>252</v>
      </c>
      <c r="C43" s="25"/>
      <c r="D43" s="25"/>
      <c r="E43" s="25">
        <v>47020</v>
      </c>
      <c r="F43" s="25"/>
      <c r="G43" s="25"/>
      <c r="H43" s="2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I43" s="9" t="s">
        <v>252</v>
      </c>
      <c r="AJ43" s="36"/>
      <c r="AK43" s="36"/>
      <c r="AL43" s="36">
        <v>100</v>
      </c>
      <c r="AM43" s="36"/>
      <c r="AN43" s="36"/>
      <c r="AO43" s="36"/>
    </row>
    <row r="44" spans="2:41" x14ac:dyDescent="0.25">
      <c r="B44" s="9" t="s">
        <v>159</v>
      </c>
      <c r="C44" s="25">
        <v>49181</v>
      </c>
      <c r="D44" s="25">
        <v>173117</v>
      </c>
      <c r="E44" s="25">
        <v>346310</v>
      </c>
      <c r="F44" s="25">
        <v>173158</v>
      </c>
      <c r="G44" s="25">
        <v>259744</v>
      </c>
      <c r="H44" s="25"/>
      <c r="AI44" s="9" t="s">
        <v>159</v>
      </c>
      <c r="AJ44" s="36">
        <v>50</v>
      </c>
      <c r="AK44" s="36">
        <v>176</v>
      </c>
      <c r="AL44" s="36">
        <v>352</v>
      </c>
      <c r="AM44" s="36">
        <v>176</v>
      </c>
      <c r="AN44" s="36">
        <v>264</v>
      </c>
      <c r="AO44" s="36"/>
    </row>
    <row r="45" spans="2:41" x14ac:dyDescent="0.25">
      <c r="B45" s="9" t="s">
        <v>110</v>
      </c>
      <c r="C45" s="25"/>
      <c r="D45" s="25">
        <v>175905</v>
      </c>
      <c r="E45" s="25">
        <v>487788</v>
      </c>
      <c r="F45" s="25">
        <v>241446</v>
      </c>
      <c r="G45" s="25">
        <v>389739</v>
      </c>
      <c r="H45" s="25"/>
      <c r="AI45" s="9" t="s">
        <v>110</v>
      </c>
      <c r="AJ45" s="36"/>
      <c r="AK45" s="36">
        <v>478</v>
      </c>
      <c r="AL45" s="36">
        <v>1392</v>
      </c>
      <c r="AM45" s="36">
        <v>696</v>
      </c>
      <c r="AN45" s="36">
        <v>1160</v>
      </c>
      <c r="AO45" s="36"/>
    </row>
    <row r="46" spans="2:41" x14ac:dyDescent="0.25">
      <c r="B46" s="9" t="s">
        <v>361</v>
      </c>
      <c r="C46" s="25"/>
      <c r="D46" s="25">
        <v>192468</v>
      </c>
      <c r="E46" s="25"/>
      <c r="F46" s="25">
        <v>192468</v>
      </c>
      <c r="G46" s="25">
        <v>384936</v>
      </c>
      <c r="H46" s="25"/>
      <c r="AI46" s="9" t="s">
        <v>361</v>
      </c>
      <c r="AJ46" s="36"/>
      <c r="AK46" s="36">
        <v>258</v>
      </c>
      <c r="AL46" s="36"/>
      <c r="AM46" s="36">
        <v>258</v>
      </c>
      <c r="AN46" s="36">
        <v>516</v>
      </c>
      <c r="AO46" s="36"/>
    </row>
    <row r="47" spans="2:41" x14ac:dyDescent="0.25">
      <c r="B47" s="9" t="s">
        <v>65</v>
      </c>
      <c r="C47" s="25"/>
      <c r="D47" s="25"/>
      <c r="E47" s="25"/>
      <c r="F47" s="25">
        <v>477900</v>
      </c>
      <c r="G47" s="25">
        <v>1101600</v>
      </c>
      <c r="H47" s="25">
        <v>270000</v>
      </c>
      <c r="AI47" s="9" t="s">
        <v>65</v>
      </c>
      <c r="AJ47" s="36"/>
      <c r="AK47" s="36"/>
      <c r="AL47" s="36"/>
      <c r="AM47" s="36">
        <v>177</v>
      </c>
      <c r="AN47" s="36">
        <v>408</v>
      </c>
      <c r="AO47" s="36">
        <v>100</v>
      </c>
    </row>
    <row r="48" spans="2:41" x14ac:dyDescent="0.25">
      <c r="B48" s="9" t="s">
        <v>186</v>
      </c>
      <c r="C48" s="25"/>
      <c r="D48" s="25"/>
      <c r="E48" s="25"/>
      <c r="F48" s="25">
        <v>171007</v>
      </c>
      <c r="G48" s="25">
        <v>674006</v>
      </c>
      <c r="H48" s="25">
        <v>261760</v>
      </c>
      <c r="AI48" s="9" t="s">
        <v>186</v>
      </c>
      <c r="AJ48" s="36"/>
      <c r="AK48" s="36"/>
      <c r="AL48" s="36"/>
      <c r="AM48" s="36">
        <v>75</v>
      </c>
      <c r="AN48" s="36">
        <v>306</v>
      </c>
      <c r="AO48" s="36">
        <v>120</v>
      </c>
    </row>
    <row r="49" spans="2:41" x14ac:dyDescent="0.25">
      <c r="B49" s="9" t="s">
        <v>57</v>
      </c>
      <c r="C49" s="25"/>
      <c r="D49" s="25">
        <v>2099</v>
      </c>
      <c r="E49" s="25">
        <v>22866</v>
      </c>
      <c r="F49" s="25">
        <v>53210</v>
      </c>
      <c r="G49" s="25">
        <v>98834</v>
      </c>
      <c r="H49" s="25">
        <v>33373</v>
      </c>
      <c r="AI49" s="9" t="s">
        <v>57</v>
      </c>
      <c r="AJ49" s="36"/>
      <c r="AK49" s="36">
        <v>1</v>
      </c>
      <c r="AL49" s="36">
        <v>10</v>
      </c>
      <c r="AM49" s="36">
        <v>24</v>
      </c>
      <c r="AN49" s="36">
        <v>48</v>
      </c>
      <c r="AO49" s="36">
        <v>14</v>
      </c>
    </row>
    <row r="50" spans="2:41" x14ac:dyDescent="0.25">
      <c r="B50" s="9" t="s">
        <v>210</v>
      </c>
      <c r="C50" s="25"/>
      <c r="D50" s="25"/>
      <c r="E50" s="25"/>
      <c r="F50" s="25"/>
      <c r="G50" s="25">
        <v>48990</v>
      </c>
      <c r="H50" s="25"/>
      <c r="AI50" s="9" t="s">
        <v>210</v>
      </c>
      <c r="AJ50" s="36"/>
      <c r="AK50" s="36"/>
      <c r="AL50" s="36"/>
      <c r="AM50" s="36"/>
      <c r="AN50" s="36">
        <v>6</v>
      </c>
      <c r="AO50" s="36"/>
    </row>
    <row r="51" spans="2:41" x14ac:dyDescent="0.25">
      <c r="B51" s="9" t="s">
        <v>165</v>
      </c>
      <c r="C51" s="25">
        <v>161244</v>
      </c>
      <c r="D51" s="25"/>
      <c r="E51" s="25">
        <v>75879</v>
      </c>
      <c r="F51" s="25">
        <v>71137</v>
      </c>
      <c r="G51" s="25">
        <v>142275</v>
      </c>
      <c r="H51" s="25"/>
      <c r="AI51" s="9" t="s">
        <v>165</v>
      </c>
      <c r="AJ51" s="36">
        <v>34</v>
      </c>
      <c r="AK51" s="36"/>
      <c r="AL51" s="36">
        <v>16</v>
      </c>
      <c r="AM51" s="36">
        <v>15</v>
      </c>
      <c r="AN51" s="36">
        <v>30</v>
      </c>
      <c r="AO51" s="36"/>
    </row>
    <row r="52" spans="2:41" x14ac:dyDescent="0.25">
      <c r="B52" s="9" t="s">
        <v>129</v>
      </c>
      <c r="C52" s="25"/>
      <c r="D52" s="25"/>
      <c r="E52" s="25"/>
      <c r="F52" s="25">
        <v>198361</v>
      </c>
      <c r="G52" s="25">
        <v>396011</v>
      </c>
      <c r="H52" s="25"/>
      <c r="AI52" s="9" t="s">
        <v>129</v>
      </c>
      <c r="AJ52" s="36"/>
      <c r="AK52" s="36"/>
      <c r="AL52" s="36"/>
      <c r="AM52" s="36">
        <v>4</v>
      </c>
      <c r="AN52" s="36">
        <v>8</v>
      </c>
      <c r="AO52" s="36"/>
    </row>
    <row r="53" spans="2:41" x14ac:dyDescent="0.25">
      <c r="B53" s="9" t="s">
        <v>214</v>
      </c>
      <c r="C53" s="25"/>
      <c r="D53" s="25">
        <v>46060</v>
      </c>
      <c r="E53" s="25">
        <v>138180</v>
      </c>
      <c r="F53" s="25">
        <v>368480</v>
      </c>
      <c r="G53" s="25">
        <v>598780</v>
      </c>
      <c r="H53" s="25">
        <v>92120</v>
      </c>
      <c r="AI53" s="9" t="s">
        <v>214</v>
      </c>
      <c r="AJ53" s="36"/>
      <c r="AK53" s="36">
        <v>1</v>
      </c>
      <c r="AL53" s="36">
        <v>3</v>
      </c>
      <c r="AM53" s="36">
        <v>8</v>
      </c>
      <c r="AN53" s="36">
        <v>13</v>
      </c>
      <c r="AO53" s="36">
        <v>2</v>
      </c>
    </row>
    <row r="54" spans="2:41" x14ac:dyDescent="0.25">
      <c r="B54" s="9" t="s">
        <v>203</v>
      </c>
      <c r="C54" s="25"/>
      <c r="D54" s="25">
        <v>47890</v>
      </c>
      <c r="E54" s="25">
        <v>143670</v>
      </c>
      <c r="F54" s="25">
        <v>383120</v>
      </c>
      <c r="G54" s="25">
        <v>622570</v>
      </c>
      <c r="H54" s="25"/>
      <c r="AI54" s="9" t="s">
        <v>203</v>
      </c>
      <c r="AJ54" s="36"/>
      <c r="AK54" s="36">
        <v>1</v>
      </c>
      <c r="AL54" s="36">
        <v>3</v>
      </c>
      <c r="AM54" s="36">
        <v>8</v>
      </c>
      <c r="AN54" s="36">
        <v>13</v>
      </c>
      <c r="AO54" s="36"/>
    </row>
    <row r="55" spans="2:41" x14ac:dyDescent="0.25">
      <c r="B55" s="9" t="s">
        <v>192</v>
      </c>
      <c r="C55" s="25"/>
      <c r="D55" s="25"/>
      <c r="E55" s="25"/>
      <c r="F55" s="25">
        <v>162654</v>
      </c>
      <c r="G55" s="25">
        <v>528624</v>
      </c>
      <c r="H55" s="25">
        <v>81327</v>
      </c>
      <c r="AI55" s="9" t="s">
        <v>192</v>
      </c>
      <c r="AJ55" s="36"/>
      <c r="AK55" s="36"/>
      <c r="AL55" s="36"/>
      <c r="AM55" s="36">
        <v>8</v>
      </c>
      <c r="AN55" s="36">
        <v>26</v>
      </c>
      <c r="AO55" s="36">
        <v>4</v>
      </c>
    </row>
    <row r="56" spans="2:41" x14ac:dyDescent="0.25">
      <c r="B56" s="9" t="s">
        <v>245</v>
      </c>
      <c r="C56" s="25"/>
      <c r="D56" s="25"/>
      <c r="E56" s="25">
        <v>15203</v>
      </c>
      <c r="F56" s="25">
        <v>110207</v>
      </c>
      <c r="G56" s="25">
        <v>186212</v>
      </c>
      <c r="H56" s="25">
        <v>64601</v>
      </c>
      <c r="AI56" s="9" t="s">
        <v>245</v>
      </c>
      <c r="AJ56" s="36"/>
      <c r="AK56" s="36"/>
      <c r="AL56" s="36">
        <v>4</v>
      </c>
      <c r="AM56" s="36">
        <v>29</v>
      </c>
      <c r="AN56" s="36">
        <v>49</v>
      </c>
      <c r="AO56" s="36">
        <v>17</v>
      </c>
    </row>
    <row r="57" spans="2:41" x14ac:dyDescent="0.25">
      <c r="B57" s="9" t="s">
        <v>116</v>
      </c>
      <c r="C57" s="25"/>
      <c r="D57" s="25"/>
      <c r="E57" s="25"/>
      <c r="F57" s="25">
        <v>1094</v>
      </c>
      <c r="G57" s="25"/>
      <c r="H57" s="25"/>
      <c r="AI57" s="9" t="s">
        <v>116</v>
      </c>
      <c r="AJ57" s="36"/>
      <c r="AK57" s="36"/>
      <c r="AL57" s="36"/>
      <c r="AM57" s="36">
        <v>4</v>
      </c>
      <c r="AN57" s="36"/>
      <c r="AO57" s="36"/>
    </row>
    <row r="58" spans="2:41" x14ac:dyDescent="0.25">
      <c r="B58" s="9" t="s">
        <v>273</v>
      </c>
      <c r="C58" s="25"/>
      <c r="D58" s="25"/>
      <c r="E58" s="25">
        <v>16270</v>
      </c>
      <c r="F58" s="25">
        <v>178967</v>
      </c>
      <c r="G58" s="25">
        <v>178565</v>
      </c>
      <c r="H58" s="25">
        <v>113325</v>
      </c>
      <c r="AI58" s="9" t="s">
        <v>273</v>
      </c>
      <c r="AJ58" s="36"/>
      <c r="AK58" s="36"/>
      <c r="AL58" s="36">
        <v>1</v>
      </c>
      <c r="AM58" s="36">
        <v>11</v>
      </c>
      <c r="AN58" s="36">
        <v>11</v>
      </c>
      <c r="AO58" s="36">
        <v>7</v>
      </c>
    </row>
    <row r="59" spans="2:41" x14ac:dyDescent="0.25">
      <c r="B59" s="9" t="s">
        <v>142</v>
      </c>
      <c r="C59" s="25">
        <v>71481</v>
      </c>
      <c r="D59" s="25"/>
      <c r="E59" s="25">
        <v>708433</v>
      </c>
      <c r="F59" s="25">
        <v>149854</v>
      </c>
      <c r="G59" s="25">
        <v>1008082</v>
      </c>
      <c r="H59" s="25">
        <v>345863</v>
      </c>
      <c r="AI59" s="9" t="s">
        <v>142</v>
      </c>
      <c r="AJ59" s="36">
        <v>4</v>
      </c>
      <c r="AK59" s="36"/>
      <c r="AL59" s="36">
        <v>42</v>
      </c>
      <c r="AM59" s="36">
        <v>9</v>
      </c>
      <c r="AN59" s="36">
        <v>61</v>
      </c>
      <c r="AO59" s="36">
        <v>21</v>
      </c>
    </row>
    <row r="60" spans="2:41" x14ac:dyDescent="0.25">
      <c r="B60" s="9" t="s">
        <v>38</v>
      </c>
      <c r="C60" s="25"/>
      <c r="D60" s="25">
        <v>381829</v>
      </c>
      <c r="E60" s="25">
        <v>782200</v>
      </c>
      <c r="F60" s="25">
        <v>782200</v>
      </c>
      <c r="G60" s="25">
        <v>782200</v>
      </c>
      <c r="H60" s="25">
        <v>798904</v>
      </c>
      <c r="AI60" s="9" t="s">
        <v>38</v>
      </c>
      <c r="AJ60" s="36"/>
      <c r="AK60" s="36">
        <v>10</v>
      </c>
      <c r="AL60" s="36">
        <v>20</v>
      </c>
      <c r="AM60" s="36">
        <v>20</v>
      </c>
      <c r="AN60" s="36">
        <v>20</v>
      </c>
      <c r="AO60" s="36">
        <v>20</v>
      </c>
    </row>
    <row r="61" spans="2:41" x14ac:dyDescent="0.25">
      <c r="B61" s="9" t="s">
        <v>164</v>
      </c>
      <c r="C61" s="25">
        <v>1052</v>
      </c>
      <c r="D61" s="25">
        <v>14205</v>
      </c>
      <c r="E61" s="25"/>
      <c r="F61" s="25"/>
      <c r="G61" s="25"/>
      <c r="H61" s="25"/>
      <c r="AI61" s="9" t="s">
        <v>164</v>
      </c>
      <c r="AJ61" s="36">
        <v>82</v>
      </c>
      <c r="AK61" s="36">
        <v>1200</v>
      </c>
      <c r="AL61" s="36"/>
      <c r="AM61" s="36"/>
      <c r="AN61" s="36"/>
      <c r="AO61" s="36"/>
    </row>
    <row r="62" spans="2:41" x14ac:dyDescent="0.25">
      <c r="B62" s="9" t="s">
        <v>199</v>
      </c>
      <c r="C62" s="25"/>
      <c r="D62" s="25">
        <v>37174</v>
      </c>
      <c r="E62" s="25"/>
      <c r="F62" s="25">
        <v>17599</v>
      </c>
      <c r="G62" s="25">
        <v>35197</v>
      </c>
      <c r="H62" s="25"/>
      <c r="AI62" s="9" t="s">
        <v>199</v>
      </c>
      <c r="AJ62" s="36"/>
      <c r="AK62" s="36">
        <v>1050</v>
      </c>
      <c r="AL62" s="36"/>
      <c r="AM62" s="36">
        <v>500</v>
      </c>
      <c r="AN62" s="36">
        <v>1000</v>
      </c>
      <c r="AO62" s="36"/>
    </row>
    <row r="63" spans="2:41" x14ac:dyDescent="0.25">
      <c r="B63" s="9" t="s">
        <v>108</v>
      </c>
      <c r="C63" s="25"/>
      <c r="D63" s="25">
        <v>16182</v>
      </c>
      <c r="E63" s="25">
        <v>113274</v>
      </c>
      <c r="F63" s="25">
        <v>32364</v>
      </c>
      <c r="G63" s="25">
        <v>226549</v>
      </c>
      <c r="H63" s="25"/>
      <c r="AI63" s="9" t="s">
        <v>108</v>
      </c>
      <c r="AJ63" s="36"/>
      <c r="AK63" s="36">
        <v>1</v>
      </c>
      <c r="AL63" s="36">
        <v>7</v>
      </c>
      <c r="AM63" s="36">
        <v>2</v>
      </c>
      <c r="AN63" s="36">
        <v>14</v>
      </c>
      <c r="AO63" s="36"/>
    </row>
    <row r="64" spans="2:41" x14ac:dyDescent="0.25">
      <c r="B64" s="9" t="s">
        <v>109</v>
      </c>
      <c r="C64" s="25"/>
      <c r="D64" s="25"/>
      <c r="E64" s="25">
        <v>105000</v>
      </c>
      <c r="F64" s="25">
        <v>17500</v>
      </c>
      <c r="G64" s="25">
        <v>105000</v>
      </c>
      <c r="H64" s="25"/>
      <c r="AI64" s="9" t="s">
        <v>109</v>
      </c>
      <c r="AJ64" s="36"/>
      <c r="AK64" s="36"/>
      <c r="AL64" s="36">
        <v>6</v>
      </c>
      <c r="AM64" s="36">
        <v>1</v>
      </c>
      <c r="AN64" s="36">
        <v>6</v>
      </c>
      <c r="AO64" s="36"/>
    </row>
    <row r="65" spans="2:41" x14ac:dyDescent="0.25">
      <c r="B65" s="9" t="s">
        <v>226</v>
      </c>
      <c r="C65" s="25"/>
      <c r="D65" s="25">
        <v>49031</v>
      </c>
      <c r="E65" s="25">
        <v>196123</v>
      </c>
      <c r="F65" s="25">
        <v>147092</v>
      </c>
      <c r="G65" s="25">
        <v>343215</v>
      </c>
      <c r="H65" s="25"/>
      <c r="AI65" s="9" t="s">
        <v>226</v>
      </c>
      <c r="AJ65" s="36"/>
      <c r="AK65" s="36">
        <v>1</v>
      </c>
      <c r="AL65" s="36">
        <v>4</v>
      </c>
      <c r="AM65" s="36">
        <v>3</v>
      </c>
      <c r="AN65" s="36">
        <v>7</v>
      </c>
      <c r="AO65" s="36"/>
    </row>
    <row r="66" spans="2:41" x14ac:dyDescent="0.25">
      <c r="B66" s="9" t="s">
        <v>64</v>
      </c>
      <c r="C66" s="25"/>
      <c r="D66" s="25"/>
      <c r="E66" s="25"/>
      <c r="F66" s="25">
        <v>273000</v>
      </c>
      <c r="G66" s="25">
        <v>491400</v>
      </c>
      <c r="H66" s="25">
        <v>136500</v>
      </c>
      <c r="AI66" s="9" t="s">
        <v>64</v>
      </c>
      <c r="AJ66" s="36"/>
      <c r="AK66" s="36"/>
      <c r="AL66" s="36"/>
      <c r="AM66" s="36">
        <v>100</v>
      </c>
      <c r="AN66" s="36">
        <v>180</v>
      </c>
      <c r="AO66" s="36">
        <v>50</v>
      </c>
    </row>
    <row r="67" spans="2:41" x14ac:dyDescent="0.25">
      <c r="B67" s="9" t="s">
        <v>235</v>
      </c>
      <c r="C67" s="25"/>
      <c r="D67" s="25"/>
      <c r="E67" s="25">
        <v>98242</v>
      </c>
      <c r="F67" s="25">
        <v>141627</v>
      </c>
      <c r="G67" s="25">
        <v>259648</v>
      </c>
      <c r="H67" s="25"/>
      <c r="AI67" s="9" t="s">
        <v>235</v>
      </c>
      <c r="AJ67" s="36"/>
      <c r="AK67" s="36"/>
      <c r="AL67" s="36">
        <v>30</v>
      </c>
      <c r="AM67" s="36">
        <v>42</v>
      </c>
      <c r="AN67" s="36">
        <v>77</v>
      </c>
      <c r="AO67" s="36"/>
    </row>
    <row r="68" spans="2:41" x14ac:dyDescent="0.25">
      <c r="B68" s="9" t="s">
        <v>40</v>
      </c>
      <c r="C68" s="25"/>
      <c r="D68" s="25">
        <v>3200233</v>
      </c>
      <c r="E68" s="25">
        <v>6105427</v>
      </c>
      <c r="F68" s="25">
        <v>9571735</v>
      </c>
      <c r="G68" s="25">
        <v>10566138</v>
      </c>
      <c r="H68" s="25">
        <v>1678801</v>
      </c>
      <c r="AI68" s="9" t="s">
        <v>40</v>
      </c>
      <c r="AJ68" s="36"/>
      <c r="AK68" s="36">
        <v>80</v>
      </c>
      <c r="AL68" s="36">
        <v>155</v>
      </c>
      <c r="AM68" s="36">
        <v>243</v>
      </c>
      <c r="AN68" s="36">
        <v>272</v>
      </c>
      <c r="AO68" s="36">
        <v>44</v>
      </c>
    </row>
    <row r="69" spans="2:41" x14ac:dyDescent="0.25">
      <c r="B69" s="9" t="s">
        <v>41</v>
      </c>
      <c r="C69" s="25"/>
      <c r="D69" s="25">
        <v>2101618</v>
      </c>
      <c r="E69" s="25">
        <v>6944139</v>
      </c>
      <c r="F69" s="25">
        <v>18390343</v>
      </c>
      <c r="G69" s="25">
        <v>13870270</v>
      </c>
      <c r="H69" s="25"/>
      <c r="AI69" s="9" t="s">
        <v>41</v>
      </c>
      <c r="AJ69" s="36"/>
      <c r="AK69" s="36">
        <v>24</v>
      </c>
      <c r="AL69" s="36">
        <v>80</v>
      </c>
      <c r="AM69" s="36">
        <v>212</v>
      </c>
      <c r="AN69" s="36">
        <v>160</v>
      </c>
      <c r="AO69" s="36"/>
    </row>
    <row r="70" spans="2:41" x14ac:dyDescent="0.25">
      <c r="B70" s="9" t="s">
        <v>326</v>
      </c>
      <c r="C70" s="25"/>
      <c r="D70" s="25"/>
      <c r="E70" s="25">
        <v>537087</v>
      </c>
      <c r="F70" s="25">
        <v>429669</v>
      </c>
      <c r="G70" s="25">
        <v>340154</v>
      </c>
      <c r="H70" s="25">
        <v>179029</v>
      </c>
      <c r="AI70" s="9" t="s">
        <v>326</v>
      </c>
      <c r="AJ70" s="36"/>
      <c r="AK70" s="36"/>
      <c r="AL70" s="36">
        <v>60</v>
      </c>
      <c r="AM70" s="36">
        <v>48</v>
      </c>
      <c r="AN70" s="36">
        <v>38</v>
      </c>
      <c r="AO70" s="36">
        <v>20</v>
      </c>
    </row>
    <row r="71" spans="2:41" x14ac:dyDescent="0.25">
      <c r="B71" s="9" t="s">
        <v>334</v>
      </c>
      <c r="C71" s="25"/>
      <c r="D71" s="25"/>
      <c r="E71" s="25">
        <v>3249</v>
      </c>
      <c r="F71" s="25">
        <v>8122</v>
      </c>
      <c r="G71" s="25">
        <v>11354</v>
      </c>
      <c r="H71" s="25"/>
      <c r="AI71" s="9" t="s">
        <v>334</v>
      </c>
      <c r="AJ71" s="36"/>
      <c r="AK71" s="36"/>
      <c r="AL71" s="36">
        <v>2</v>
      </c>
      <c r="AM71" s="36">
        <v>5</v>
      </c>
      <c r="AN71" s="36">
        <v>7</v>
      </c>
      <c r="AO71" s="36"/>
    </row>
    <row r="72" spans="2:41" x14ac:dyDescent="0.25">
      <c r="B72" s="9" t="s">
        <v>259</v>
      </c>
      <c r="C72" s="25"/>
      <c r="D72" s="25"/>
      <c r="E72" s="25"/>
      <c r="F72" s="25">
        <v>60802</v>
      </c>
      <c r="G72" s="25">
        <v>57484</v>
      </c>
      <c r="H72" s="25">
        <v>36985</v>
      </c>
      <c r="AI72" s="9" t="s">
        <v>259</v>
      </c>
      <c r="AJ72" s="36"/>
      <c r="AK72" s="36"/>
      <c r="AL72" s="36"/>
      <c r="AM72" s="36">
        <v>12</v>
      </c>
      <c r="AN72" s="36">
        <v>11</v>
      </c>
      <c r="AO72" s="36">
        <v>7</v>
      </c>
    </row>
    <row r="73" spans="2:41" x14ac:dyDescent="0.25">
      <c r="B73" s="9" t="s">
        <v>307</v>
      </c>
      <c r="C73" s="25"/>
      <c r="D73" s="25"/>
      <c r="E73" s="25">
        <v>13952</v>
      </c>
      <c r="F73" s="25"/>
      <c r="G73" s="25">
        <v>223232</v>
      </c>
      <c r="H73" s="25"/>
      <c r="AI73" s="9" t="s">
        <v>307</v>
      </c>
      <c r="AJ73" s="36"/>
      <c r="AK73" s="36"/>
      <c r="AL73" s="36">
        <v>1</v>
      </c>
      <c r="AM73" s="36"/>
      <c r="AN73" s="36">
        <v>16</v>
      </c>
      <c r="AO73" s="36"/>
    </row>
    <row r="74" spans="2:41" x14ac:dyDescent="0.25">
      <c r="B74" s="9" t="s">
        <v>337</v>
      </c>
      <c r="C74" s="25"/>
      <c r="D74" s="25"/>
      <c r="E74" s="25">
        <v>934238</v>
      </c>
      <c r="F74" s="25">
        <v>985798</v>
      </c>
      <c r="G74" s="25">
        <v>2023382</v>
      </c>
      <c r="H74" s="25"/>
      <c r="AI74" s="9" t="s">
        <v>337</v>
      </c>
      <c r="AJ74" s="36"/>
      <c r="AK74" s="36"/>
      <c r="AL74" s="36">
        <v>18</v>
      </c>
      <c r="AM74" s="36">
        <v>19</v>
      </c>
      <c r="AN74" s="36">
        <v>39</v>
      </c>
      <c r="AO74" s="36"/>
    </row>
    <row r="75" spans="2:41" x14ac:dyDescent="0.25">
      <c r="B75" s="9" t="s">
        <v>336</v>
      </c>
      <c r="C75" s="25"/>
      <c r="D75" s="25"/>
      <c r="E75" s="25">
        <v>933892</v>
      </c>
      <c r="F75" s="25">
        <v>985658</v>
      </c>
      <c r="G75" s="25">
        <v>1763781</v>
      </c>
      <c r="H75" s="25"/>
      <c r="AI75" s="9" t="s">
        <v>336</v>
      </c>
      <c r="AJ75" s="36"/>
      <c r="AK75" s="36"/>
      <c r="AL75" s="36">
        <v>18</v>
      </c>
      <c r="AM75" s="36">
        <v>19</v>
      </c>
      <c r="AN75" s="36">
        <v>34</v>
      </c>
      <c r="AO75" s="36"/>
    </row>
    <row r="76" spans="2:41" x14ac:dyDescent="0.25">
      <c r="B76" s="9" t="s">
        <v>267</v>
      </c>
      <c r="C76" s="25"/>
      <c r="D76" s="25"/>
      <c r="E76" s="25">
        <v>11984</v>
      </c>
      <c r="F76" s="25">
        <v>131830</v>
      </c>
      <c r="G76" s="25">
        <v>143817</v>
      </c>
      <c r="H76" s="25">
        <v>83893</v>
      </c>
      <c r="AI76" s="9" t="s">
        <v>267</v>
      </c>
      <c r="AJ76" s="36"/>
      <c r="AK76" s="36"/>
      <c r="AL76" s="36">
        <v>1</v>
      </c>
      <c r="AM76" s="36">
        <v>11</v>
      </c>
      <c r="AN76" s="36">
        <v>12</v>
      </c>
      <c r="AO76" s="36">
        <v>7</v>
      </c>
    </row>
    <row r="77" spans="2:41" x14ac:dyDescent="0.25">
      <c r="B77" s="9" t="s">
        <v>56</v>
      </c>
      <c r="C77" s="25"/>
      <c r="D77" s="25"/>
      <c r="E77" s="25"/>
      <c r="F77" s="25">
        <v>87468</v>
      </c>
      <c r="G77" s="25">
        <v>130948</v>
      </c>
      <c r="H77" s="25"/>
      <c r="AI77" s="9" t="s">
        <v>56</v>
      </c>
      <c r="AJ77" s="36"/>
      <c r="AK77" s="36"/>
      <c r="AL77" s="36"/>
      <c r="AM77" s="36">
        <v>6</v>
      </c>
      <c r="AN77" s="36">
        <v>9</v>
      </c>
      <c r="AO77" s="36"/>
    </row>
    <row r="78" spans="2:41" x14ac:dyDescent="0.25">
      <c r="B78" s="9" t="s">
        <v>188</v>
      </c>
      <c r="C78" s="25"/>
      <c r="D78" s="25"/>
      <c r="E78" s="25"/>
      <c r="F78" s="25">
        <v>400</v>
      </c>
      <c r="G78" s="25"/>
      <c r="H78" s="25"/>
      <c r="AI78" s="9" t="s">
        <v>188</v>
      </c>
      <c r="AJ78" s="36"/>
      <c r="AK78" s="36"/>
      <c r="AL78" s="36"/>
      <c r="AM78" s="36">
        <v>4</v>
      </c>
      <c r="AN78" s="36"/>
      <c r="AO78" s="36"/>
    </row>
    <row r="79" spans="2:41" x14ac:dyDescent="0.25">
      <c r="B79" s="9" t="s">
        <v>97</v>
      </c>
      <c r="C79" s="25"/>
      <c r="D79" s="25"/>
      <c r="E79" s="25"/>
      <c r="F79" s="25">
        <v>71619</v>
      </c>
      <c r="G79" s="25">
        <v>65652</v>
      </c>
      <c r="H79" s="25">
        <v>41778</v>
      </c>
      <c r="AI79" s="9" t="s">
        <v>97</v>
      </c>
      <c r="AJ79" s="36"/>
      <c r="AK79" s="36"/>
      <c r="AL79" s="36"/>
      <c r="AM79" s="36">
        <v>24</v>
      </c>
      <c r="AN79" s="36">
        <v>22</v>
      </c>
      <c r="AO79" s="36">
        <v>14</v>
      </c>
    </row>
    <row r="80" spans="2:41" x14ac:dyDescent="0.25">
      <c r="B80" s="9" t="s">
        <v>96</v>
      </c>
      <c r="C80" s="25"/>
      <c r="D80" s="25"/>
      <c r="E80" s="25"/>
      <c r="F80" s="25">
        <v>102803</v>
      </c>
      <c r="G80" s="25">
        <v>98520</v>
      </c>
      <c r="H80" s="25">
        <v>59969</v>
      </c>
      <c r="AI80" s="9" t="s">
        <v>96</v>
      </c>
      <c r="AJ80" s="36"/>
      <c r="AK80" s="36"/>
      <c r="AL80" s="36"/>
      <c r="AM80" s="36">
        <v>24</v>
      </c>
      <c r="AN80" s="36">
        <v>23</v>
      </c>
      <c r="AO80" s="36">
        <v>14</v>
      </c>
    </row>
    <row r="81" spans="2:41" x14ac:dyDescent="0.25">
      <c r="B81" s="9" t="s">
        <v>189</v>
      </c>
      <c r="C81" s="25"/>
      <c r="D81" s="25"/>
      <c r="E81" s="25"/>
      <c r="F81" s="25">
        <v>97720</v>
      </c>
      <c r="G81" s="25">
        <v>111808</v>
      </c>
      <c r="H81" s="25">
        <v>41928</v>
      </c>
      <c r="AI81" s="9" t="s">
        <v>189</v>
      </c>
      <c r="AJ81" s="36"/>
      <c r="AK81" s="36"/>
      <c r="AL81" s="36"/>
      <c r="AM81" s="36">
        <v>14</v>
      </c>
      <c r="AN81" s="36">
        <v>16</v>
      </c>
      <c r="AO81" s="36">
        <v>6</v>
      </c>
    </row>
    <row r="82" spans="2:41" x14ac:dyDescent="0.25">
      <c r="B82" s="9" t="s">
        <v>256</v>
      </c>
      <c r="C82" s="25"/>
      <c r="D82" s="25"/>
      <c r="E82" s="25">
        <v>2788482</v>
      </c>
      <c r="F82" s="25">
        <v>3555863</v>
      </c>
      <c r="G82" s="25">
        <v>4364881</v>
      </c>
      <c r="H82" s="25">
        <v>1528815</v>
      </c>
      <c r="AI82" s="9" t="s">
        <v>256</v>
      </c>
      <c r="AJ82" s="36"/>
      <c r="AK82" s="36"/>
      <c r="AL82" s="36">
        <v>18</v>
      </c>
      <c r="AM82" s="36">
        <v>24</v>
      </c>
      <c r="AN82" s="36">
        <v>38</v>
      </c>
      <c r="AO82" s="36">
        <v>10</v>
      </c>
    </row>
    <row r="83" spans="2:41" x14ac:dyDescent="0.25">
      <c r="B83" s="9" t="s">
        <v>136</v>
      </c>
      <c r="C83" s="25"/>
      <c r="D83" s="25"/>
      <c r="E83" s="25">
        <v>1993</v>
      </c>
      <c r="F83" s="25">
        <v>12955</v>
      </c>
      <c r="G83" s="25"/>
      <c r="H83" s="25"/>
      <c r="AI83" s="9" t="s">
        <v>136</v>
      </c>
      <c r="AJ83" s="36"/>
      <c r="AK83" s="36"/>
      <c r="AL83" s="36">
        <v>2</v>
      </c>
      <c r="AM83" s="36">
        <v>13</v>
      </c>
      <c r="AN83" s="36"/>
      <c r="AO83" s="36"/>
    </row>
    <row r="84" spans="2:41" x14ac:dyDescent="0.25">
      <c r="B84" s="9" t="s">
        <v>360</v>
      </c>
      <c r="C84" s="25"/>
      <c r="D84" s="25"/>
      <c r="E84" s="25"/>
      <c r="F84" s="25">
        <v>0</v>
      </c>
      <c r="G84" s="25"/>
      <c r="H84" s="25"/>
      <c r="AI84" s="9" t="s">
        <v>360</v>
      </c>
      <c r="AJ84" s="36"/>
      <c r="AK84" s="36"/>
      <c r="AL84" s="36"/>
      <c r="AM84" s="36">
        <v>0</v>
      </c>
      <c r="AN84" s="36"/>
      <c r="AO84" s="36"/>
    </row>
    <row r="85" spans="2:41" x14ac:dyDescent="0.25">
      <c r="B85" s="9" t="s">
        <v>55</v>
      </c>
      <c r="C85" s="25"/>
      <c r="D85" s="25"/>
      <c r="E85" s="25"/>
      <c r="F85" s="25">
        <v>497037</v>
      </c>
      <c r="G85" s="25">
        <v>667218</v>
      </c>
      <c r="H85" s="25"/>
      <c r="AI85" s="9" t="s">
        <v>55</v>
      </c>
      <c r="AJ85" s="36"/>
      <c r="AK85" s="36"/>
      <c r="AL85" s="36"/>
      <c r="AM85" s="36">
        <v>12</v>
      </c>
      <c r="AN85" s="36">
        <v>16</v>
      </c>
      <c r="AO85" s="36"/>
    </row>
    <row r="86" spans="2:41" x14ac:dyDescent="0.25">
      <c r="B86" s="9" t="s">
        <v>268</v>
      </c>
      <c r="C86" s="25"/>
      <c r="D86" s="25"/>
      <c r="E86" s="25">
        <v>7702</v>
      </c>
      <c r="F86" s="25">
        <v>84719</v>
      </c>
      <c r="G86" s="25">
        <v>84718</v>
      </c>
      <c r="H86" s="25">
        <v>53912</v>
      </c>
      <c r="AI86" s="9" t="s">
        <v>268</v>
      </c>
      <c r="AJ86" s="36"/>
      <c r="AK86" s="36"/>
      <c r="AL86" s="36">
        <v>1</v>
      </c>
      <c r="AM86" s="36">
        <v>11</v>
      </c>
      <c r="AN86" s="36">
        <v>11</v>
      </c>
      <c r="AO86" s="36">
        <v>7</v>
      </c>
    </row>
    <row r="87" spans="2:41" x14ac:dyDescent="0.25">
      <c r="B87" s="9" t="s">
        <v>281</v>
      </c>
      <c r="C87" s="25"/>
      <c r="D87" s="25">
        <v>562122</v>
      </c>
      <c r="E87" s="25">
        <v>1798790</v>
      </c>
      <c r="F87" s="25"/>
      <c r="G87" s="25">
        <v>1150547</v>
      </c>
      <c r="H87" s="25">
        <v>575273</v>
      </c>
      <c r="AI87" s="9" t="s">
        <v>281</v>
      </c>
      <c r="AJ87" s="36"/>
      <c r="AK87" s="36">
        <v>240</v>
      </c>
      <c r="AL87" s="36">
        <v>768</v>
      </c>
      <c r="AM87" s="36"/>
      <c r="AN87" s="36">
        <v>480</v>
      </c>
      <c r="AO87" s="36">
        <v>240</v>
      </c>
    </row>
    <row r="88" spans="2:41" x14ac:dyDescent="0.25">
      <c r="B88" s="9" t="s">
        <v>247</v>
      </c>
      <c r="C88" s="25">
        <v>1313516</v>
      </c>
      <c r="D88" s="25">
        <v>5054902</v>
      </c>
      <c r="E88" s="25">
        <v>3294231</v>
      </c>
      <c r="F88" s="25">
        <v>1613212</v>
      </c>
      <c r="G88" s="25"/>
      <c r="H88" s="25"/>
      <c r="AI88" s="9" t="s">
        <v>247</v>
      </c>
      <c r="AJ88" s="36">
        <v>94</v>
      </c>
      <c r="AK88" s="36">
        <v>366</v>
      </c>
      <c r="AL88" s="36">
        <v>240</v>
      </c>
      <c r="AM88" s="36">
        <v>120</v>
      </c>
      <c r="AN88" s="36"/>
      <c r="AO88" s="36"/>
    </row>
    <row r="89" spans="2:41" x14ac:dyDescent="0.25">
      <c r="B89" s="9" t="s">
        <v>126</v>
      </c>
      <c r="C89" s="25"/>
      <c r="D89" s="25">
        <v>2755150</v>
      </c>
      <c r="E89" s="25">
        <v>1489227</v>
      </c>
      <c r="F89" s="25">
        <v>11445517</v>
      </c>
      <c r="G89" s="25">
        <v>13230579</v>
      </c>
      <c r="H89" s="25">
        <v>3059323</v>
      </c>
      <c r="AI89" s="9" t="s">
        <v>126</v>
      </c>
      <c r="AJ89" s="36"/>
      <c r="AK89" s="36">
        <v>177</v>
      </c>
      <c r="AL89" s="36">
        <v>108</v>
      </c>
      <c r="AM89" s="36">
        <v>864</v>
      </c>
      <c r="AN89" s="36">
        <v>972</v>
      </c>
      <c r="AO89" s="36">
        <v>216</v>
      </c>
    </row>
    <row r="90" spans="2:41" x14ac:dyDescent="0.25">
      <c r="B90" s="9" t="s">
        <v>356</v>
      </c>
      <c r="C90" s="25"/>
      <c r="D90" s="25"/>
      <c r="E90" s="25">
        <v>12339842</v>
      </c>
      <c r="F90" s="25">
        <v>24150314</v>
      </c>
      <c r="G90" s="25">
        <v>27125473</v>
      </c>
      <c r="H90" s="25">
        <v>4177659</v>
      </c>
      <c r="AI90" s="9" t="s">
        <v>356</v>
      </c>
      <c r="AJ90" s="36"/>
      <c r="AK90" s="36"/>
      <c r="AL90" s="36">
        <v>2160</v>
      </c>
      <c r="AM90" s="36">
        <v>4728</v>
      </c>
      <c r="AN90" s="36">
        <v>5928</v>
      </c>
      <c r="AO90" s="36">
        <v>936</v>
      </c>
    </row>
    <row r="91" spans="2:41" x14ac:dyDescent="0.25">
      <c r="B91" s="9" t="s">
        <v>246</v>
      </c>
      <c r="C91" s="25">
        <v>3701660</v>
      </c>
      <c r="D91" s="25">
        <v>17404367</v>
      </c>
      <c r="E91" s="25">
        <v>11432114</v>
      </c>
      <c r="F91" s="25">
        <v>3567887</v>
      </c>
      <c r="G91" s="25">
        <v>7707341</v>
      </c>
      <c r="H91" s="25">
        <v>1159975</v>
      </c>
      <c r="AI91" s="9" t="s">
        <v>246</v>
      </c>
      <c r="AJ91" s="36">
        <v>684</v>
      </c>
      <c r="AK91" s="36">
        <v>3323</v>
      </c>
      <c r="AL91" s="36">
        <v>2280</v>
      </c>
      <c r="AM91" s="36">
        <v>720</v>
      </c>
      <c r="AN91" s="36">
        <v>1560</v>
      </c>
      <c r="AO91" s="36">
        <v>240</v>
      </c>
    </row>
    <row r="92" spans="2:41" x14ac:dyDescent="0.25">
      <c r="B92" s="9" t="s">
        <v>323</v>
      </c>
      <c r="C92" s="25"/>
      <c r="D92" s="25">
        <v>6162796</v>
      </c>
      <c r="E92" s="25">
        <v>4395432</v>
      </c>
      <c r="F92" s="25"/>
      <c r="G92" s="25">
        <v>8414544</v>
      </c>
      <c r="H92" s="25">
        <v>1134723</v>
      </c>
      <c r="AI92" s="9" t="s">
        <v>323</v>
      </c>
      <c r="AJ92" s="36"/>
      <c r="AK92" s="36">
        <v>924</v>
      </c>
      <c r="AL92" s="36">
        <v>672</v>
      </c>
      <c r="AM92" s="36"/>
      <c r="AN92" s="36">
        <v>1260</v>
      </c>
      <c r="AO92" s="36">
        <v>168</v>
      </c>
    </row>
    <row r="93" spans="2:41" x14ac:dyDescent="0.25">
      <c r="B93" s="9" t="s">
        <v>115</v>
      </c>
      <c r="C93" s="25">
        <v>2972896</v>
      </c>
      <c r="D93" s="25">
        <v>9422379</v>
      </c>
      <c r="E93" s="25">
        <v>8713700</v>
      </c>
      <c r="F93" s="25">
        <v>3401086</v>
      </c>
      <c r="G93" s="25">
        <v>12632606</v>
      </c>
      <c r="H93" s="25">
        <v>4753189</v>
      </c>
      <c r="AI93" s="9" t="s">
        <v>115</v>
      </c>
      <c r="AJ93" s="36">
        <v>288</v>
      </c>
      <c r="AK93" s="36">
        <v>883</v>
      </c>
      <c r="AL93" s="36">
        <v>853</v>
      </c>
      <c r="AM93" s="36">
        <v>336</v>
      </c>
      <c r="AN93" s="36">
        <v>1248</v>
      </c>
      <c r="AO93" s="36">
        <v>456</v>
      </c>
    </row>
    <row r="94" spans="2:41" x14ac:dyDescent="0.25">
      <c r="B94" s="9" t="s">
        <v>178</v>
      </c>
      <c r="C94" s="25"/>
      <c r="D94" s="25">
        <v>612480</v>
      </c>
      <c r="E94" s="25"/>
      <c r="F94" s="25">
        <v>534314</v>
      </c>
      <c r="G94" s="25">
        <v>534314</v>
      </c>
      <c r="H94" s="25"/>
      <c r="AI94" s="9" t="s">
        <v>178</v>
      </c>
      <c r="AJ94" s="36"/>
      <c r="AK94" s="36">
        <v>264</v>
      </c>
      <c r="AL94" s="36"/>
      <c r="AM94" s="36">
        <v>240</v>
      </c>
      <c r="AN94" s="36">
        <v>240</v>
      </c>
      <c r="AO94" s="36"/>
    </row>
    <row r="95" spans="2:41" x14ac:dyDescent="0.25">
      <c r="B95" s="9" t="s">
        <v>22</v>
      </c>
      <c r="C95" s="25">
        <v>964243</v>
      </c>
      <c r="D95" s="25">
        <v>1866989</v>
      </c>
      <c r="E95" s="25">
        <v>921582</v>
      </c>
      <c r="F95" s="25">
        <v>2580430</v>
      </c>
      <c r="G95" s="25">
        <v>2764746</v>
      </c>
      <c r="H95" s="25">
        <v>1228776</v>
      </c>
      <c r="AI95" s="9" t="s">
        <v>22</v>
      </c>
      <c r="AJ95" s="36">
        <v>60</v>
      </c>
      <c r="AK95" s="36">
        <v>120</v>
      </c>
      <c r="AL95" s="36">
        <v>60</v>
      </c>
      <c r="AM95" s="36">
        <v>168</v>
      </c>
      <c r="AN95" s="36">
        <v>180</v>
      </c>
      <c r="AO95" s="36">
        <v>80</v>
      </c>
    </row>
    <row r="96" spans="2:41" x14ac:dyDescent="0.25">
      <c r="B96" s="9" t="s">
        <v>167</v>
      </c>
      <c r="C96" s="25">
        <v>792720</v>
      </c>
      <c r="D96" s="25"/>
      <c r="E96" s="25">
        <v>1039357</v>
      </c>
      <c r="F96" s="25">
        <v>2598391</v>
      </c>
      <c r="G96" s="25">
        <v>3118070</v>
      </c>
      <c r="H96" s="25">
        <v>519678</v>
      </c>
      <c r="AI96" s="9" t="s">
        <v>167</v>
      </c>
      <c r="AJ96" s="36">
        <v>40</v>
      </c>
      <c r="AK96" s="36"/>
      <c r="AL96" s="36">
        <v>80</v>
      </c>
      <c r="AM96" s="36">
        <v>200</v>
      </c>
      <c r="AN96" s="36">
        <v>240</v>
      </c>
      <c r="AO96" s="36">
        <v>40</v>
      </c>
    </row>
    <row r="97" spans="2:41" x14ac:dyDescent="0.25">
      <c r="B97" s="9" t="s">
        <v>72</v>
      </c>
      <c r="C97" s="25"/>
      <c r="D97" s="25"/>
      <c r="E97" s="25">
        <v>1823000</v>
      </c>
      <c r="F97" s="25">
        <v>1823000</v>
      </c>
      <c r="G97" s="25">
        <v>1822670</v>
      </c>
      <c r="H97" s="25">
        <v>1822560</v>
      </c>
      <c r="AI97" s="9" t="s">
        <v>72</v>
      </c>
      <c r="AJ97" s="36"/>
      <c r="AK97" s="36"/>
      <c r="AL97" s="36">
        <v>80</v>
      </c>
      <c r="AM97" s="36">
        <v>80</v>
      </c>
      <c r="AN97" s="36">
        <v>80</v>
      </c>
      <c r="AO97" s="36">
        <v>80</v>
      </c>
    </row>
    <row r="98" spans="2:41" x14ac:dyDescent="0.25">
      <c r="B98" s="9" t="s">
        <v>17</v>
      </c>
      <c r="C98" s="25"/>
      <c r="D98" s="25">
        <v>4083486</v>
      </c>
      <c r="E98" s="25">
        <v>7280308</v>
      </c>
      <c r="F98" s="25">
        <v>12925461</v>
      </c>
      <c r="G98" s="25">
        <v>15698753</v>
      </c>
      <c r="H98" s="25">
        <v>4843587</v>
      </c>
      <c r="AI98" s="9" t="s">
        <v>17</v>
      </c>
      <c r="AJ98" s="36"/>
      <c r="AK98" s="36">
        <v>420</v>
      </c>
      <c r="AL98" s="36">
        <v>756</v>
      </c>
      <c r="AM98" s="36">
        <v>1344</v>
      </c>
      <c r="AN98" s="36">
        <v>1632</v>
      </c>
      <c r="AO98" s="36">
        <v>504</v>
      </c>
    </row>
    <row r="99" spans="2:41" x14ac:dyDescent="0.25">
      <c r="B99" s="9" t="s">
        <v>80</v>
      </c>
      <c r="C99" s="25"/>
      <c r="D99" s="25">
        <v>1544988</v>
      </c>
      <c r="E99" s="25">
        <v>3264888</v>
      </c>
      <c r="F99" s="25">
        <v>816222</v>
      </c>
      <c r="G99" s="25">
        <v>3550169</v>
      </c>
      <c r="H99" s="25">
        <v>806408</v>
      </c>
      <c r="AI99" s="9" t="s">
        <v>80</v>
      </c>
      <c r="AJ99" s="36"/>
      <c r="AK99" s="36">
        <v>135</v>
      </c>
      <c r="AL99" s="36">
        <v>288</v>
      </c>
      <c r="AM99" s="36">
        <v>72</v>
      </c>
      <c r="AN99" s="36">
        <v>316</v>
      </c>
      <c r="AO99" s="36">
        <v>72</v>
      </c>
    </row>
    <row r="100" spans="2:41" x14ac:dyDescent="0.25">
      <c r="B100" s="9" t="s">
        <v>37</v>
      </c>
      <c r="C100" s="25"/>
      <c r="D100" s="25">
        <v>1954678</v>
      </c>
      <c r="E100" s="25">
        <v>6145259</v>
      </c>
      <c r="F100" s="25">
        <v>17115684</v>
      </c>
      <c r="G100" s="25">
        <v>17643868</v>
      </c>
      <c r="H100" s="25">
        <v>1558716</v>
      </c>
      <c r="AI100" s="9" t="s">
        <v>37</v>
      </c>
      <c r="AJ100" s="36"/>
      <c r="AK100" s="36">
        <v>92</v>
      </c>
      <c r="AL100" s="36">
        <v>288</v>
      </c>
      <c r="AM100" s="36">
        <v>792</v>
      </c>
      <c r="AN100" s="36">
        <v>816</v>
      </c>
      <c r="AO100" s="36">
        <v>72</v>
      </c>
    </row>
    <row r="101" spans="2:41" x14ac:dyDescent="0.25">
      <c r="B101" s="9" t="s">
        <v>19</v>
      </c>
      <c r="C101" s="25">
        <v>418165</v>
      </c>
      <c r="D101" s="25">
        <v>929304</v>
      </c>
      <c r="E101" s="25">
        <v>1264356</v>
      </c>
      <c r="F101" s="25">
        <v>1577179</v>
      </c>
      <c r="G101" s="25">
        <v>2557893</v>
      </c>
      <c r="H101" s="25"/>
      <c r="AI101" s="9" t="s">
        <v>19</v>
      </c>
      <c r="AJ101" s="36">
        <v>54</v>
      </c>
      <c r="AK101" s="36">
        <v>120</v>
      </c>
      <c r="AL101" s="36">
        <v>160</v>
      </c>
      <c r="AM101" s="36">
        <v>200</v>
      </c>
      <c r="AN101" s="36">
        <v>320</v>
      </c>
      <c r="AO101" s="36"/>
    </row>
    <row r="102" spans="2:41" x14ac:dyDescent="0.25">
      <c r="B102" s="9" t="s">
        <v>254</v>
      </c>
      <c r="C102" s="25"/>
      <c r="D102" s="25">
        <v>686335</v>
      </c>
      <c r="E102" s="25">
        <v>1372665</v>
      </c>
      <c r="F102" s="25"/>
      <c r="G102" s="25">
        <v>944774</v>
      </c>
      <c r="H102" s="25"/>
      <c r="AI102" s="9" t="s">
        <v>254</v>
      </c>
      <c r="AJ102" s="36"/>
      <c r="AK102" s="36">
        <v>75</v>
      </c>
      <c r="AL102" s="36">
        <v>150</v>
      </c>
      <c r="AM102" s="36"/>
      <c r="AN102" s="36">
        <v>100</v>
      </c>
      <c r="AO102" s="36"/>
    </row>
    <row r="103" spans="2:41" x14ac:dyDescent="0.25">
      <c r="B103" s="9" t="s">
        <v>197</v>
      </c>
      <c r="C103" s="25"/>
      <c r="D103" s="25">
        <v>4495397</v>
      </c>
      <c r="E103" s="25">
        <v>3364256</v>
      </c>
      <c r="F103" s="25">
        <v>5457393</v>
      </c>
      <c r="G103" s="25">
        <v>5419198</v>
      </c>
      <c r="H103" s="25"/>
      <c r="AI103" s="9" t="s">
        <v>197</v>
      </c>
      <c r="AJ103" s="36"/>
      <c r="AK103" s="36">
        <v>203</v>
      </c>
      <c r="AL103" s="36">
        <v>150</v>
      </c>
      <c r="AM103" s="36">
        <v>240</v>
      </c>
      <c r="AN103" s="36">
        <v>240</v>
      </c>
      <c r="AO103" s="36"/>
    </row>
    <row r="104" spans="2:41" x14ac:dyDescent="0.25">
      <c r="B104" s="9" t="s">
        <v>204</v>
      </c>
      <c r="C104" s="25"/>
      <c r="D104" s="25">
        <v>3345827</v>
      </c>
      <c r="E104" s="25">
        <v>11470685</v>
      </c>
      <c r="F104" s="25">
        <v>8012883</v>
      </c>
      <c r="G104" s="25">
        <v>13333550</v>
      </c>
      <c r="H104" s="25">
        <v>2254670</v>
      </c>
      <c r="AI104" s="9" t="s">
        <v>204</v>
      </c>
      <c r="AJ104" s="36"/>
      <c r="AK104" s="36">
        <v>210</v>
      </c>
      <c r="AL104" s="36">
        <v>700</v>
      </c>
      <c r="AM104" s="36">
        <v>490</v>
      </c>
      <c r="AN104" s="36">
        <v>824</v>
      </c>
      <c r="AO104" s="36">
        <v>140</v>
      </c>
    </row>
    <row r="105" spans="2:41" x14ac:dyDescent="0.25">
      <c r="B105" s="9" t="s">
        <v>125</v>
      </c>
      <c r="C105" s="25"/>
      <c r="D105" s="25"/>
      <c r="E105" s="25">
        <v>189584</v>
      </c>
      <c r="F105" s="25">
        <v>94792</v>
      </c>
      <c r="G105" s="25"/>
      <c r="H105" s="25"/>
      <c r="AI105" s="9" t="s">
        <v>125</v>
      </c>
      <c r="AJ105" s="36"/>
      <c r="AK105" s="36"/>
      <c r="AL105" s="36">
        <v>100</v>
      </c>
      <c r="AM105" s="36">
        <v>50</v>
      </c>
      <c r="AN105" s="36"/>
      <c r="AO105" s="36"/>
    </row>
    <row r="106" spans="2:41" x14ac:dyDescent="0.25">
      <c r="B106" s="9" t="s">
        <v>27</v>
      </c>
      <c r="C106" s="25"/>
      <c r="D106" s="25">
        <v>32215</v>
      </c>
      <c r="E106" s="25"/>
      <c r="F106" s="25">
        <v>180025</v>
      </c>
      <c r="G106" s="25">
        <v>278565</v>
      </c>
      <c r="H106" s="25"/>
      <c r="AI106" s="9" t="s">
        <v>27</v>
      </c>
      <c r="AJ106" s="36"/>
      <c r="AK106" s="36">
        <v>17</v>
      </c>
      <c r="AL106" s="36"/>
      <c r="AM106" s="36">
        <v>95</v>
      </c>
      <c r="AN106" s="36">
        <v>147</v>
      </c>
      <c r="AO106" s="36"/>
    </row>
    <row r="107" spans="2:41" x14ac:dyDescent="0.25">
      <c r="B107" s="9" t="s">
        <v>133</v>
      </c>
      <c r="C107" s="25"/>
      <c r="D107" s="25">
        <v>17145</v>
      </c>
      <c r="E107" s="25">
        <v>63021</v>
      </c>
      <c r="F107" s="25">
        <v>123161</v>
      </c>
      <c r="G107" s="25">
        <v>274970</v>
      </c>
      <c r="H107" s="25">
        <v>57286</v>
      </c>
      <c r="AI107" s="9" t="s">
        <v>133</v>
      </c>
      <c r="AJ107" s="36"/>
      <c r="AK107" s="36">
        <v>6</v>
      </c>
      <c r="AL107" s="36">
        <v>22</v>
      </c>
      <c r="AM107" s="36">
        <v>43</v>
      </c>
      <c r="AN107" s="36">
        <v>96</v>
      </c>
      <c r="AO107" s="36">
        <v>20</v>
      </c>
    </row>
    <row r="108" spans="2:41" x14ac:dyDescent="0.25">
      <c r="B108" s="9" t="s">
        <v>74</v>
      </c>
      <c r="C108" s="25"/>
      <c r="D108" s="25">
        <v>44051</v>
      </c>
      <c r="E108" s="25">
        <v>440825</v>
      </c>
      <c r="F108" s="25">
        <v>1059127</v>
      </c>
      <c r="G108" s="25">
        <v>1563950</v>
      </c>
      <c r="H108" s="25">
        <v>485744</v>
      </c>
      <c r="AI108" s="9" t="s">
        <v>74</v>
      </c>
      <c r="AJ108" s="36"/>
      <c r="AK108" s="36">
        <v>12</v>
      </c>
      <c r="AL108" s="36">
        <v>120</v>
      </c>
      <c r="AM108" s="36">
        <v>288</v>
      </c>
      <c r="AN108" s="36">
        <v>425</v>
      </c>
      <c r="AO108" s="36">
        <v>132</v>
      </c>
    </row>
    <row r="109" spans="2:41" x14ac:dyDescent="0.25">
      <c r="B109" s="9" t="s">
        <v>276</v>
      </c>
      <c r="C109" s="25"/>
      <c r="D109" s="25"/>
      <c r="E109" s="25">
        <v>1099</v>
      </c>
      <c r="F109" s="25">
        <v>8789</v>
      </c>
      <c r="G109" s="25">
        <v>12085</v>
      </c>
      <c r="H109" s="25">
        <v>7690</v>
      </c>
      <c r="AI109" s="9" t="s">
        <v>276</v>
      </c>
      <c r="AJ109" s="36"/>
      <c r="AK109" s="36"/>
      <c r="AL109" s="36">
        <v>1</v>
      </c>
      <c r="AM109" s="36">
        <v>8</v>
      </c>
      <c r="AN109" s="36">
        <v>11</v>
      </c>
      <c r="AO109" s="36">
        <v>7</v>
      </c>
    </row>
    <row r="110" spans="2:41" x14ac:dyDescent="0.25">
      <c r="B110" s="9" t="s">
        <v>417</v>
      </c>
      <c r="C110" s="25"/>
      <c r="D110" s="25"/>
      <c r="E110" s="25">
        <v>20855</v>
      </c>
      <c r="F110" s="25">
        <v>75915</v>
      </c>
      <c r="G110" s="25">
        <v>629464</v>
      </c>
      <c r="H110" s="25">
        <v>189787</v>
      </c>
      <c r="AI110" s="9" t="s">
        <v>417</v>
      </c>
      <c r="AJ110" s="36"/>
      <c r="AK110" s="36"/>
      <c r="AL110" s="36">
        <v>7</v>
      </c>
      <c r="AM110" s="36">
        <v>24</v>
      </c>
      <c r="AN110" s="36">
        <v>199</v>
      </c>
      <c r="AO110" s="36">
        <v>60</v>
      </c>
    </row>
    <row r="111" spans="2:41" x14ac:dyDescent="0.25">
      <c r="B111" s="9" t="s">
        <v>325</v>
      </c>
      <c r="C111" s="25"/>
      <c r="D111" s="25"/>
      <c r="E111" s="25">
        <v>1611</v>
      </c>
      <c r="F111" s="25">
        <v>17721</v>
      </c>
      <c r="G111" s="25">
        <v>17721</v>
      </c>
      <c r="H111" s="25">
        <v>7520</v>
      </c>
      <c r="AI111" s="9" t="s">
        <v>325</v>
      </c>
      <c r="AJ111" s="36"/>
      <c r="AK111" s="36"/>
      <c r="AL111" s="36">
        <v>1</v>
      </c>
      <c r="AM111" s="36">
        <v>11</v>
      </c>
      <c r="AN111" s="36">
        <v>11</v>
      </c>
      <c r="AO111" s="36">
        <v>6</v>
      </c>
    </row>
    <row r="112" spans="2:41" x14ac:dyDescent="0.25">
      <c r="B112" s="9" t="s">
        <v>270</v>
      </c>
      <c r="C112" s="25"/>
      <c r="D112" s="25"/>
      <c r="E112" s="25">
        <v>1471</v>
      </c>
      <c r="F112" s="25">
        <v>4413</v>
      </c>
      <c r="G112" s="25"/>
      <c r="H112" s="25"/>
      <c r="AI112" s="9" t="s">
        <v>270</v>
      </c>
      <c r="AJ112" s="36"/>
      <c r="AK112" s="36"/>
      <c r="AL112" s="36">
        <v>1</v>
      </c>
      <c r="AM112" s="36">
        <v>3</v>
      </c>
      <c r="AN112" s="36"/>
      <c r="AO112" s="36"/>
    </row>
    <row r="113" spans="2:41" x14ac:dyDescent="0.25">
      <c r="B113" s="9" t="s">
        <v>48</v>
      </c>
      <c r="C113" s="25"/>
      <c r="D113" s="25"/>
      <c r="E113" s="25"/>
      <c r="F113" s="25">
        <v>26596</v>
      </c>
      <c r="G113" s="25">
        <v>26597</v>
      </c>
      <c r="H113" s="25"/>
      <c r="AI113" s="9" t="s">
        <v>48</v>
      </c>
      <c r="AJ113" s="36"/>
      <c r="AK113" s="36"/>
      <c r="AL113" s="36"/>
      <c r="AM113" s="36">
        <v>16</v>
      </c>
      <c r="AN113" s="36">
        <v>16</v>
      </c>
      <c r="AO113" s="36"/>
    </row>
    <row r="114" spans="2:41" x14ac:dyDescent="0.25">
      <c r="B114" s="9" t="s">
        <v>212</v>
      </c>
      <c r="C114" s="25"/>
      <c r="D114" s="25"/>
      <c r="E114" s="25">
        <v>16518</v>
      </c>
      <c r="F114" s="25">
        <v>165179</v>
      </c>
      <c r="G114" s="25">
        <v>342510</v>
      </c>
      <c r="H114" s="25">
        <v>67656</v>
      </c>
      <c r="AI114" s="9" t="s">
        <v>212</v>
      </c>
      <c r="AJ114" s="36"/>
      <c r="AK114" s="36"/>
      <c r="AL114" s="36">
        <v>12</v>
      </c>
      <c r="AM114" s="36">
        <v>120</v>
      </c>
      <c r="AN114" s="36">
        <v>243</v>
      </c>
      <c r="AO114" s="36">
        <v>48</v>
      </c>
    </row>
    <row r="115" spans="2:41" x14ac:dyDescent="0.25">
      <c r="B115" s="9" t="s">
        <v>132</v>
      </c>
      <c r="C115" s="25"/>
      <c r="D115" s="25"/>
      <c r="E115" s="25"/>
      <c r="F115" s="25">
        <v>5188</v>
      </c>
      <c r="G115" s="25">
        <v>46698</v>
      </c>
      <c r="H115" s="25"/>
      <c r="AI115" s="9" t="s">
        <v>132</v>
      </c>
      <c r="AJ115" s="36"/>
      <c r="AK115" s="36"/>
      <c r="AL115" s="36"/>
      <c r="AM115" s="36">
        <v>4</v>
      </c>
      <c r="AN115" s="36">
        <v>36</v>
      </c>
      <c r="AO115" s="36"/>
    </row>
    <row r="116" spans="2:41" x14ac:dyDescent="0.25">
      <c r="B116" s="9" t="s">
        <v>213</v>
      </c>
      <c r="C116" s="25"/>
      <c r="D116" s="25">
        <v>1733</v>
      </c>
      <c r="E116" s="25">
        <v>32166</v>
      </c>
      <c r="F116" s="25">
        <v>183075</v>
      </c>
      <c r="G116" s="25">
        <v>384241</v>
      </c>
      <c r="H116" s="25">
        <v>87906</v>
      </c>
      <c r="AI116" s="9" t="s">
        <v>213</v>
      </c>
      <c r="AJ116" s="36"/>
      <c r="AK116" s="36">
        <v>2</v>
      </c>
      <c r="AL116" s="36">
        <v>36</v>
      </c>
      <c r="AM116" s="36">
        <v>191</v>
      </c>
      <c r="AN116" s="36">
        <v>376</v>
      </c>
      <c r="AO116" s="36">
        <v>84</v>
      </c>
    </row>
    <row r="117" spans="2:41" x14ac:dyDescent="0.25">
      <c r="B117" s="9" t="s">
        <v>195</v>
      </c>
      <c r="C117" s="25"/>
      <c r="D117" s="25"/>
      <c r="E117" s="25"/>
      <c r="F117" s="25">
        <v>2850</v>
      </c>
      <c r="G117" s="25">
        <v>8721</v>
      </c>
      <c r="H117" s="25">
        <v>1342</v>
      </c>
      <c r="AI117" s="9" t="s">
        <v>195</v>
      </c>
      <c r="AJ117" s="36"/>
      <c r="AK117" s="36"/>
      <c r="AL117" s="36"/>
      <c r="AM117" s="36">
        <v>17</v>
      </c>
      <c r="AN117" s="36">
        <v>52</v>
      </c>
      <c r="AO117" s="36">
        <v>8</v>
      </c>
    </row>
    <row r="118" spans="2:41" x14ac:dyDescent="0.25">
      <c r="B118" s="9" t="s">
        <v>51</v>
      </c>
      <c r="C118" s="25">
        <v>9310</v>
      </c>
      <c r="D118" s="25"/>
      <c r="E118" s="25">
        <v>75659</v>
      </c>
      <c r="F118" s="25"/>
      <c r="G118" s="25">
        <v>356891</v>
      </c>
      <c r="H118" s="25"/>
      <c r="AI118" s="9" t="s">
        <v>51</v>
      </c>
      <c r="AJ118" s="36">
        <v>1</v>
      </c>
      <c r="AK118" s="36"/>
      <c r="AL118" s="36">
        <v>19</v>
      </c>
      <c r="AM118" s="36"/>
      <c r="AN118" s="36">
        <v>98</v>
      </c>
      <c r="AO118" s="36"/>
    </row>
    <row r="119" spans="2:41" x14ac:dyDescent="0.25">
      <c r="B119" s="9" t="s">
        <v>272</v>
      </c>
      <c r="C119" s="25"/>
      <c r="D119" s="25"/>
      <c r="E119" s="25">
        <v>23317</v>
      </c>
      <c r="F119" s="25">
        <v>256484</v>
      </c>
      <c r="G119" s="25">
        <v>256484</v>
      </c>
      <c r="H119" s="25">
        <v>163217</v>
      </c>
      <c r="AI119" s="9" t="s">
        <v>272</v>
      </c>
      <c r="AJ119" s="36"/>
      <c r="AK119" s="36"/>
      <c r="AL119" s="36">
        <v>1</v>
      </c>
      <c r="AM119" s="36">
        <v>11</v>
      </c>
      <c r="AN119" s="36">
        <v>11</v>
      </c>
      <c r="AO119" s="36">
        <v>7</v>
      </c>
    </row>
    <row r="120" spans="2:41" x14ac:dyDescent="0.25">
      <c r="B120" s="9" t="s">
        <v>23</v>
      </c>
      <c r="C120" s="25">
        <v>1355330</v>
      </c>
      <c r="D120" s="25">
        <v>9487146</v>
      </c>
      <c r="E120" s="25"/>
      <c r="F120" s="25"/>
      <c r="G120" s="25"/>
      <c r="H120" s="25"/>
      <c r="AI120" s="9" t="s">
        <v>23</v>
      </c>
      <c r="AJ120" s="36">
        <v>65</v>
      </c>
      <c r="AK120" s="36">
        <v>455</v>
      </c>
      <c r="AL120" s="36"/>
      <c r="AM120" s="36"/>
      <c r="AN120" s="36"/>
      <c r="AO120" s="36"/>
    </row>
    <row r="121" spans="2:41" x14ac:dyDescent="0.25">
      <c r="B121" s="9" t="s">
        <v>318</v>
      </c>
      <c r="C121" s="25"/>
      <c r="D121" s="25"/>
      <c r="E121" s="25">
        <v>3895170</v>
      </c>
      <c r="F121" s="25">
        <v>12659134</v>
      </c>
      <c r="G121" s="25">
        <v>12284604</v>
      </c>
      <c r="H121" s="25">
        <v>3895118</v>
      </c>
      <c r="AI121" s="9" t="s">
        <v>318</v>
      </c>
      <c r="AJ121" s="36"/>
      <c r="AK121" s="36"/>
      <c r="AL121" s="36">
        <v>260</v>
      </c>
      <c r="AM121" s="36">
        <v>845</v>
      </c>
      <c r="AN121" s="36">
        <v>820</v>
      </c>
      <c r="AO121" s="36">
        <v>260</v>
      </c>
    </row>
    <row r="122" spans="2:41" x14ac:dyDescent="0.25">
      <c r="B122" s="9" t="s">
        <v>260</v>
      </c>
      <c r="C122" s="25"/>
      <c r="D122" s="25"/>
      <c r="E122" s="25">
        <v>428400</v>
      </c>
      <c r="F122" s="25">
        <v>342720</v>
      </c>
      <c r="G122" s="25">
        <v>599760</v>
      </c>
      <c r="H122" s="25">
        <v>85680</v>
      </c>
      <c r="AI122" s="9" t="s">
        <v>260</v>
      </c>
      <c r="AJ122" s="36"/>
      <c r="AK122" s="36"/>
      <c r="AL122" s="36">
        <v>10</v>
      </c>
      <c r="AM122" s="36">
        <v>8</v>
      </c>
      <c r="AN122" s="36">
        <v>14</v>
      </c>
      <c r="AO122" s="36">
        <v>2</v>
      </c>
    </row>
    <row r="123" spans="2:41" x14ac:dyDescent="0.25">
      <c r="B123" s="9" t="s">
        <v>53</v>
      </c>
      <c r="C123" s="25">
        <v>30757</v>
      </c>
      <c r="D123" s="25"/>
      <c r="E123" s="25"/>
      <c r="F123" s="25"/>
      <c r="G123" s="25"/>
      <c r="H123" s="25"/>
      <c r="AI123" s="9" t="s">
        <v>53</v>
      </c>
      <c r="AJ123" s="36">
        <v>1</v>
      </c>
      <c r="AK123" s="36"/>
      <c r="AL123" s="36"/>
      <c r="AM123" s="36"/>
      <c r="AN123" s="36"/>
      <c r="AO123" s="36"/>
    </row>
    <row r="124" spans="2:41" x14ac:dyDescent="0.25">
      <c r="B124" s="9" t="s">
        <v>163</v>
      </c>
      <c r="C124" s="25">
        <v>6579</v>
      </c>
      <c r="D124" s="25">
        <v>57600</v>
      </c>
      <c r="E124" s="25">
        <v>22039</v>
      </c>
      <c r="F124" s="25">
        <v>103309</v>
      </c>
      <c r="G124" s="25"/>
      <c r="H124" s="25"/>
      <c r="AI124" s="9" t="s">
        <v>163</v>
      </c>
      <c r="AJ124" s="36">
        <v>82</v>
      </c>
      <c r="AK124" s="36">
        <v>718</v>
      </c>
      <c r="AL124" s="36">
        <v>320</v>
      </c>
      <c r="AM124" s="36">
        <v>1500</v>
      </c>
      <c r="AN124" s="36"/>
      <c r="AO124" s="36"/>
    </row>
    <row r="125" spans="2:41" x14ac:dyDescent="0.25">
      <c r="B125" s="9" t="s">
        <v>95</v>
      </c>
      <c r="C125" s="25"/>
      <c r="D125" s="25">
        <v>3021</v>
      </c>
      <c r="E125" s="25"/>
      <c r="F125" s="25">
        <v>24170</v>
      </c>
      <c r="G125" s="25">
        <v>314214</v>
      </c>
      <c r="H125" s="25"/>
      <c r="AI125" s="9" t="s">
        <v>95</v>
      </c>
      <c r="AJ125" s="36"/>
      <c r="AK125" s="36">
        <v>1</v>
      </c>
      <c r="AL125" s="36"/>
      <c r="AM125" s="36">
        <v>8</v>
      </c>
      <c r="AN125" s="36">
        <v>104</v>
      </c>
      <c r="AO125" s="36"/>
    </row>
    <row r="126" spans="2:41" x14ac:dyDescent="0.25">
      <c r="B126" s="9" t="s">
        <v>180</v>
      </c>
      <c r="C126" s="25">
        <v>55858</v>
      </c>
      <c r="D126" s="25">
        <v>614442</v>
      </c>
      <c r="E126" s="25">
        <v>1184475</v>
      </c>
      <c r="F126" s="25">
        <v>541629</v>
      </c>
      <c r="G126" s="25">
        <v>1210326</v>
      </c>
      <c r="H126" s="25">
        <v>307532</v>
      </c>
      <c r="AI126" s="9" t="s">
        <v>180</v>
      </c>
      <c r="AJ126" s="36">
        <v>1</v>
      </c>
      <c r="AK126" s="36">
        <v>11</v>
      </c>
      <c r="AL126" s="36">
        <v>17</v>
      </c>
      <c r="AM126" s="36">
        <v>9</v>
      </c>
      <c r="AN126" s="36">
        <v>22</v>
      </c>
      <c r="AO126" s="36">
        <v>6</v>
      </c>
    </row>
    <row r="127" spans="2:41" x14ac:dyDescent="0.25">
      <c r="B127" s="9" t="s">
        <v>327</v>
      </c>
      <c r="C127" s="25"/>
      <c r="D127" s="25"/>
      <c r="E127" s="25">
        <v>874710</v>
      </c>
      <c r="F127" s="25"/>
      <c r="G127" s="25">
        <v>194380</v>
      </c>
      <c r="H127" s="25"/>
      <c r="AI127" s="9" t="s">
        <v>327</v>
      </c>
      <c r="AJ127" s="36"/>
      <c r="AK127" s="36"/>
      <c r="AL127" s="36">
        <v>2250</v>
      </c>
      <c r="AM127" s="36"/>
      <c r="AN127" s="36">
        <v>500</v>
      </c>
      <c r="AO127" s="36"/>
    </row>
    <row r="128" spans="2:41" x14ac:dyDescent="0.25">
      <c r="B128" s="9" t="s">
        <v>32</v>
      </c>
      <c r="C128" s="25">
        <v>23403</v>
      </c>
      <c r="D128" s="25"/>
      <c r="E128" s="25"/>
      <c r="F128" s="25"/>
      <c r="G128" s="25"/>
      <c r="H128" s="25"/>
      <c r="AI128" s="9" t="s">
        <v>32</v>
      </c>
      <c r="AJ128" s="36">
        <v>40</v>
      </c>
      <c r="AK128" s="36"/>
      <c r="AL128" s="36"/>
      <c r="AM128" s="36"/>
      <c r="AN128" s="36"/>
      <c r="AO128" s="36"/>
    </row>
    <row r="129" spans="2:41" x14ac:dyDescent="0.25">
      <c r="B129" s="9" t="s">
        <v>33</v>
      </c>
      <c r="C129" s="25"/>
      <c r="D129" s="25"/>
      <c r="E129" s="25"/>
      <c r="F129" s="25"/>
      <c r="G129" s="25">
        <v>1155758</v>
      </c>
      <c r="H129" s="25"/>
      <c r="AI129" s="9" t="s">
        <v>33</v>
      </c>
      <c r="AJ129" s="36"/>
      <c r="AK129" s="36"/>
      <c r="AL129" s="36"/>
      <c r="AM129" s="36"/>
      <c r="AN129" s="36">
        <v>672</v>
      </c>
      <c r="AO129" s="36"/>
    </row>
    <row r="130" spans="2:41" x14ac:dyDescent="0.25">
      <c r="B130" s="9" t="s">
        <v>172</v>
      </c>
      <c r="C130" s="25"/>
      <c r="D130" s="25">
        <v>112788</v>
      </c>
      <c r="E130" s="25"/>
      <c r="F130" s="25">
        <v>22558</v>
      </c>
      <c r="G130" s="25">
        <v>90231</v>
      </c>
      <c r="H130" s="25"/>
      <c r="AI130" s="9" t="s">
        <v>172</v>
      </c>
      <c r="AJ130" s="36"/>
      <c r="AK130" s="36">
        <v>5</v>
      </c>
      <c r="AL130" s="36"/>
      <c r="AM130" s="36">
        <v>1</v>
      </c>
      <c r="AN130" s="36">
        <v>4</v>
      </c>
      <c r="AO130" s="36"/>
    </row>
    <row r="131" spans="2:41" x14ac:dyDescent="0.25">
      <c r="B131" s="9" t="s">
        <v>232</v>
      </c>
      <c r="C131" s="25"/>
      <c r="D131" s="25">
        <v>8101</v>
      </c>
      <c r="E131" s="25">
        <v>10612</v>
      </c>
      <c r="F131" s="25">
        <v>25923</v>
      </c>
      <c r="G131" s="25">
        <v>16202</v>
      </c>
      <c r="H131" s="25">
        <v>8101</v>
      </c>
      <c r="AI131" s="9" t="s">
        <v>232</v>
      </c>
      <c r="AJ131" s="36"/>
      <c r="AK131" s="36">
        <v>500</v>
      </c>
      <c r="AL131" s="36">
        <v>655</v>
      </c>
      <c r="AM131" s="36">
        <v>1600</v>
      </c>
      <c r="AN131" s="36">
        <v>1000</v>
      </c>
      <c r="AO131" s="36">
        <v>500</v>
      </c>
    </row>
    <row r="132" spans="2:41" x14ac:dyDescent="0.25">
      <c r="B132" s="9" t="s">
        <v>107</v>
      </c>
      <c r="C132" s="25"/>
      <c r="D132" s="25">
        <v>5453</v>
      </c>
      <c r="E132" s="25">
        <v>7320</v>
      </c>
      <c r="F132" s="25">
        <v>2440</v>
      </c>
      <c r="G132" s="25">
        <v>9760</v>
      </c>
      <c r="H132" s="25">
        <v>4880</v>
      </c>
      <c r="AI132" s="9" t="s">
        <v>107</v>
      </c>
      <c r="AJ132" s="36"/>
      <c r="AK132" s="36">
        <v>1100</v>
      </c>
      <c r="AL132" s="36">
        <v>1500</v>
      </c>
      <c r="AM132" s="36">
        <v>500</v>
      </c>
      <c r="AN132" s="36">
        <v>2000</v>
      </c>
      <c r="AO132" s="36">
        <v>1000</v>
      </c>
    </row>
    <row r="133" spans="2:41" x14ac:dyDescent="0.25">
      <c r="B133" s="9" t="s">
        <v>30</v>
      </c>
      <c r="C133" s="25">
        <v>495888</v>
      </c>
      <c r="D133" s="25">
        <v>3312228</v>
      </c>
      <c r="E133" s="25">
        <v>4376871</v>
      </c>
      <c r="F133" s="25">
        <v>7097628</v>
      </c>
      <c r="G133" s="25">
        <v>7610020</v>
      </c>
      <c r="H133" s="25">
        <v>889959</v>
      </c>
      <c r="AI133" s="9" t="s">
        <v>30</v>
      </c>
      <c r="AJ133" s="36">
        <v>1048</v>
      </c>
      <c r="AK133" s="36">
        <v>7000</v>
      </c>
      <c r="AL133" s="36">
        <v>9250</v>
      </c>
      <c r="AM133" s="36">
        <v>15000</v>
      </c>
      <c r="AN133" s="36">
        <v>16500</v>
      </c>
      <c r="AO133" s="36">
        <v>2000</v>
      </c>
    </row>
    <row r="134" spans="2:41" x14ac:dyDescent="0.25">
      <c r="B134" s="9" t="s">
        <v>106</v>
      </c>
      <c r="C134" s="25">
        <v>8292</v>
      </c>
      <c r="D134" s="25">
        <v>38044</v>
      </c>
      <c r="E134" s="25">
        <v>186340</v>
      </c>
      <c r="F134" s="25">
        <v>218839</v>
      </c>
      <c r="G134" s="25">
        <v>204506</v>
      </c>
      <c r="H134" s="25">
        <v>121317</v>
      </c>
      <c r="AI134" s="9" t="s">
        <v>106</v>
      </c>
      <c r="AJ134" s="36">
        <v>2500</v>
      </c>
      <c r="AK134" s="36">
        <v>11350</v>
      </c>
      <c r="AL134" s="36">
        <v>55000</v>
      </c>
      <c r="AM134" s="36">
        <v>64200</v>
      </c>
      <c r="AN134" s="36">
        <v>59000</v>
      </c>
      <c r="AO134" s="36">
        <v>35000</v>
      </c>
    </row>
    <row r="135" spans="2:41" x14ac:dyDescent="0.25">
      <c r="B135" s="9" t="s">
        <v>43</v>
      </c>
      <c r="C135" s="25">
        <v>3439</v>
      </c>
      <c r="D135" s="25">
        <v>39206</v>
      </c>
      <c r="E135" s="25">
        <v>68783</v>
      </c>
      <c r="F135" s="25">
        <v>183877</v>
      </c>
      <c r="G135" s="25">
        <v>336976</v>
      </c>
      <c r="H135" s="25">
        <v>156640</v>
      </c>
      <c r="AI135" s="9" t="s">
        <v>43</v>
      </c>
      <c r="AJ135" s="36">
        <v>500</v>
      </c>
      <c r="AK135" s="36">
        <v>5700</v>
      </c>
      <c r="AL135" s="36">
        <v>10000</v>
      </c>
      <c r="AM135" s="36">
        <v>27000</v>
      </c>
      <c r="AN135" s="36">
        <v>53782</v>
      </c>
      <c r="AO135" s="36">
        <v>25000</v>
      </c>
    </row>
    <row r="136" spans="2:41" x14ac:dyDescent="0.25">
      <c r="B136" s="9" t="s">
        <v>351</v>
      </c>
      <c r="C136" s="25"/>
      <c r="D136" s="25"/>
      <c r="E136" s="25">
        <v>18225</v>
      </c>
      <c r="F136" s="25">
        <v>54676</v>
      </c>
      <c r="G136" s="25">
        <v>125300</v>
      </c>
      <c r="H136" s="25">
        <v>29616</v>
      </c>
      <c r="AI136" s="9" t="s">
        <v>351</v>
      </c>
      <c r="AJ136" s="36"/>
      <c r="AK136" s="36"/>
      <c r="AL136" s="36">
        <v>8</v>
      </c>
      <c r="AM136" s="36">
        <v>24</v>
      </c>
      <c r="AN136" s="36">
        <v>55</v>
      </c>
      <c r="AO136" s="36">
        <v>13</v>
      </c>
    </row>
    <row r="137" spans="2:41" x14ac:dyDescent="0.25">
      <c r="B137" s="9" t="s">
        <v>155</v>
      </c>
      <c r="C137" s="25">
        <v>150634</v>
      </c>
      <c r="D137" s="25">
        <v>301269</v>
      </c>
      <c r="E137" s="25">
        <v>3013812</v>
      </c>
      <c r="F137" s="25">
        <v>2412037</v>
      </c>
      <c r="G137" s="25">
        <v>6030091</v>
      </c>
      <c r="H137" s="25">
        <v>1055266</v>
      </c>
      <c r="AI137" s="9" t="s">
        <v>155</v>
      </c>
      <c r="AJ137" s="36">
        <v>1</v>
      </c>
      <c r="AK137" s="36">
        <v>2</v>
      </c>
      <c r="AL137" s="36">
        <v>20</v>
      </c>
      <c r="AM137" s="36">
        <v>16</v>
      </c>
      <c r="AN137" s="36">
        <v>40</v>
      </c>
      <c r="AO137" s="36">
        <v>7</v>
      </c>
    </row>
    <row r="138" spans="2:41" x14ac:dyDescent="0.25">
      <c r="B138" s="9" t="s">
        <v>269</v>
      </c>
      <c r="C138" s="25"/>
      <c r="D138" s="25"/>
      <c r="E138" s="25">
        <v>1079</v>
      </c>
      <c r="F138" s="25">
        <v>11869</v>
      </c>
      <c r="G138" s="25">
        <v>11869</v>
      </c>
      <c r="H138" s="25">
        <v>7553</v>
      </c>
      <c r="AI138" s="9" t="s">
        <v>269</v>
      </c>
      <c r="AJ138" s="36"/>
      <c r="AK138" s="36"/>
      <c r="AL138" s="36">
        <v>1</v>
      </c>
      <c r="AM138" s="36">
        <v>11</v>
      </c>
      <c r="AN138" s="36">
        <v>11</v>
      </c>
      <c r="AO138" s="36">
        <v>7</v>
      </c>
    </row>
    <row r="139" spans="2:41" x14ac:dyDescent="0.25">
      <c r="B139" s="9" t="s">
        <v>338</v>
      </c>
      <c r="C139" s="25"/>
      <c r="D139" s="25">
        <v>1441765</v>
      </c>
      <c r="E139" s="25">
        <v>2931750</v>
      </c>
      <c r="F139" s="25">
        <v>2537944</v>
      </c>
      <c r="G139" s="25">
        <v>3475780</v>
      </c>
      <c r="H139" s="25">
        <v>784650</v>
      </c>
      <c r="AI139" s="9" t="s">
        <v>338</v>
      </c>
      <c r="AJ139" s="36"/>
      <c r="AK139" s="36">
        <v>30</v>
      </c>
      <c r="AL139" s="36">
        <v>75</v>
      </c>
      <c r="AM139" s="36">
        <v>65</v>
      </c>
      <c r="AN139" s="36">
        <v>89</v>
      </c>
      <c r="AO139" s="36">
        <v>20</v>
      </c>
    </row>
    <row r="140" spans="2:41" x14ac:dyDescent="0.25">
      <c r="B140" s="9" t="s">
        <v>316</v>
      </c>
      <c r="C140" s="25"/>
      <c r="D140" s="25"/>
      <c r="E140" s="25">
        <v>2382320</v>
      </c>
      <c r="F140" s="25">
        <v>3573474</v>
      </c>
      <c r="G140" s="25">
        <v>4764620</v>
      </c>
      <c r="H140" s="25">
        <v>4775460</v>
      </c>
      <c r="AI140" s="9" t="s">
        <v>316</v>
      </c>
      <c r="AJ140" s="36"/>
      <c r="AK140" s="36"/>
      <c r="AL140" s="36">
        <v>80</v>
      </c>
      <c r="AM140" s="36">
        <v>120</v>
      </c>
      <c r="AN140" s="36">
        <v>160</v>
      </c>
      <c r="AO140" s="36">
        <v>160</v>
      </c>
    </row>
    <row r="141" spans="2:41" x14ac:dyDescent="0.25">
      <c r="B141" s="9" t="s">
        <v>99</v>
      </c>
      <c r="C141" s="25"/>
      <c r="D141" s="25"/>
      <c r="E141" s="25"/>
      <c r="F141" s="25"/>
      <c r="G141" s="25"/>
      <c r="H141" s="25">
        <v>3689</v>
      </c>
      <c r="AI141" s="9" t="s">
        <v>99</v>
      </c>
      <c r="AJ141" s="36"/>
      <c r="AK141" s="36"/>
      <c r="AL141" s="36"/>
      <c r="AM141" s="36"/>
      <c r="AN141" s="36"/>
      <c r="AO141" s="36">
        <v>3</v>
      </c>
    </row>
    <row r="142" spans="2:41" x14ac:dyDescent="0.25">
      <c r="B142" s="9" t="s">
        <v>441</v>
      </c>
      <c r="C142" s="25"/>
      <c r="D142" s="25"/>
      <c r="E142" s="25">
        <v>13092</v>
      </c>
      <c r="F142" s="25">
        <v>13092</v>
      </c>
      <c r="G142" s="25"/>
      <c r="H142" s="25"/>
      <c r="AI142" s="9" t="s">
        <v>441</v>
      </c>
      <c r="AJ142" s="36"/>
      <c r="AK142" s="36"/>
      <c r="AL142" s="36">
        <v>1</v>
      </c>
      <c r="AM142" s="36">
        <v>1</v>
      </c>
      <c r="AN142" s="36"/>
      <c r="AO142" s="36"/>
    </row>
    <row r="143" spans="2:41" x14ac:dyDescent="0.25">
      <c r="B143" s="9" t="s">
        <v>443</v>
      </c>
      <c r="C143" s="25"/>
      <c r="D143" s="25"/>
      <c r="E143" s="25">
        <v>25156</v>
      </c>
      <c r="F143" s="25">
        <v>25156</v>
      </c>
      <c r="G143" s="25"/>
      <c r="H143" s="25"/>
      <c r="AI143" s="9" t="s">
        <v>443</v>
      </c>
      <c r="AJ143" s="36"/>
      <c r="AK143" s="36"/>
      <c r="AL143" s="36">
        <v>1</v>
      </c>
      <c r="AM143" s="36">
        <v>1</v>
      </c>
      <c r="AN143" s="36"/>
      <c r="AO143" s="36"/>
    </row>
    <row r="144" spans="2:41" x14ac:dyDescent="0.25">
      <c r="B144" s="9" t="s">
        <v>444</v>
      </c>
      <c r="C144" s="25"/>
      <c r="D144" s="25"/>
      <c r="E144" s="25">
        <v>88260</v>
      </c>
      <c r="F144" s="25">
        <v>132390</v>
      </c>
      <c r="G144" s="25">
        <v>264780</v>
      </c>
      <c r="H144" s="25">
        <v>35304</v>
      </c>
      <c r="AI144" s="9" t="s">
        <v>444</v>
      </c>
      <c r="AJ144" s="36"/>
      <c r="AK144" s="36"/>
      <c r="AL144" s="36">
        <v>10</v>
      </c>
      <c r="AM144" s="36">
        <v>15</v>
      </c>
      <c r="AN144" s="36">
        <v>30</v>
      </c>
      <c r="AO144" s="36">
        <v>4</v>
      </c>
    </row>
    <row r="145" spans="2:41" x14ac:dyDescent="0.25">
      <c r="B145" s="9" t="s">
        <v>284</v>
      </c>
      <c r="C145" s="25"/>
      <c r="D145" s="25"/>
      <c r="E145" s="25">
        <v>901800</v>
      </c>
      <c r="F145" s="25">
        <v>1503000</v>
      </c>
      <c r="G145" s="25">
        <v>3006000</v>
      </c>
      <c r="H145" s="25">
        <v>150300</v>
      </c>
      <c r="AI145" s="9" t="s">
        <v>284</v>
      </c>
      <c r="AJ145" s="36"/>
      <c r="AK145" s="36"/>
      <c r="AL145" s="36">
        <v>6</v>
      </c>
      <c r="AM145" s="36">
        <v>10</v>
      </c>
      <c r="AN145" s="36">
        <v>20</v>
      </c>
      <c r="AO145" s="36">
        <v>1</v>
      </c>
    </row>
    <row r="146" spans="2:41" x14ac:dyDescent="0.25">
      <c r="B146" s="9" t="s">
        <v>328</v>
      </c>
      <c r="C146" s="25"/>
      <c r="D146" s="25"/>
      <c r="E146" s="25">
        <v>25415</v>
      </c>
      <c r="F146" s="25"/>
      <c r="G146" s="25">
        <v>25415</v>
      </c>
      <c r="H146" s="25"/>
      <c r="AI146" s="9" t="s">
        <v>328</v>
      </c>
      <c r="AJ146" s="36"/>
      <c r="AK146" s="36"/>
      <c r="AL146" s="36">
        <v>3</v>
      </c>
      <c r="AM146" s="36"/>
      <c r="AN146" s="36">
        <v>3</v>
      </c>
      <c r="AO146" s="36"/>
    </row>
    <row r="147" spans="2:41" x14ac:dyDescent="0.25">
      <c r="B147" s="9" t="s">
        <v>445</v>
      </c>
      <c r="C147" s="25"/>
      <c r="D147" s="25"/>
      <c r="E147" s="25">
        <v>34600</v>
      </c>
      <c r="F147" s="25">
        <v>34600</v>
      </c>
      <c r="G147" s="25">
        <v>17300</v>
      </c>
      <c r="H147" s="25">
        <v>51900</v>
      </c>
      <c r="AI147" s="9" t="s">
        <v>445</v>
      </c>
      <c r="AJ147" s="36"/>
      <c r="AK147" s="36"/>
      <c r="AL147" s="36">
        <v>2</v>
      </c>
      <c r="AM147" s="36">
        <v>2</v>
      </c>
      <c r="AN147" s="36">
        <v>1</v>
      </c>
      <c r="AO147" s="36">
        <v>3</v>
      </c>
    </row>
    <row r="148" spans="2:41" x14ac:dyDescent="0.25">
      <c r="B148" s="9" t="s">
        <v>451</v>
      </c>
      <c r="C148" s="25"/>
      <c r="D148" s="25"/>
      <c r="E148" s="25">
        <v>105952</v>
      </c>
      <c r="F148" s="25">
        <v>265076</v>
      </c>
      <c r="G148" s="25">
        <v>371218</v>
      </c>
      <c r="H148" s="25"/>
      <c r="AI148" s="9" t="s">
        <v>451</v>
      </c>
      <c r="AJ148" s="36"/>
      <c r="AK148" s="36"/>
      <c r="AL148" s="36">
        <v>14</v>
      </c>
      <c r="AM148" s="36">
        <v>35</v>
      </c>
      <c r="AN148" s="36">
        <v>49</v>
      </c>
      <c r="AO148" s="36"/>
    </row>
    <row r="149" spans="2:41" x14ac:dyDescent="0.25">
      <c r="B149" s="9" t="s">
        <v>298</v>
      </c>
      <c r="C149" s="25"/>
      <c r="D149" s="25"/>
      <c r="E149" s="25">
        <v>388000</v>
      </c>
      <c r="F149" s="25"/>
      <c r="G149" s="25">
        <v>504400</v>
      </c>
      <c r="H149" s="25">
        <v>77600</v>
      </c>
      <c r="AI149" s="9" t="s">
        <v>298</v>
      </c>
      <c r="AJ149" s="36"/>
      <c r="AK149" s="36"/>
      <c r="AL149" s="36">
        <v>20</v>
      </c>
      <c r="AM149" s="36"/>
      <c r="AN149" s="36">
        <v>26</v>
      </c>
      <c r="AO149" s="36">
        <v>4</v>
      </c>
    </row>
    <row r="150" spans="2:41" x14ac:dyDescent="0.25">
      <c r="B150" s="9" t="s">
        <v>329</v>
      </c>
      <c r="C150" s="25"/>
      <c r="D150" s="25"/>
      <c r="E150" s="25">
        <v>29220</v>
      </c>
      <c r="F150" s="25">
        <v>165580</v>
      </c>
      <c r="G150" s="25">
        <v>154866</v>
      </c>
      <c r="H150" s="25"/>
      <c r="AI150" s="9" t="s">
        <v>329</v>
      </c>
      <c r="AJ150" s="36"/>
      <c r="AK150" s="36"/>
      <c r="AL150" s="36">
        <v>60</v>
      </c>
      <c r="AM150" s="36">
        <v>340</v>
      </c>
      <c r="AN150" s="36">
        <v>318</v>
      </c>
      <c r="AO150" s="36"/>
    </row>
    <row r="151" spans="2:41" x14ac:dyDescent="0.25">
      <c r="B151" s="9" t="s">
        <v>248</v>
      </c>
      <c r="C151" s="25"/>
      <c r="D151" s="25"/>
      <c r="E151" s="25">
        <v>141722</v>
      </c>
      <c r="F151" s="25">
        <v>321236</v>
      </c>
      <c r="G151" s="25">
        <v>406268</v>
      </c>
      <c r="H151" s="25">
        <v>132274</v>
      </c>
      <c r="AI151" s="9" t="s">
        <v>248</v>
      </c>
      <c r="AJ151" s="36"/>
      <c r="AK151" s="36"/>
      <c r="AL151" s="36">
        <v>75</v>
      </c>
      <c r="AM151" s="36">
        <v>170</v>
      </c>
      <c r="AN151" s="36">
        <v>215</v>
      </c>
      <c r="AO151" s="36">
        <v>70</v>
      </c>
    </row>
    <row r="152" spans="2:41" x14ac:dyDescent="0.25">
      <c r="B152" s="9" t="s">
        <v>453</v>
      </c>
      <c r="C152" s="25"/>
      <c r="D152" s="25"/>
      <c r="E152" s="25">
        <v>31553</v>
      </c>
      <c r="F152" s="25">
        <v>0</v>
      </c>
      <c r="G152" s="25">
        <v>126212</v>
      </c>
      <c r="H152" s="25"/>
      <c r="AI152" s="9" t="s">
        <v>453</v>
      </c>
      <c r="AJ152" s="36"/>
      <c r="AK152" s="36"/>
      <c r="AL152" s="36">
        <v>1</v>
      </c>
      <c r="AM152" s="36">
        <v>0</v>
      </c>
      <c r="AN152" s="36">
        <v>4</v>
      </c>
      <c r="AO152" s="36"/>
    </row>
    <row r="153" spans="2:41" x14ac:dyDescent="0.25">
      <c r="B153" s="9" t="s">
        <v>310</v>
      </c>
      <c r="C153" s="25"/>
      <c r="D153" s="25"/>
      <c r="E153" s="25"/>
      <c r="F153" s="25">
        <v>237841</v>
      </c>
      <c r="G153" s="25">
        <v>247546</v>
      </c>
      <c r="H153" s="25">
        <v>119949</v>
      </c>
      <c r="AI153" s="9" t="s">
        <v>310</v>
      </c>
      <c r="AJ153" s="36"/>
      <c r="AK153" s="36"/>
      <c r="AL153" s="36"/>
      <c r="AM153" s="36">
        <v>98</v>
      </c>
      <c r="AN153" s="36">
        <v>102</v>
      </c>
      <c r="AO153" s="36">
        <v>80</v>
      </c>
    </row>
    <row r="154" spans="2:41" x14ac:dyDescent="0.25">
      <c r="B154" s="9" t="s">
        <v>311</v>
      </c>
      <c r="C154" s="25"/>
      <c r="D154" s="25"/>
      <c r="E154" s="25"/>
      <c r="F154" s="25">
        <v>319076</v>
      </c>
      <c r="G154" s="25">
        <v>376509</v>
      </c>
      <c r="H154" s="25">
        <v>182973</v>
      </c>
      <c r="AI154" s="9" t="s">
        <v>311</v>
      </c>
      <c r="AJ154" s="36"/>
      <c r="AK154" s="36"/>
      <c r="AL154" s="36"/>
      <c r="AM154" s="36">
        <v>100</v>
      </c>
      <c r="AN154" s="36">
        <v>118</v>
      </c>
      <c r="AO154" s="36">
        <v>90</v>
      </c>
    </row>
    <row r="155" spans="2:41" x14ac:dyDescent="0.25">
      <c r="B155" s="9" t="s">
        <v>250</v>
      </c>
      <c r="C155" s="25"/>
      <c r="D155" s="25"/>
      <c r="E155" s="25"/>
      <c r="F155" s="25">
        <v>7468</v>
      </c>
      <c r="G155" s="25">
        <v>16803</v>
      </c>
      <c r="H155" s="25">
        <v>1867</v>
      </c>
      <c r="AI155" s="9" t="s">
        <v>250</v>
      </c>
      <c r="AJ155" s="36"/>
      <c r="AK155" s="36"/>
      <c r="AL155" s="36"/>
      <c r="AM155" s="36">
        <v>4</v>
      </c>
      <c r="AN155" s="36">
        <v>9</v>
      </c>
      <c r="AO155" s="36">
        <v>1</v>
      </c>
    </row>
    <row r="156" spans="2:41" x14ac:dyDescent="0.25">
      <c r="B156" s="9" t="s">
        <v>464</v>
      </c>
      <c r="C156" s="25"/>
      <c r="D156" s="25"/>
      <c r="E156" s="25"/>
      <c r="F156" s="25">
        <v>125246</v>
      </c>
      <c r="G156" s="25"/>
      <c r="H156" s="25"/>
      <c r="AI156" s="9" t="s">
        <v>464</v>
      </c>
      <c r="AJ156" s="36"/>
      <c r="AK156" s="36"/>
      <c r="AL156" s="36"/>
      <c r="AM156" s="36">
        <v>36</v>
      </c>
      <c r="AN156" s="36"/>
      <c r="AO156" s="36"/>
    </row>
    <row r="157" spans="2:41" x14ac:dyDescent="0.25">
      <c r="B157" s="9" t="s">
        <v>465</v>
      </c>
      <c r="C157" s="25"/>
      <c r="D157" s="25"/>
      <c r="E157" s="25"/>
      <c r="F157" s="25">
        <v>8732</v>
      </c>
      <c r="G157" s="25"/>
      <c r="H157" s="25"/>
      <c r="AI157" s="9" t="s">
        <v>465</v>
      </c>
      <c r="AJ157" s="36"/>
      <c r="AK157" s="36"/>
      <c r="AL157" s="36"/>
      <c r="AM157" s="36">
        <v>500</v>
      </c>
      <c r="AN157" s="36"/>
      <c r="AO157" s="36"/>
    </row>
    <row r="158" spans="2:41" x14ac:dyDescent="0.25">
      <c r="B158" s="9" t="s">
        <v>249</v>
      </c>
      <c r="C158" s="25"/>
      <c r="D158" s="25"/>
      <c r="E158" s="25"/>
      <c r="F158" s="25">
        <v>930121</v>
      </c>
      <c r="G158" s="25">
        <v>3286553</v>
      </c>
      <c r="H158" s="25">
        <v>495425</v>
      </c>
      <c r="AI158" s="9" t="s">
        <v>249</v>
      </c>
      <c r="AJ158" s="36"/>
      <c r="AK158" s="36"/>
      <c r="AL158" s="36"/>
      <c r="AM158" s="36">
        <v>518</v>
      </c>
      <c r="AN158" s="36">
        <v>2031</v>
      </c>
      <c r="AO158" s="36">
        <v>300</v>
      </c>
    </row>
    <row r="159" spans="2:41" x14ac:dyDescent="0.25">
      <c r="B159" s="9" t="s">
        <v>330</v>
      </c>
      <c r="C159" s="25"/>
      <c r="D159" s="25"/>
      <c r="E159" s="25"/>
      <c r="F159" s="25">
        <v>110849</v>
      </c>
      <c r="G159" s="25">
        <v>280866</v>
      </c>
      <c r="H159" s="25">
        <v>24288</v>
      </c>
      <c r="AI159" s="9" t="s">
        <v>330</v>
      </c>
      <c r="AJ159" s="36"/>
      <c r="AK159" s="36"/>
      <c r="AL159" s="36"/>
      <c r="AM159" s="36">
        <v>429</v>
      </c>
      <c r="AN159" s="36">
        <v>1087</v>
      </c>
      <c r="AO159" s="36">
        <v>94</v>
      </c>
    </row>
    <row r="160" spans="2:41" x14ac:dyDescent="0.25">
      <c r="B160" s="9" t="s">
        <v>332</v>
      </c>
      <c r="C160" s="25"/>
      <c r="D160" s="25"/>
      <c r="E160" s="25"/>
      <c r="F160" s="25">
        <v>103328</v>
      </c>
      <c r="G160" s="25">
        <v>149746</v>
      </c>
      <c r="H160" s="25">
        <v>63586</v>
      </c>
      <c r="AI160" s="9" t="s">
        <v>332</v>
      </c>
      <c r="AJ160" s="36"/>
      <c r="AK160" s="36"/>
      <c r="AL160" s="36"/>
      <c r="AM160" s="36">
        <v>325</v>
      </c>
      <c r="AN160" s="36">
        <v>471</v>
      </c>
      <c r="AO160" s="36">
        <v>200</v>
      </c>
    </row>
    <row r="161" spans="2:41" x14ac:dyDescent="0.25">
      <c r="B161" s="9" t="s">
        <v>333</v>
      </c>
      <c r="C161" s="25"/>
      <c r="D161" s="25"/>
      <c r="E161" s="25"/>
      <c r="F161" s="25">
        <v>59150</v>
      </c>
      <c r="G161" s="25">
        <v>191367</v>
      </c>
      <c r="H161" s="25"/>
      <c r="AI161" s="9" t="s">
        <v>333</v>
      </c>
      <c r="AJ161" s="36"/>
      <c r="AK161" s="36"/>
      <c r="AL161" s="36"/>
      <c r="AM161" s="36">
        <v>102</v>
      </c>
      <c r="AN161" s="36">
        <v>330</v>
      </c>
      <c r="AO161" s="36"/>
    </row>
    <row r="162" spans="2:41" x14ac:dyDescent="0.25">
      <c r="B162" s="9" t="s">
        <v>274</v>
      </c>
      <c r="C162" s="25"/>
      <c r="D162" s="25"/>
      <c r="E162" s="25"/>
      <c r="F162" s="25">
        <v>29928</v>
      </c>
      <c r="G162" s="25">
        <v>43178</v>
      </c>
      <c r="H162" s="25">
        <v>23226</v>
      </c>
      <c r="AI162" s="9" t="s">
        <v>274</v>
      </c>
      <c r="AJ162" s="36"/>
      <c r="AK162" s="36"/>
      <c r="AL162" s="36"/>
      <c r="AM162" s="36">
        <v>9</v>
      </c>
      <c r="AN162" s="36">
        <v>13</v>
      </c>
      <c r="AO162" s="36">
        <v>7</v>
      </c>
    </row>
    <row r="163" spans="2:41" x14ac:dyDescent="0.25">
      <c r="B163" s="9" t="s">
        <v>469</v>
      </c>
      <c r="C163" s="25"/>
      <c r="D163" s="25"/>
      <c r="E163" s="25"/>
      <c r="F163" s="25">
        <v>1005073</v>
      </c>
      <c r="G163" s="25">
        <v>1284081</v>
      </c>
      <c r="H163" s="25">
        <v>142676</v>
      </c>
      <c r="AI163" s="9" t="s">
        <v>469</v>
      </c>
      <c r="AJ163" s="36"/>
      <c r="AK163" s="36"/>
      <c r="AL163" s="36"/>
      <c r="AM163" s="36">
        <v>7</v>
      </c>
      <c r="AN163" s="36">
        <v>9</v>
      </c>
      <c r="AO163" s="36">
        <v>1</v>
      </c>
    </row>
    <row r="164" spans="2:41" x14ac:dyDescent="0.25">
      <c r="B164" s="9" t="s">
        <v>305</v>
      </c>
      <c r="C164" s="25"/>
      <c r="D164" s="25"/>
      <c r="E164" s="25"/>
      <c r="F164" s="25">
        <v>1004353</v>
      </c>
      <c r="G164" s="25">
        <v>1282783</v>
      </c>
      <c r="H164" s="25">
        <v>142532</v>
      </c>
      <c r="AI164" s="9" t="s">
        <v>305</v>
      </c>
      <c r="AJ164" s="36"/>
      <c r="AK164" s="36"/>
      <c r="AL164" s="36"/>
      <c r="AM164" s="36">
        <v>7</v>
      </c>
      <c r="AN164" s="36">
        <v>9</v>
      </c>
      <c r="AO164" s="36">
        <v>1</v>
      </c>
    </row>
    <row r="165" spans="2:41" x14ac:dyDescent="0.25">
      <c r="B165" s="9" t="s">
        <v>470</v>
      </c>
      <c r="C165" s="25"/>
      <c r="D165" s="25"/>
      <c r="E165" s="25"/>
      <c r="F165" s="25">
        <v>87803</v>
      </c>
      <c r="G165" s="25">
        <v>102128</v>
      </c>
      <c r="H165" s="25"/>
      <c r="AI165" s="9" t="s">
        <v>470</v>
      </c>
      <c r="AJ165" s="36"/>
      <c r="AK165" s="36"/>
      <c r="AL165" s="36"/>
      <c r="AM165" s="36">
        <v>6</v>
      </c>
      <c r="AN165" s="36">
        <v>7</v>
      </c>
      <c r="AO165" s="36"/>
    </row>
    <row r="166" spans="2:41" x14ac:dyDescent="0.25">
      <c r="B166" s="9" t="s">
        <v>283</v>
      </c>
      <c r="C166" s="25"/>
      <c r="D166" s="25"/>
      <c r="E166" s="25"/>
      <c r="F166" s="25">
        <v>166428</v>
      </c>
      <c r="G166" s="25">
        <v>221904</v>
      </c>
      <c r="H166" s="25">
        <v>41607</v>
      </c>
      <c r="AI166" s="9" t="s">
        <v>283</v>
      </c>
      <c r="AJ166" s="36"/>
      <c r="AK166" s="36"/>
      <c r="AL166" s="36"/>
      <c r="AM166" s="36">
        <v>12</v>
      </c>
      <c r="AN166" s="36">
        <v>16</v>
      </c>
      <c r="AO166" s="36">
        <v>3</v>
      </c>
    </row>
    <row r="167" spans="2:41" x14ac:dyDescent="0.25">
      <c r="B167" s="9" t="s">
        <v>264</v>
      </c>
      <c r="C167" s="25"/>
      <c r="D167" s="25"/>
      <c r="E167" s="25"/>
      <c r="F167" s="25">
        <v>24516</v>
      </c>
      <c r="G167" s="25">
        <v>22473</v>
      </c>
      <c r="H167" s="25">
        <v>14301</v>
      </c>
      <c r="AI167" s="9" t="s">
        <v>264</v>
      </c>
      <c r="AJ167" s="36"/>
      <c r="AK167" s="36"/>
      <c r="AL167" s="36"/>
      <c r="AM167" s="36">
        <v>12</v>
      </c>
      <c r="AN167" s="36">
        <v>11</v>
      </c>
      <c r="AO167" s="36">
        <v>7</v>
      </c>
    </row>
    <row r="168" spans="2:41" x14ac:dyDescent="0.25">
      <c r="B168" s="9" t="s">
        <v>263</v>
      </c>
      <c r="C168" s="25"/>
      <c r="D168" s="25"/>
      <c r="E168" s="25"/>
      <c r="F168" s="25">
        <v>128760</v>
      </c>
      <c r="G168" s="25">
        <v>118030</v>
      </c>
      <c r="H168" s="25">
        <v>75110</v>
      </c>
      <c r="AI168" s="9" t="s">
        <v>263</v>
      </c>
      <c r="AJ168" s="36"/>
      <c r="AK168" s="36"/>
      <c r="AL168" s="36"/>
      <c r="AM168" s="36">
        <v>12</v>
      </c>
      <c r="AN168" s="36">
        <v>11</v>
      </c>
      <c r="AO168" s="36">
        <v>7</v>
      </c>
    </row>
    <row r="169" spans="2:41" x14ac:dyDescent="0.25">
      <c r="B169" s="9" t="s">
        <v>277</v>
      </c>
      <c r="C169" s="25"/>
      <c r="D169" s="25"/>
      <c r="E169" s="25"/>
      <c r="F169" s="25">
        <v>15454</v>
      </c>
      <c r="G169" s="25">
        <v>50221</v>
      </c>
      <c r="H169" s="25">
        <v>7726</v>
      </c>
      <c r="AI169" s="9" t="s">
        <v>277</v>
      </c>
      <c r="AJ169" s="36"/>
      <c r="AK169" s="36"/>
      <c r="AL169" s="36"/>
      <c r="AM169" s="36">
        <v>8</v>
      </c>
      <c r="AN169" s="36">
        <v>26</v>
      </c>
      <c r="AO169" s="36">
        <v>4</v>
      </c>
    </row>
    <row r="170" spans="2:41" x14ac:dyDescent="0.25">
      <c r="B170" s="9" t="s">
        <v>266</v>
      </c>
      <c r="C170" s="25"/>
      <c r="D170" s="25"/>
      <c r="E170" s="25"/>
      <c r="F170" s="25">
        <v>24258</v>
      </c>
      <c r="G170" s="25">
        <v>78843</v>
      </c>
      <c r="H170" s="25">
        <v>12130</v>
      </c>
      <c r="AI170" s="9" t="s">
        <v>266</v>
      </c>
      <c r="AJ170" s="36"/>
      <c r="AK170" s="36"/>
      <c r="AL170" s="36"/>
      <c r="AM170" s="36">
        <v>8</v>
      </c>
      <c r="AN170" s="36">
        <v>26</v>
      </c>
      <c r="AO170" s="36">
        <v>4</v>
      </c>
    </row>
    <row r="171" spans="2:41" x14ac:dyDescent="0.25">
      <c r="B171" s="9" t="s">
        <v>265</v>
      </c>
      <c r="C171" s="25"/>
      <c r="D171" s="25"/>
      <c r="E171" s="25"/>
      <c r="F171" s="25">
        <v>29059</v>
      </c>
      <c r="G171" s="25">
        <v>82858</v>
      </c>
      <c r="H171" s="25">
        <v>12594</v>
      </c>
      <c r="AI171" s="9" t="s">
        <v>265</v>
      </c>
      <c r="AJ171" s="36"/>
      <c r="AK171" s="36"/>
      <c r="AL171" s="36"/>
      <c r="AM171" s="36">
        <v>9</v>
      </c>
      <c r="AN171" s="36">
        <v>26</v>
      </c>
      <c r="AO171" s="36">
        <v>4</v>
      </c>
    </row>
    <row r="172" spans="2:41" x14ac:dyDescent="0.25">
      <c r="B172" s="9" t="s">
        <v>261</v>
      </c>
      <c r="C172" s="25"/>
      <c r="D172" s="25"/>
      <c r="E172" s="25"/>
      <c r="F172" s="25">
        <v>109464</v>
      </c>
      <c r="G172" s="25">
        <v>100342</v>
      </c>
      <c r="H172" s="25">
        <v>63854</v>
      </c>
      <c r="AI172" s="9" t="s">
        <v>261</v>
      </c>
      <c r="AJ172" s="36"/>
      <c r="AK172" s="36"/>
      <c r="AL172" s="36"/>
      <c r="AM172" s="36">
        <v>12</v>
      </c>
      <c r="AN172" s="36">
        <v>11</v>
      </c>
      <c r="AO172" s="36">
        <v>7</v>
      </c>
    </row>
    <row r="173" spans="2:41" x14ac:dyDescent="0.25">
      <c r="B173" s="9" t="s">
        <v>257</v>
      </c>
      <c r="C173" s="25"/>
      <c r="D173" s="25"/>
      <c r="E173" s="25"/>
      <c r="F173" s="25">
        <v>0</v>
      </c>
      <c r="G173" s="25"/>
      <c r="H173" s="25"/>
      <c r="AI173" s="9" t="s">
        <v>257</v>
      </c>
      <c r="AJ173" s="36"/>
      <c r="AK173" s="36"/>
      <c r="AL173" s="36"/>
      <c r="AM173" s="36">
        <v>0</v>
      </c>
      <c r="AN173" s="36"/>
      <c r="AO173" s="36"/>
    </row>
    <row r="174" spans="2:41" x14ac:dyDescent="0.25">
      <c r="B174" s="9" t="s">
        <v>251</v>
      </c>
      <c r="C174" s="25"/>
      <c r="D174" s="25"/>
      <c r="E174" s="25"/>
      <c r="F174" s="25">
        <v>13713</v>
      </c>
      <c r="G174" s="25">
        <v>89425</v>
      </c>
      <c r="H174" s="25">
        <v>89425</v>
      </c>
      <c r="AI174" s="9" t="s">
        <v>251</v>
      </c>
      <c r="AJ174" s="36"/>
      <c r="AK174" s="36"/>
      <c r="AL174" s="36"/>
      <c r="AM174" s="36">
        <v>1</v>
      </c>
      <c r="AN174" s="36">
        <v>6</v>
      </c>
      <c r="AO174" s="36">
        <v>6</v>
      </c>
    </row>
    <row r="175" spans="2:41" x14ac:dyDescent="0.25">
      <c r="B175" s="9" t="s">
        <v>262</v>
      </c>
      <c r="C175" s="25"/>
      <c r="D175" s="25"/>
      <c r="E175" s="25"/>
      <c r="F175" s="25">
        <v>179664</v>
      </c>
      <c r="G175" s="25">
        <v>164692</v>
      </c>
      <c r="H175" s="25">
        <v>104804</v>
      </c>
      <c r="AI175" s="9" t="s">
        <v>262</v>
      </c>
      <c r="AJ175" s="36"/>
      <c r="AK175" s="36"/>
      <c r="AL175" s="36"/>
      <c r="AM175" s="36">
        <v>12</v>
      </c>
      <c r="AN175" s="36">
        <v>11</v>
      </c>
      <c r="AO175" s="36">
        <v>7</v>
      </c>
    </row>
    <row r="176" spans="2:41" x14ac:dyDescent="0.25">
      <c r="B176" s="9" t="s">
        <v>275</v>
      </c>
      <c r="C176" s="25"/>
      <c r="D176" s="25"/>
      <c r="E176" s="25"/>
      <c r="F176" s="25">
        <v>26634</v>
      </c>
      <c r="G176" s="25">
        <v>24399</v>
      </c>
      <c r="H176" s="25">
        <v>15512</v>
      </c>
      <c r="AI176" s="9" t="s">
        <v>275</v>
      </c>
      <c r="AJ176" s="36"/>
      <c r="AK176" s="36"/>
      <c r="AL176" s="36"/>
      <c r="AM176" s="36">
        <v>12</v>
      </c>
      <c r="AN176" s="36">
        <v>11</v>
      </c>
      <c r="AO176" s="36">
        <v>7</v>
      </c>
    </row>
    <row r="177" spans="2:41" x14ac:dyDescent="0.25">
      <c r="B177" s="9" t="s">
        <v>497</v>
      </c>
      <c r="C177" s="25"/>
      <c r="D177" s="25"/>
      <c r="E177" s="25"/>
      <c r="F177" s="25">
        <v>336000</v>
      </c>
      <c r="G177" s="25"/>
      <c r="H177" s="25"/>
      <c r="AI177" s="9" t="s">
        <v>497</v>
      </c>
      <c r="AJ177" s="36"/>
      <c r="AK177" s="36"/>
      <c r="AL177" s="36"/>
      <c r="AM177" s="36">
        <v>4</v>
      </c>
      <c r="AN177" s="36"/>
      <c r="AO177" s="36"/>
    </row>
    <row r="178" spans="2:41" x14ac:dyDescent="0.25">
      <c r="B178" s="9" t="s">
        <v>496</v>
      </c>
      <c r="C178" s="25"/>
      <c r="D178" s="25"/>
      <c r="E178" s="25"/>
      <c r="F178" s="25">
        <v>472000</v>
      </c>
      <c r="G178" s="25"/>
      <c r="H178" s="25"/>
      <c r="AI178" s="9" t="s">
        <v>496</v>
      </c>
      <c r="AJ178" s="36"/>
      <c r="AK178" s="36"/>
      <c r="AL178" s="36"/>
      <c r="AM178" s="36">
        <v>4</v>
      </c>
      <c r="AN178" s="36"/>
      <c r="AO178" s="36"/>
    </row>
    <row r="179" spans="2:41" x14ac:dyDescent="0.25">
      <c r="B179" s="9" t="s">
        <v>495</v>
      </c>
      <c r="C179" s="25"/>
      <c r="D179" s="25"/>
      <c r="E179" s="25"/>
      <c r="F179" s="25">
        <v>118000</v>
      </c>
      <c r="G179" s="25"/>
      <c r="H179" s="25"/>
      <c r="AI179" s="9" t="s">
        <v>495</v>
      </c>
      <c r="AJ179" s="36"/>
      <c r="AK179" s="36"/>
      <c r="AL179" s="36"/>
      <c r="AM179" s="36">
        <v>2</v>
      </c>
      <c r="AN179" s="36"/>
      <c r="AO179" s="36"/>
    </row>
    <row r="180" spans="2:41" x14ac:dyDescent="0.25">
      <c r="B180" s="9" t="s">
        <v>558</v>
      </c>
      <c r="C180" s="25"/>
      <c r="D180" s="25"/>
      <c r="E180" s="25"/>
      <c r="F180" s="25">
        <v>266400</v>
      </c>
      <c r="G180" s="25">
        <v>111600</v>
      </c>
      <c r="H180" s="25"/>
      <c r="AI180" s="9" t="s">
        <v>558</v>
      </c>
      <c r="AJ180" s="36"/>
      <c r="AK180" s="36"/>
      <c r="AL180" s="36"/>
      <c r="AM180" s="36">
        <v>222</v>
      </c>
      <c r="AN180" s="36">
        <v>93</v>
      </c>
      <c r="AO180" s="36"/>
    </row>
    <row r="181" spans="2:41" x14ac:dyDescent="0.25">
      <c r="B181" s="9" t="s">
        <v>559</v>
      </c>
      <c r="C181" s="25"/>
      <c r="D181" s="25"/>
      <c r="E181" s="25"/>
      <c r="F181" s="25">
        <v>266400</v>
      </c>
      <c r="G181" s="25">
        <v>100800</v>
      </c>
      <c r="H181" s="25"/>
      <c r="AI181" s="9" t="s">
        <v>559</v>
      </c>
      <c r="AJ181" s="36"/>
      <c r="AK181" s="36"/>
      <c r="AL181" s="36"/>
      <c r="AM181" s="36">
        <v>222</v>
      </c>
      <c r="AN181" s="36">
        <v>84</v>
      </c>
      <c r="AO181" s="36"/>
    </row>
    <row r="182" spans="2:41" x14ac:dyDescent="0.25">
      <c r="B182" s="9" t="s">
        <v>560</v>
      </c>
      <c r="C182" s="25"/>
      <c r="D182" s="25"/>
      <c r="E182" s="25"/>
      <c r="F182" s="25">
        <v>261650</v>
      </c>
      <c r="G182" s="25">
        <v>94191</v>
      </c>
      <c r="H182" s="25">
        <v>167450</v>
      </c>
      <c r="AI182" s="9" t="s">
        <v>560</v>
      </c>
      <c r="AJ182" s="36"/>
      <c r="AK182" s="36"/>
      <c r="AL182" s="36"/>
      <c r="AM182" s="36">
        <v>25</v>
      </c>
      <c r="AN182" s="36">
        <v>9</v>
      </c>
      <c r="AO182" s="36">
        <v>16</v>
      </c>
    </row>
    <row r="183" spans="2:41" x14ac:dyDescent="0.25">
      <c r="B183" s="9" t="s">
        <v>561</v>
      </c>
      <c r="C183" s="25"/>
      <c r="D183" s="25"/>
      <c r="E183" s="25"/>
      <c r="F183" s="25">
        <v>246025</v>
      </c>
      <c r="G183" s="25">
        <v>88567</v>
      </c>
      <c r="H183" s="25">
        <v>157452</v>
      </c>
      <c r="AI183" s="9" t="s">
        <v>561</v>
      </c>
      <c r="AJ183" s="36"/>
      <c r="AK183" s="36"/>
      <c r="AL183" s="36"/>
      <c r="AM183" s="36">
        <v>25</v>
      </c>
      <c r="AN183" s="36">
        <v>9</v>
      </c>
      <c r="AO183" s="36">
        <v>16</v>
      </c>
    </row>
    <row r="184" spans="2:41" x14ac:dyDescent="0.25">
      <c r="B184" s="9" t="s">
        <v>707</v>
      </c>
      <c r="C184" s="25"/>
      <c r="D184" s="25"/>
      <c r="E184" s="25"/>
      <c r="F184" s="25">
        <v>101983</v>
      </c>
      <c r="G184" s="25">
        <v>276843</v>
      </c>
      <c r="H184" s="25">
        <v>61200</v>
      </c>
      <c r="AI184" s="9" t="s">
        <v>707</v>
      </c>
      <c r="AJ184" s="36"/>
      <c r="AK184" s="36"/>
      <c r="AL184" s="36"/>
      <c r="AM184" s="36">
        <v>50</v>
      </c>
      <c r="AN184" s="36">
        <v>110</v>
      </c>
      <c r="AO184" s="36">
        <v>24</v>
      </c>
    </row>
    <row r="185" spans="2:41" x14ac:dyDescent="0.25">
      <c r="B185" s="9" t="s">
        <v>708</v>
      </c>
      <c r="C185" s="25"/>
      <c r="D185" s="25"/>
      <c r="E185" s="25"/>
      <c r="F185" s="25">
        <v>33154</v>
      </c>
      <c r="G185" s="25">
        <v>65325</v>
      </c>
      <c r="H185" s="25">
        <v>16414</v>
      </c>
      <c r="AI185" s="9" t="s">
        <v>708</v>
      </c>
      <c r="AJ185" s="36"/>
      <c r="AK185" s="36"/>
      <c r="AL185" s="36"/>
      <c r="AM185" s="36">
        <v>101</v>
      </c>
      <c r="AN185" s="36">
        <v>199</v>
      </c>
      <c r="AO185" s="36">
        <v>50</v>
      </c>
    </row>
    <row r="186" spans="2:41" x14ac:dyDescent="0.25">
      <c r="B186" s="9" t="s">
        <v>709</v>
      </c>
      <c r="C186" s="25"/>
      <c r="D186" s="25"/>
      <c r="E186" s="25"/>
      <c r="F186" s="25">
        <v>513110</v>
      </c>
      <c r="G186" s="25"/>
      <c r="H186" s="25"/>
      <c r="AI186" s="9" t="s">
        <v>709</v>
      </c>
      <c r="AJ186" s="36"/>
      <c r="AK186" s="36"/>
      <c r="AL186" s="36"/>
      <c r="AM186" s="36">
        <v>5</v>
      </c>
      <c r="AN186" s="36"/>
      <c r="AO186" s="36"/>
    </row>
    <row r="187" spans="2:41" x14ac:dyDescent="0.25">
      <c r="B187" s="9" t="s">
        <v>484</v>
      </c>
      <c r="C187" s="25"/>
      <c r="D187" s="25"/>
      <c r="E187" s="25"/>
      <c r="F187" s="25">
        <v>179609</v>
      </c>
      <c r="G187" s="25">
        <v>207350</v>
      </c>
      <c r="H187" s="25">
        <v>53510</v>
      </c>
      <c r="AI187" s="9" t="s">
        <v>484</v>
      </c>
      <c r="AJ187" s="36"/>
      <c r="AK187" s="36"/>
      <c r="AL187" s="36"/>
      <c r="AM187" s="36">
        <v>27</v>
      </c>
      <c r="AN187" s="36">
        <v>31</v>
      </c>
      <c r="AO187" s="36">
        <v>8</v>
      </c>
    </row>
    <row r="188" spans="2:41" x14ac:dyDescent="0.25">
      <c r="B188" s="9" t="s">
        <v>485</v>
      </c>
      <c r="C188" s="25"/>
      <c r="D188" s="25"/>
      <c r="E188" s="25"/>
      <c r="F188" s="25">
        <v>124187</v>
      </c>
      <c r="G188" s="25">
        <v>148349</v>
      </c>
      <c r="H188" s="25">
        <v>62210</v>
      </c>
      <c r="AI188" s="9" t="s">
        <v>485</v>
      </c>
      <c r="AJ188" s="36"/>
      <c r="AK188" s="36"/>
      <c r="AL188" s="36"/>
      <c r="AM188" s="36">
        <v>26</v>
      </c>
      <c r="AN188" s="36">
        <v>31</v>
      </c>
      <c r="AO188" s="36">
        <v>13</v>
      </c>
    </row>
    <row r="189" spans="2:41" x14ac:dyDescent="0.25">
      <c r="B189" s="9" t="s">
        <v>486</v>
      </c>
      <c r="C189" s="25"/>
      <c r="D189" s="25"/>
      <c r="E189" s="25"/>
      <c r="F189" s="25">
        <v>116317</v>
      </c>
      <c r="G189" s="25">
        <v>141923</v>
      </c>
      <c r="H189" s="25">
        <v>30412</v>
      </c>
      <c r="AI189" s="9" t="s">
        <v>486</v>
      </c>
      <c r="AJ189" s="36"/>
      <c r="AK189" s="36"/>
      <c r="AL189" s="36"/>
      <c r="AM189" s="36">
        <v>23</v>
      </c>
      <c r="AN189" s="36">
        <v>28</v>
      </c>
      <c r="AO189" s="36">
        <v>6</v>
      </c>
    </row>
    <row r="190" spans="2:41" x14ac:dyDescent="0.25">
      <c r="B190" s="9" t="s">
        <v>487</v>
      </c>
      <c r="C190" s="25"/>
      <c r="D190" s="25"/>
      <c r="E190" s="25"/>
      <c r="F190" s="25">
        <v>43532</v>
      </c>
      <c r="G190" s="25">
        <v>45311</v>
      </c>
      <c r="H190" s="25">
        <v>11693</v>
      </c>
      <c r="AI190" s="9" t="s">
        <v>487</v>
      </c>
      <c r="AJ190" s="36"/>
      <c r="AK190" s="36"/>
      <c r="AL190" s="36"/>
      <c r="AM190" s="36">
        <v>29</v>
      </c>
      <c r="AN190" s="36">
        <v>31</v>
      </c>
      <c r="AO190" s="36">
        <v>8</v>
      </c>
    </row>
    <row r="191" spans="2:41" x14ac:dyDescent="0.25">
      <c r="B191" s="9" t="s">
        <v>488</v>
      </c>
      <c r="C191" s="25"/>
      <c r="D191" s="25"/>
      <c r="E191" s="25"/>
      <c r="F191" s="25">
        <v>26779</v>
      </c>
      <c r="G191" s="25">
        <v>30444</v>
      </c>
      <c r="H191" s="25">
        <v>10148</v>
      </c>
      <c r="AI191" s="9" t="s">
        <v>488</v>
      </c>
      <c r="AJ191" s="36"/>
      <c r="AK191" s="36"/>
      <c r="AL191" s="36"/>
      <c r="AM191" s="36">
        <v>15</v>
      </c>
      <c r="AN191" s="36">
        <v>18</v>
      </c>
      <c r="AO191" s="36">
        <v>6</v>
      </c>
    </row>
    <row r="192" spans="2:41" x14ac:dyDescent="0.25">
      <c r="B192" s="9" t="s">
        <v>331</v>
      </c>
      <c r="C192" s="25"/>
      <c r="D192" s="25"/>
      <c r="E192" s="25"/>
      <c r="F192" s="25">
        <v>64800</v>
      </c>
      <c r="G192" s="25">
        <v>110160</v>
      </c>
      <c r="H192" s="25"/>
      <c r="AI192" s="9" t="s">
        <v>331</v>
      </c>
      <c r="AJ192" s="36"/>
      <c r="AK192" s="36"/>
      <c r="AL192" s="36"/>
      <c r="AM192" s="36">
        <v>200</v>
      </c>
      <c r="AN192" s="36">
        <v>340</v>
      </c>
      <c r="AO192" s="36"/>
    </row>
    <row r="193" spans="2:41" x14ac:dyDescent="0.25">
      <c r="B193" s="9" t="s">
        <v>282</v>
      </c>
      <c r="C193" s="25"/>
      <c r="D193" s="25"/>
      <c r="E193" s="25"/>
      <c r="F193" s="25">
        <v>54798</v>
      </c>
      <c r="G193" s="25">
        <v>54798</v>
      </c>
      <c r="H193" s="25">
        <v>109597</v>
      </c>
      <c r="AI193" s="9" t="s">
        <v>282</v>
      </c>
      <c r="AJ193" s="36"/>
      <c r="AK193" s="36"/>
      <c r="AL193" s="36"/>
      <c r="AM193" s="36">
        <v>100</v>
      </c>
      <c r="AN193" s="36">
        <v>100</v>
      </c>
      <c r="AO193" s="36">
        <v>200</v>
      </c>
    </row>
    <row r="194" spans="2:41" x14ac:dyDescent="0.25">
      <c r="B194" s="9" t="s">
        <v>710</v>
      </c>
      <c r="C194" s="25"/>
      <c r="D194" s="25"/>
      <c r="E194" s="25"/>
      <c r="F194" s="25">
        <v>210155</v>
      </c>
      <c r="G194" s="25">
        <v>54040</v>
      </c>
      <c r="H194" s="25"/>
      <c r="AI194" s="9" t="s">
        <v>710</v>
      </c>
      <c r="AJ194" s="36"/>
      <c r="AK194" s="36"/>
      <c r="AL194" s="36"/>
      <c r="AM194" s="36">
        <v>35</v>
      </c>
      <c r="AN194" s="36">
        <v>9</v>
      </c>
      <c r="AO194" s="36"/>
    </row>
    <row r="195" spans="2:41" x14ac:dyDescent="0.25">
      <c r="B195" s="9" t="s">
        <v>711</v>
      </c>
      <c r="C195" s="25"/>
      <c r="D195" s="25"/>
      <c r="E195" s="25"/>
      <c r="F195" s="25">
        <v>20860</v>
      </c>
      <c r="G195" s="25">
        <v>19347</v>
      </c>
      <c r="H195" s="25">
        <v>12080</v>
      </c>
      <c r="AI195" s="9" t="s">
        <v>711</v>
      </c>
      <c r="AJ195" s="36"/>
      <c r="AK195" s="36"/>
      <c r="AL195" s="36"/>
      <c r="AM195" s="36">
        <v>12</v>
      </c>
      <c r="AN195" s="36">
        <v>11</v>
      </c>
      <c r="AO195" s="36">
        <v>7</v>
      </c>
    </row>
    <row r="196" spans="2:41" x14ac:dyDescent="0.25">
      <c r="B196" s="9" t="s">
        <v>712</v>
      </c>
      <c r="C196" s="25"/>
      <c r="D196" s="25"/>
      <c r="E196" s="25"/>
      <c r="F196" s="25">
        <v>17280</v>
      </c>
      <c r="G196" s="25"/>
      <c r="H196" s="25"/>
      <c r="AI196" s="9" t="s">
        <v>712</v>
      </c>
      <c r="AJ196" s="36"/>
      <c r="AK196" s="36"/>
      <c r="AL196" s="36"/>
      <c r="AM196" s="36">
        <v>3</v>
      </c>
      <c r="AN196" s="36"/>
      <c r="AO196" s="36"/>
    </row>
    <row r="197" spans="2:41" x14ac:dyDescent="0.25">
      <c r="B197" s="9" t="s">
        <v>713</v>
      </c>
      <c r="C197" s="25"/>
      <c r="D197" s="25"/>
      <c r="E197" s="25"/>
      <c r="F197" s="25">
        <v>14756</v>
      </c>
      <c r="G197" s="25">
        <v>13526</v>
      </c>
      <c r="H197" s="25">
        <v>4919</v>
      </c>
      <c r="AI197" s="9" t="s">
        <v>713</v>
      </c>
      <c r="AJ197" s="36"/>
      <c r="AK197" s="36"/>
      <c r="AL197" s="36"/>
      <c r="AM197" s="36">
        <v>12</v>
      </c>
      <c r="AN197" s="36">
        <v>11</v>
      </c>
      <c r="AO197" s="36">
        <v>4</v>
      </c>
    </row>
    <row r="198" spans="2:41" x14ac:dyDescent="0.25">
      <c r="B198" s="9" t="s">
        <v>304</v>
      </c>
      <c r="C198" s="25"/>
      <c r="D198" s="25"/>
      <c r="E198" s="25"/>
      <c r="F198" s="25">
        <v>513110</v>
      </c>
      <c r="G198" s="25"/>
      <c r="H198" s="25"/>
      <c r="AI198" s="9" t="s">
        <v>304</v>
      </c>
      <c r="AJ198" s="36"/>
      <c r="AK198" s="36"/>
      <c r="AL198" s="36"/>
      <c r="AM198" s="36">
        <v>5</v>
      </c>
      <c r="AN198" s="36"/>
      <c r="AO198" s="36"/>
    </row>
    <row r="199" spans="2:41" x14ac:dyDescent="0.25">
      <c r="B199" s="9" t="s">
        <v>722</v>
      </c>
      <c r="C199" s="25"/>
      <c r="D199" s="25"/>
      <c r="E199" s="25"/>
      <c r="F199" s="25">
        <v>42103</v>
      </c>
      <c r="G199" s="25">
        <v>79996</v>
      </c>
      <c r="H199" s="25"/>
      <c r="AI199" s="9" t="s">
        <v>722</v>
      </c>
      <c r="AJ199" s="36"/>
      <c r="AK199" s="36"/>
      <c r="AL199" s="36"/>
      <c r="AM199" s="36">
        <v>10</v>
      </c>
      <c r="AN199" s="36">
        <v>19</v>
      </c>
      <c r="AO199" s="36"/>
    </row>
    <row r="200" spans="2:41" x14ac:dyDescent="0.25">
      <c r="B200" s="9" t="s">
        <v>741</v>
      </c>
      <c r="C200" s="25"/>
      <c r="D200" s="25"/>
      <c r="E200" s="25"/>
      <c r="F200" s="25">
        <v>13487</v>
      </c>
      <c r="G200" s="25">
        <v>12450</v>
      </c>
      <c r="H200" s="25"/>
      <c r="AI200" s="9" t="s">
        <v>741</v>
      </c>
      <c r="AJ200" s="36"/>
      <c r="AK200" s="36"/>
      <c r="AL200" s="36"/>
      <c r="AM200" s="36">
        <v>13</v>
      </c>
      <c r="AN200" s="36">
        <v>12</v>
      </c>
      <c r="AO200" s="36"/>
    </row>
    <row r="201" spans="2:41" x14ac:dyDescent="0.25">
      <c r="B201" s="9" t="s">
        <v>297</v>
      </c>
      <c r="C201" s="25"/>
      <c r="D201" s="25"/>
      <c r="E201" s="25"/>
      <c r="F201" s="25">
        <v>11563921</v>
      </c>
      <c r="G201" s="25">
        <v>11604546</v>
      </c>
      <c r="H201" s="25"/>
      <c r="AI201" s="9" t="s">
        <v>297</v>
      </c>
      <c r="AJ201" s="36"/>
      <c r="AK201" s="36"/>
      <c r="AL201" s="36"/>
      <c r="AM201" s="36">
        <v>57</v>
      </c>
      <c r="AN201" s="36">
        <v>57</v>
      </c>
      <c r="AO201" s="36"/>
    </row>
    <row r="202" spans="2:41" x14ac:dyDescent="0.25">
      <c r="B202" s="9" t="s">
        <v>289</v>
      </c>
      <c r="C202" s="25"/>
      <c r="D202" s="25"/>
      <c r="E202" s="25"/>
      <c r="F202" s="25">
        <v>2275295</v>
      </c>
      <c r="G202" s="25">
        <v>2168009</v>
      </c>
      <c r="H202" s="25"/>
      <c r="AI202" s="9" t="s">
        <v>289</v>
      </c>
      <c r="AJ202" s="36"/>
      <c r="AK202" s="36"/>
      <c r="AL202" s="36"/>
      <c r="AM202" s="36">
        <v>19</v>
      </c>
      <c r="AN202" s="36">
        <v>18</v>
      </c>
      <c r="AO202" s="36"/>
    </row>
    <row r="203" spans="2:41" x14ac:dyDescent="0.25">
      <c r="B203" s="9" t="s">
        <v>287</v>
      </c>
      <c r="C203" s="25"/>
      <c r="D203" s="25"/>
      <c r="E203" s="25"/>
      <c r="F203" s="25">
        <v>7248521</v>
      </c>
      <c r="G203" s="25">
        <v>8408468</v>
      </c>
      <c r="H203" s="25"/>
      <c r="AI203" s="9" t="s">
        <v>287</v>
      </c>
      <c r="AJ203" s="36"/>
      <c r="AK203" s="36"/>
      <c r="AL203" s="36"/>
      <c r="AM203" s="36">
        <v>19</v>
      </c>
      <c r="AN203" s="36">
        <v>22</v>
      </c>
      <c r="AO203" s="36"/>
    </row>
    <row r="204" spans="2:41" x14ac:dyDescent="0.25">
      <c r="B204" s="9" t="s">
        <v>757</v>
      </c>
      <c r="C204" s="25"/>
      <c r="D204" s="25"/>
      <c r="E204" s="25"/>
      <c r="F204" s="25">
        <v>465</v>
      </c>
      <c r="G204" s="25">
        <v>465</v>
      </c>
      <c r="H204" s="25"/>
      <c r="AI204" s="9" t="s">
        <v>757</v>
      </c>
      <c r="AJ204" s="36"/>
      <c r="AK204" s="36"/>
      <c r="AL204" s="36"/>
      <c r="AM204" s="36">
        <v>5</v>
      </c>
      <c r="AN204" s="36">
        <v>5</v>
      </c>
      <c r="AO204" s="36"/>
    </row>
    <row r="205" spans="2:41" x14ac:dyDescent="0.25">
      <c r="B205" s="9" t="s">
        <v>759</v>
      </c>
      <c r="C205" s="25"/>
      <c r="D205" s="25"/>
      <c r="E205" s="25"/>
      <c r="F205" s="25">
        <v>95919</v>
      </c>
      <c r="G205" s="25"/>
      <c r="H205" s="25"/>
      <c r="AI205" s="9" t="s">
        <v>759</v>
      </c>
      <c r="AJ205" s="36"/>
      <c r="AK205" s="36"/>
      <c r="AL205" s="36"/>
      <c r="AM205" s="36">
        <v>12</v>
      </c>
      <c r="AN205" s="36"/>
      <c r="AO205" s="36"/>
    </row>
    <row r="206" spans="2:41" x14ac:dyDescent="0.25">
      <c r="B206" s="9" t="s">
        <v>773</v>
      </c>
      <c r="C206" s="25"/>
      <c r="D206" s="25"/>
      <c r="E206" s="25">
        <v>7632122</v>
      </c>
      <c r="F206" s="25"/>
      <c r="G206" s="25"/>
      <c r="H206" s="25"/>
      <c r="AI206" s="9" t="s">
        <v>773</v>
      </c>
      <c r="AJ206" s="36"/>
      <c r="AK206" s="36"/>
      <c r="AL206" s="36">
        <v>432</v>
      </c>
      <c r="AM206" s="36"/>
      <c r="AN206" s="36"/>
      <c r="AO206" s="36"/>
    </row>
    <row r="207" spans="2:41" x14ac:dyDescent="0.25">
      <c r="B207" s="9" t="s">
        <v>774</v>
      </c>
      <c r="C207" s="25"/>
      <c r="D207" s="25"/>
      <c r="E207" s="25"/>
      <c r="F207" s="25">
        <v>4916400</v>
      </c>
      <c r="G207" s="25"/>
      <c r="H207" s="25"/>
      <c r="AI207" s="9" t="s">
        <v>774</v>
      </c>
      <c r="AJ207" s="36"/>
      <c r="AK207" s="36"/>
      <c r="AL207" s="36"/>
      <c r="AM207" s="36">
        <v>200</v>
      </c>
      <c r="AN207" s="36"/>
      <c r="AO207" s="36"/>
    </row>
    <row r="208" spans="2:41" x14ac:dyDescent="0.25">
      <c r="B208" s="9" t="s">
        <v>363</v>
      </c>
      <c r="C208" s="25"/>
      <c r="D208" s="25"/>
      <c r="E208" s="25">
        <v>117800</v>
      </c>
      <c r="F208" s="25"/>
      <c r="G208" s="25"/>
      <c r="H208" s="25"/>
      <c r="AI208" s="9" t="s">
        <v>363</v>
      </c>
      <c r="AJ208" s="36"/>
      <c r="AK208" s="36"/>
      <c r="AL208" s="36">
        <v>2</v>
      </c>
      <c r="AM208" s="36"/>
      <c r="AN208" s="36"/>
      <c r="AO208" s="36"/>
    </row>
    <row r="209" spans="2:41" x14ac:dyDescent="0.25">
      <c r="B209" s="9" t="s">
        <v>778</v>
      </c>
      <c r="C209" s="25"/>
      <c r="D209" s="25"/>
      <c r="E209" s="25"/>
      <c r="F209" s="25">
        <v>6234</v>
      </c>
      <c r="G209" s="25"/>
      <c r="H209" s="25"/>
      <c r="AI209" s="9" t="s">
        <v>778</v>
      </c>
      <c r="AJ209" s="36"/>
      <c r="AK209" s="36"/>
      <c r="AL209" s="36"/>
      <c r="AM209" s="36">
        <v>3</v>
      </c>
      <c r="AN209" s="36"/>
      <c r="AO209" s="36"/>
    </row>
    <row r="210" spans="2:41" x14ac:dyDescent="0.25">
      <c r="B210" s="9" t="s">
        <v>780</v>
      </c>
      <c r="C210" s="25"/>
      <c r="D210" s="25"/>
      <c r="E210" s="25"/>
      <c r="F210" s="25">
        <v>1876827</v>
      </c>
      <c r="G210" s="25">
        <v>1204646</v>
      </c>
      <c r="H210" s="25"/>
      <c r="AI210" s="9" t="s">
        <v>780</v>
      </c>
      <c r="AJ210" s="36"/>
      <c r="AK210" s="36"/>
      <c r="AL210" s="36"/>
      <c r="AM210" s="36">
        <v>322</v>
      </c>
      <c r="AN210" s="36">
        <v>245</v>
      </c>
      <c r="AO210" s="36"/>
    </row>
    <row r="211" spans="2:41" x14ac:dyDescent="0.25">
      <c r="B211" s="9" t="s">
        <v>783</v>
      </c>
      <c r="C211" s="25"/>
      <c r="D211" s="25"/>
      <c r="E211" s="25"/>
      <c r="F211" s="25"/>
      <c r="G211" s="25">
        <v>597</v>
      </c>
      <c r="H211" s="25"/>
      <c r="AI211" s="9" t="s">
        <v>783</v>
      </c>
      <c r="AJ211" s="36"/>
      <c r="AK211" s="36"/>
      <c r="AL211" s="36"/>
      <c r="AM211" s="36"/>
      <c r="AN211" s="36">
        <v>150</v>
      </c>
      <c r="AO211" s="36"/>
    </row>
    <row r="212" spans="2:41" x14ac:dyDescent="0.25">
      <c r="B212" s="9" t="s">
        <v>784</v>
      </c>
      <c r="C212" s="25"/>
      <c r="D212" s="25"/>
      <c r="E212" s="25"/>
      <c r="F212" s="25">
        <v>2524530</v>
      </c>
      <c r="G212" s="25"/>
      <c r="H212" s="25"/>
      <c r="AI212" s="9" t="s">
        <v>784</v>
      </c>
      <c r="AJ212" s="36"/>
      <c r="AK212" s="36"/>
      <c r="AL212" s="36"/>
      <c r="AM212" s="36">
        <v>44.29</v>
      </c>
      <c r="AN212" s="36"/>
      <c r="AO212" s="36"/>
    </row>
    <row r="213" spans="2:41" x14ac:dyDescent="0.25">
      <c r="B213" s="9" t="s">
        <v>786</v>
      </c>
      <c r="C213" s="25"/>
      <c r="D213" s="25"/>
      <c r="E213" s="25"/>
      <c r="F213" s="25">
        <v>2497800</v>
      </c>
      <c r="G213" s="25"/>
      <c r="H213" s="25"/>
      <c r="AI213" s="9" t="s">
        <v>786</v>
      </c>
      <c r="AJ213" s="36"/>
      <c r="AK213" s="36"/>
      <c r="AL213" s="36"/>
      <c r="AM213" s="36">
        <v>41.63</v>
      </c>
      <c r="AN213" s="36"/>
      <c r="AO213" s="36"/>
    </row>
    <row r="214" spans="2:41" x14ac:dyDescent="0.25">
      <c r="B214" s="9" t="s">
        <v>797</v>
      </c>
      <c r="C214" s="25"/>
      <c r="D214" s="25"/>
      <c r="E214" s="25"/>
      <c r="F214" s="25"/>
      <c r="G214" s="25">
        <v>903661</v>
      </c>
      <c r="H214" s="25">
        <v>83672</v>
      </c>
      <c r="AI214" s="9" t="s">
        <v>797</v>
      </c>
      <c r="AJ214" s="36"/>
      <c r="AK214" s="36"/>
      <c r="AL214" s="36"/>
      <c r="AM214" s="36"/>
      <c r="AN214" s="36">
        <v>54</v>
      </c>
      <c r="AO214" s="36">
        <v>5</v>
      </c>
    </row>
    <row r="215" spans="2:41" x14ac:dyDescent="0.25">
      <c r="B215" s="9" t="s">
        <v>798</v>
      </c>
      <c r="C215" s="25"/>
      <c r="D215" s="25"/>
      <c r="E215" s="25"/>
      <c r="F215" s="25"/>
      <c r="G215" s="25">
        <v>42991</v>
      </c>
      <c r="H215" s="25">
        <v>6788</v>
      </c>
      <c r="AI215" s="9" t="s">
        <v>798</v>
      </c>
      <c r="AJ215" s="36"/>
      <c r="AK215" s="36"/>
      <c r="AL215" s="36"/>
      <c r="AM215" s="36"/>
      <c r="AN215" s="36">
        <v>57</v>
      </c>
      <c r="AO215" s="36">
        <v>9</v>
      </c>
    </row>
    <row r="216" spans="2:41" x14ac:dyDescent="0.25">
      <c r="B216" s="9" t="s">
        <v>799</v>
      </c>
      <c r="C216" s="25"/>
      <c r="D216" s="25"/>
      <c r="E216" s="25"/>
      <c r="F216" s="25"/>
      <c r="G216" s="25">
        <v>1461400</v>
      </c>
      <c r="H216" s="25">
        <v>219210</v>
      </c>
      <c r="AI216" s="9" t="s">
        <v>799</v>
      </c>
      <c r="AJ216" s="36"/>
      <c r="AK216" s="36"/>
      <c r="AL216" s="36"/>
      <c r="AM216" s="36"/>
      <c r="AN216" s="36">
        <v>20</v>
      </c>
      <c r="AO216" s="36">
        <v>3</v>
      </c>
    </row>
    <row r="217" spans="2:41" x14ac:dyDescent="0.25">
      <c r="B217" s="9" t="s">
        <v>800</v>
      </c>
      <c r="C217" s="25"/>
      <c r="D217" s="25"/>
      <c r="E217" s="25"/>
      <c r="F217" s="25"/>
      <c r="G217" s="25">
        <v>1297702</v>
      </c>
      <c r="H217" s="25"/>
      <c r="AI217" s="9" t="s">
        <v>800</v>
      </c>
      <c r="AJ217" s="36"/>
      <c r="AK217" s="36"/>
      <c r="AL217" s="36"/>
      <c r="AM217" s="36"/>
      <c r="AN217" s="36">
        <v>96</v>
      </c>
      <c r="AO217" s="36"/>
    </row>
    <row r="218" spans="2:41" x14ac:dyDescent="0.25">
      <c r="B218" s="9" t="s">
        <v>1601</v>
      </c>
      <c r="C218" s="25"/>
      <c r="D218" s="25"/>
      <c r="E218" s="25"/>
      <c r="F218" s="25"/>
      <c r="G218" s="25">
        <v>56412</v>
      </c>
      <c r="H218" s="25">
        <v>100288</v>
      </c>
      <c r="AI218" s="9" t="s">
        <v>1601</v>
      </c>
      <c r="AJ218" s="36"/>
      <c r="AK218" s="36"/>
      <c r="AL218" s="36"/>
      <c r="AM218" s="36"/>
      <c r="AN218" s="36">
        <v>18</v>
      </c>
      <c r="AO218" s="36">
        <v>32</v>
      </c>
    </row>
    <row r="219" spans="2:41" x14ac:dyDescent="0.25">
      <c r="B219" s="9" t="s">
        <v>1602</v>
      </c>
      <c r="C219" s="25"/>
      <c r="D219" s="25"/>
      <c r="E219" s="25"/>
      <c r="F219" s="25"/>
      <c r="G219" s="25">
        <v>429</v>
      </c>
      <c r="H219" s="25"/>
      <c r="AI219" s="9" t="s">
        <v>1602</v>
      </c>
      <c r="AJ219" s="36"/>
      <c r="AK219" s="36"/>
      <c r="AL219" s="36"/>
      <c r="AM219" s="36"/>
      <c r="AN219" s="36">
        <v>100</v>
      </c>
      <c r="AO219" s="36"/>
    </row>
    <row r="220" spans="2:41" x14ac:dyDescent="0.25">
      <c r="B220" s="9" t="s">
        <v>1651</v>
      </c>
      <c r="C220" s="25"/>
      <c r="D220" s="25"/>
      <c r="E220" s="25"/>
      <c r="F220" s="25"/>
      <c r="G220" s="25">
        <v>57800</v>
      </c>
      <c r="H220" s="25"/>
      <c r="AI220" s="9" t="s">
        <v>1651</v>
      </c>
      <c r="AJ220" s="36"/>
      <c r="AK220" s="36"/>
      <c r="AL220" s="36"/>
      <c r="AM220" s="36"/>
      <c r="AN220" s="36">
        <v>17</v>
      </c>
      <c r="AO220" s="36"/>
    </row>
    <row r="221" spans="2:41" x14ac:dyDescent="0.25">
      <c r="B221" s="9" t="s">
        <v>1709</v>
      </c>
      <c r="C221" s="25"/>
      <c r="D221" s="25"/>
      <c r="E221" s="25"/>
      <c r="F221" s="25"/>
      <c r="G221" s="25">
        <v>30839</v>
      </c>
      <c r="H221" s="25"/>
      <c r="AI221" s="9" t="s">
        <v>1709</v>
      </c>
      <c r="AJ221" s="36"/>
      <c r="AK221" s="36"/>
      <c r="AL221" s="36"/>
      <c r="AM221" s="36"/>
      <c r="AN221" s="36">
        <v>704</v>
      </c>
      <c r="AO221" s="36"/>
    </row>
    <row r="222" spans="2:41" x14ac:dyDescent="0.25">
      <c r="B222" s="9" t="s">
        <v>1710</v>
      </c>
      <c r="C222" s="25"/>
      <c r="D222" s="25"/>
      <c r="E222" s="25"/>
      <c r="F222" s="25"/>
      <c r="G222" s="25">
        <v>86400</v>
      </c>
      <c r="H222" s="25"/>
      <c r="AI222" s="9" t="s">
        <v>1710</v>
      </c>
      <c r="AJ222" s="36"/>
      <c r="AK222" s="36"/>
      <c r="AL222" s="36"/>
      <c r="AM222" s="36"/>
      <c r="AN222" s="36">
        <v>64</v>
      </c>
      <c r="AO222" s="36"/>
    </row>
    <row r="223" spans="2:41" x14ac:dyDescent="0.25">
      <c r="B223" s="9" t="s">
        <v>364</v>
      </c>
      <c r="C223" s="25"/>
      <c r="D223" s="25"/>
      <c r="E223" s="25"/>
      <c r="F223" s="25"/>
      <c r="G223" s="25">
        <v>22809</v>
      </c>
      <c r="H223" s="25"/>
      <c r="AI223" s="9" t="s">
        <v>364</v>
      </c>
      <c r="AJ223" s="36"/>
      <c r="AK223" s="36"/>
      <c r="AL223" s="36"/>
      <c r="AM223" s="36"/>
      <c r="AN223" s="36">
        <v>128</v>
      </c>
      <c r="AO223" s="36"/>
    </row>
    <row r="224" spans="2:41" x14ac:dyDescent="0.25">
      <c r="B224" s="9" t="s">
        <v>1711</v>
      </c>
      <c r="C224" s="25"/>
      <c r="D224" s="25"/>
      <c r="E224" s="25"/>
      <c r="F224" s="25"/>
      <c r="G224" s="25">
        <v>3244</v>
      </c>
      <c r="H224" s="25"/>
      <c r="AI224" s="9" t="s">
        <v>1711</v>
      </c>
      <c r="AJ224" s="36"/>
      <c r="AK224" s="36"/>
      <c r="AL224" s="36"/>
      <c r="AM224" s="36"/>
      <c r="AN224" s="36">
        <v>64</v>
      </c>
      <c r="AO224" s="36"/>
    </row>
    <row r="225" spans="2:41" x14ac:dyDescent="0.25">
      <c r="B225" s="9" t="s">
        <v>1712</v>
      </c>
      <c r="C225" s="25"/>
      <c r="D225" s="25"/>
      <c r="E225" s="25"/>
      <c r="F225" s="25"/>
      <c r="G225" s="25">
        <v>157741</v>
      </c>
      <c r="H225" s="25"/>
      <c r="AI225" s="9" t="s">
        <v>1712</v>
      </c>
      <c r="AJ225" s="36"/>
      <c r="AK225" s="36"/>
      <c r="AL225" s="36"/>
      <c r="AM225" s="36"/>
      <c r="AN225" s="36">
        <v>32</v>
      </c>
      <c r="AO225" s="36"/>
    </row>
    <row r="226" spans="2:41" x14ac:dyDescent="0.25">
      <c r="B226" s="9" t="s">
        <v>1713</v>
      </c>
      <c r="C226" s="25"/>
      <c r="D226" s="25"/>
      <c r="E226" s="25"/>
      <c r="F226" s="25"/>
      <c r="G226" s="25">
        <v>1923328</v>
      </c>
      <c r="H226" s="25"/>
      <c r="AI226" s="9" t="s">
        <v>1713</v>
      </c>
      <c r="AJ226" s="36"/>
      <c r="AK226" s="36"/>
      <c r="AL226" s="36"/>
      <c r="AM226" s="36"/>
      <c r="AN226" s="36">
        <v>128</v>
      </c>
      <c r="AO226" s="36"/>
    </row>
    <row r="227" spans="2:41" x14ac:dyDescent="0.25">
      <c r="B227" s="9" t="s">
        <v>1714</v>
      </c>
      <c r="C227" s="25"/>
      <c r="D227" s="25"/>
      <c r="E227" s="25"/>
      <c r="F227" s="25"/>
      <c r="G227" s="25">
        <v>2505728</v>
      </c>
      <c r="H227" s="25"/>
      <c r="AI227" s="9" t="s">
        <v>1714</v>
      </c>
      <c r="AJ227" s="36"/>
      <c r="AK227" s="36"/>
      <c r="AL227" s="36"/>
      <c r="AM227" s="36"/>
      <c r="AN227" s="36">
        <v>128</v>
      </c>
      <c r="AO227" s="36"/>
    </row>
    <row r="228" spans="2:41" x14ac:dyDescent="0.25">
      <c r="B228" s="9" t="s">
        <v>1715</v>
      </c>
      <c r="C228" s="25"/>
      <c r="D228" s="25"/>
      <c r="E228" s="25"/>
      <c r="F228" s="25"/>
      <c r="G228" s="25"/>
      <c r="H228" s="25">
        <v>8492</v>
      </c>
      <c r="AI228" s="9" t="s">
        <v>1715</v>
      </c>
      <c r="AJ228" s="36"/>
      <c r="AK228" s="36"/>
      <c r="AL228" s="36"/>
      <c r="AM228" s="36"/>
      <c r="AN228" s="36"/>
      <c r="AO228" s="36">
        <v>5</v>
      </c>
    </row>
    <row r="229" spans="2:41" x14ac:dyDescent="0.25">
      <c r="B229" s="9" t="s">
        <v>2005</v>
      </c>
      <c r="C229" s="25"/>
      <c r="D229" s="25"/>
      <c r="E229" s="25"/>
      <c r="F229" s="25"/>
      <c r="G229" s="25"/>
      <c r="H229" s="25">
        <v>6544</v>
      </c>
      <c r="AI229" s="9" t="s">
        <v>2005</v>
      </c>
      <c r="AJ229" s="36"/>
      <c r="AK229" s="36"/>
      <c r="AL229" s="36"/>
      <c r="AM229" s="36"/>
      <c r="AN229" s="36"/>
      <c r="AO229" s="36">
        <v>1</v>
      </c>
    </row>
    <row r="230" spans="2:41" x14ac:dyDescent="0.25">
      <c r="B230" s="9" t="s">
        <v>420</v>
      </c>
      <c r="C230" s="25">
        <v>12933743</v>
      </c>
      <c r="D230" s="25">
        <v>87308211</v>
      </c>
      <c r="E230" s="25">
        <v>145372712</v>
      </c>
      <c r="F230" s="25">
        <v>228855918</v>
      </c>
      <c r="G230" s="25">
        <v>294459067</v>
      </c>
      <c r="H230" s="25">
        <v>55313096</v>
      </c>
      <c r="AI230" s="9" t="s">
        <v>420</v>
      </c>
      <c r="AJ230" s="36">
        <v>5808</v>
      </c>
      <c r="AK230" s="36">
        <v>39377</v>
      </c>
      <c r="AL230" s="36">
        <v>96045</v>
      </c>
      <c r="AM230" s="36">
        <v>133803.92000000001</v>
      </c>
      <c r="AN230" s="36">
        <v>172533</v>
      </c>
      <c r="AO230" s="36">
        <v>70700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7671548E-212E-491F-B29F-FCE958C2D199}">
  <ds:schemaRefs/>
</ds:datastoreItem>
</file>

<file path=customXml/itemProps4.xml><?xml version="1.0" encoding="utf-8"?>
<ds:datastoreItem xmlns:ds="http://schemas.openxmlformats.org/officeDocument/2006/customXml" ds:itemID="{979CA64C-BDF3-44EF-8294-845AC55DBEA3}">
  <ds:schemaRefs/>
</ds:datastoreItem>
</file>

<file path=customXml/itemProps5.xml><?xml version="1.0" encoding="utf-8"?>
<ds:datastoreItem xmlns:ds="http://schemas.openxmlformats.org/officeDocument/2006/customXml" ds:itemID="{40F692E9-BFC6-49A9-940A-21A5866E05C6}">
  <ds:schemaRefs/>
</ds:datastoreItem>
</file>

<file path=customXml/itemProps6.xml><?xml version="1.0" encoding="utf-8"?>
<ds:datastoreItem xmlns:ds="http://schemas.openxmlformats.org/officeDocument/2006/customXml" ds:itemID="{FBD82763-EE05-470A-8D6D-42CCA27C1203}">
  <ds:schemaRefs/>
</ds:datastoreItem>
</file>

<file path=customXml/itemProps7.xml><?xml version="1.0" encoding="utf-8"?>
<ds:datastoreItem xmlns:ds="http://schemas.openxmlformats.org/officeDocument/2006/customXml" ds:itemID="{C5EA01F5-E94E-4FA7-9911-C7355609C730}">
  <ds:schemaRefs/>
</ds:datastoreItem>
</file>

<file path=customXml/itemProps8.xml><?xml version="1.0" encoding="utf-8"?>
<ds:datastoreItem xmlns:ds="http://schemas.openxmlformats.org/officeDocument/2006/customXml" ds:itemID="{294E8E4D-6FC0-4235-8E25-34B34FE2FC9F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1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2.xml><?xml version="1.0" encoding="utf-8"?>
<ds:datastoreItem xmlns:ds="http://schemas.openxmlformats.org/officeDocument/2006/customXml" ds:itemID="{E1C92807-90C4-4195-9DDC-5B8999469C5F}">
  <ds:schemaRefs/>
</ds:datastoreItem>
</file>

<file path=customXml/itemProps13.xml><?xml version="1.0" encoding="utf-8"?>
<ds:datastoreItem xmlns:ds="http://schemas.openxmlformats.org/officeDocument/2006/customXml" ds:itemID="{87F8C08C-B840-4DD9-BF71-50D7DC59037C}">
  <ds:schemaRefs/>
</ds:datastoreItem>
</file>

<file path=customXml/itemProps14.xml><?xml version="1.0" encoding="utf-8"?>
<ds:datastoreItem xmlns:ds="http://schemas.openxmlformats.org/officeDocument/2006/customXml" ds:itemID="{76E5009E-6B12-4D86-A5A4-29E7C6675774}">
  <ds:schemaRefs/>
</ds:datastoreItem>
</file>

<file path=customXml/itemProps15.xml><?xml version="1.0" encoding="utf-8"?>
<ds:datastoreItem xmlns:ds="http://schemas.openxmlformats.org/officeDocument/2006/customXml" ds:itemID="{EC639338-79BA-4D87-BEE0-9BEA894A17B3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4C5A3442-770D-4AAE-8627-1A1028A9203A}">
  <ds:schemaRefs/>
</ds:datastoreItem>
</file>

<file path=customXml/itemProps18.xml><?xml version="1.0" encoding="utf-8"?>
<ds:datastoreItem xmlns:ds="http://schemas.openxmlformats.org/officeDocument/2006/customXml" ds:itemID="{93356C5E-16AD-4973-B270-FE5AE2ED6166}">
  <ds:schemaRefs/>
</ds:datastoreItem>
</file>

<file path=customXml/itemProps19.xml><?xml version="1.0" encoding="utf-8"?>
<ds:datastoreItem xmlns:ds="http://schemas.openxmlformats.org/officeDocument/2006/customXml" ds:itemID="{6A072B12-584F-4B30-B4D7-BDAAE5871D23}">
  <ds:schemaRefs/>
</ds:datastoreItem>
</file>

<file path=customXml/itemProps20.xml><?xml version="1.0" encoding="utf-8"?>
<ds:datastoreItem xmlns:ds="http://schemas.openxmlformats.org/officeDocument/2006/customXml" ds:itemID="{2B504060-FFDE-49F4-910F-653A6BD0A14A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2026-06-09T14:35:44Z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