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A88F27EE-8527-482D-A4A6-1B0DBEE713EC}" xr6:coauthVersionLast="47" xr6:coauthVersionMax="47" xr10:uidLastSave="{00000000-0000-0000-0000-000000000000}"/>
  <bookViews>
    <workbookView xWindow="-120" yWindow="-120" windowWidth="29040" windowHeight="18240" tabRatio="820" firstSheet="3" activeTab="7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GD'!$A$1:$Y$2154</definedName>
    <definedName name="DatosExternos_1" localSheetId="7" hidden="1">GD_MODULOS!$A$1:$I$30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31" r:id="rId19"/>
    <pivotCache cacheId="237" r:id="rId20"/>
    <pivotCache cacheId="243" r:id="rId21"/>
    <pivotCache cacheId="254" r:id="rId22"/>
    <pivotCache cacheId="259" r:id="rId23"/>
    <pivotCache cacheId="266" r:id="rId24"/>
    <pivotCache cacheId="270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M7" i="42"/>
  <c r="M8" i="42"/>
  <c r="M9" i="42"/>
  <c r="M10" i="42"/>
  <c r="M11" i="42"/>
  <c r="N11" i="42" s="1"/>
  <c r="M12" i="42"/>
  <c r="N12" i="42" s="1"/>
  <c r="M13" i="42"/>
  <c r="M14" i="42"/>
  <c r="N14" i="42" s="1"/>
  <c r="M15" i="42"/>
  <c r="M16" i="42"/>
  <c r="M17" i="42"/>
  <c r="N17" i="42" s="1"/>
  <c r="M18" i="42"/>
  <c r="N18" i="42" s="1"/>
  <c r="M19" i="42"/>
  <c r="N19" i="42" s="1"/>
  <c r="M20" i="42"/>
  <c r="M21" i="42"/>
  <c r="M22" i="42"/>
  <c r="M23" i="42"/>
  <c r="M24" i="42"/>
  <c r="M25" i="42"/>
  <c r="M26" i="42"/>
  <c r="N26" i="42" s="1"/>
  <c r="M27" i="42"/>
  <c r="M28" i="42"/>
  <c r="N28" i="42" s="1"/>
  <c r="M29" i="42"/>
  <c r="M30" i="42"/>
  <c r="M31" i="42"/>
  <c r="M32" i="42"/>
  <c r="N32" i="42" s="1"/>
  <c r="M33" i="42"/>
  <c r="N33" i="42" s="1"/>
  <c r="M34" i="42"/>
  <c r="M35" i="42"/>
  <c r="M36" i="42"/>
  <c r="M37" i="42"/>
  <c r="M38" i="42"/>
  <c r="N38" i="42" s="1"/>
  <c r="M39" i="42"/>
  <c r="M40" i="42"/>
  <c r="N40" i="42" s="1"/>
  <c r="M41" i="42"/>
  <c r="M42" i="42"/>
  <c r="N42" i="42" s="1"/>
  <c r="M43" i="42"/>
  <c r="M44" i="42"/>
  <c r="M45" i="42"/>
  <c r="N45" i="42" s="1"/>
  <c r="M46" i="42"/>
  <c r="N46" i="42" s="1"/>
  <c r="M47" i="42"/>
  <c r="N47" i="42" s="1"/>
  <c r="M48" i="42"/>
  <c r="M49" i="42"/>
  <c r="M50" i="42"/>
  <c r="M51" i="42"/>
  <c r="M52" i="42"/>
  <c r="N52" i="42" s="1"/>
  <c r="M53" i="42"/>
  <c r="M54" i="42"/>
  <c r="M55" i="42"/>
  <c r="M56" i="42"/>
  <c r="N56" i="42" s="1"/>
  <c r="M57" i="42"/>
  <c r="M58" i="42"/>
  <c r="M59" i="42"/>
  <c r="N59" i="42" s="1"/>
  <c r="M60" i="42"/>
  <c r="N60" i="42" s="1"/>
  <c r="M61" i="42"/>
  <c r="N61" i="42" s="1"/>
  <c r="M62" i="42"/>
  <c r="M63" i="42"/>
  <c r="M64" i="42"/>
  <c r="M65" i="42"/>
  <c r="M66" i="42"/>
  <c r="N66" i="42" s="1"/>
  <c r="M67" i="42"/>
  <c r="M68" i="42"/>
  <c r="N68" i="42" s="1"/>
  <c r="M69" i="42"/>
  <c r="M70" i="42"/>
  <c r="N70" i="42" s="1"/>
  <c r="M71" i="42"/>
  <c r="M72" i="42"/>
  <c r="M73" i="42"/>
  <c r="N73" i="42" s="1"/>
  <c r="M74" i="42"/>
  <c r="N74" i="42" s="1"/>
  <c r="M75" i="42"/>
  <c r="N75" i="42" s="1"/>
  <c r="M76" i="42"/>
  <c r="M77" i="42"/>
  <c r="M78" i="42"/>
  <c r="M79" i="42"/>
  <c r="M80" i="42"/>
  <c r="N80" i="42" s="1"/>
  <c r="M81" i="42"/>
  <c r="M82" i="42"/>
  <c r="N83" i="42" s="1"/>
  <c r="M83" i="42"/>
  <c r="M84" i="42"/>
  <c r="N84" i="42" s="1"/>
  <c r="M85" i="42"/>
  <c r="M86" i="42"/>
  <c r="M87" i="42"/>
  <c r="N87" i="42" s="1"/>
  <c r="M88" i="42"/>
  <c r="N88" i="42" s="1"/>
  <c r="M89" i="42"/>
  <c r="N89" i="42" s="1"/>
  <c r="M90" i="42"/>
  <c r="M91" i="42"/>
  <c r="M92" i="42"/>
  <c r="M93" i="42"/>
  <c r="M94" i="42"/>
  <c r="N94" i="42" s="1"/>
  <c r="M95" i="42"/>
  <c r="M96" i="42"/>
  <c r="N96" i="42" s="1"/>
  <c r="M97" i="42"/>
  <c r="M98" i="42"/>
  <c r="N98" i="42" s="1"/>
  <c r="M99" i="42"/>
  <c r="M100" i="42"/>
  <c r="M101" i="42"/>
  <c r="M102" i="42"/>
  <c r="M103" i="42"/>
  <c r="N103" i="42" s="1"/>
  <c r="M104" i="42"/>
  <c r="M105" i="42"/>
  <c r="M106" i="42"/>
  <c r="M107" i="42"/>
  <c r="M108" i="42"/>
  <c r="N108" i="42" s="1"/>
  <c r="M109" i="42"/>
  <c r="M110" i="42"/>
  <c r="N110" i="42" s="1"/>
  <c r="M111" i="42"/>
  <c r="M112" i="42"/>
  <c r="N112" i="42" s="1"/>
  <c r="M113" i="42"/>
  <c r="M114" i="42"/>
  <c r="M115" i="42"/>
  <c r="N115" i="42" s="1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9" i="42"/>
  <c r="N15" i="42"/>
  <c r="N16" i="42"/>
  <c r="N21" i="42"/>
  <c r="N23" i="42"/>
  <c r="N29" i="42"/>
  <c r="N30" i="42"/>
  <c r="N31" i="42"/>
  <c r="N35" i="42"/>
  <c r="N37" i="42"/>
  <c r="N43" i="42"/>
  <c r="N44" i="42"/>
  <c r="N49" i="42"/>
  <c r="N51" i="42"/>
  <c r="N54" i="42"/>
  <c r="N55" i="42"/>
  <c r="N57" i="42"/>
  <c r="N58" i="42"/>
  <c r="N63" i="42"/>
  <c r="N65" i="42"/>
  <c r="N69" i="42"/>
  <c r="N72" i="42"/>
  <c r="N77" i="42"/>
  <c r="N79" i="42"/>
  <c r="N82" i="42"/>
  <c r="N85" i="42"/>
  <c r="N86" i="42"/>
  <c r="N91" i="42"/>
  <c r="N93" i="42"/>
  <c r="N100" i="42"/>
  <c r="N101" i="42"/>
  <c r="N102" i="42"/>
  <c r="N105" i="42"/>
  <c r="N107" i="42"/>
  <c r="N114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P394" i="39" s="1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P70" i="39" s="1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P98" i="39" s="1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P112" i="39" s="1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126" i="39" s="1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P140" i="39" s="1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P168" i="39" s="1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P434" i="39" s="1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P448" i="39" s="1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P462" i="39" s="1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296" i="39"/>
  <c r="Q2" i="39"/>
  <c r="Q3" i="39"/>
  <c r="Q4" i="39"/>
  <c r="Q5" i="39"/>
  <c r="Q6" i="39"/>
  <c r="Q7" i="39"/>
  <c r="Q8" i="39"/>
  <c r="U8" i="39" s="1"/>
  <c r="Q9" i="39"/>
  <c r="Q10" i="39"/>
  <c r="Q11" i="39"/>
  <c r="Q12" i="39"/>
  <c r="U12" i="39" s="1"/>
  <c r="Q13" i="39"/>
  <c r="U13" i="39" s="1"/>
  <c r="Q14" i="39"/>
  <c r="U14" i="39" s="1"/>
  <c r="Q15" i="39"/>
  <c r="Q16" i="39"/>
  <c r="Q17" i="39"/>
  <c r="Q18" i="39"/>
  <c r="Q19" i="39"/>
  <c r="Q20" i="39"/>
  <c r="Q21" i="39"/>
  <c r="Q22" i="39"/>
  <c r="U22" i="39" s="1"/>
  <c r="Q23" i="39"/>
  <c r="Q24" i="39"/>
  <c r="Q25" i="39"/>
  <c r="Q26" i="39"/>
  <c r="U26" i="39" s="1"/>
  <c r="Q27" i="39"/>
  <c r="U27" i="39" s="1"/>
  <c r="Q28" i="39"/>
  <c r="U28" i="39" s="1"/>
  <c r="Q29" i="39"/>
  <c r="Q30" i="39"/>
  <c r="Q31" i="39"/>
  <c r="Q32" i="39"/>
  <c r="Q33" i="39"/>
  <c r="Q34" i="39"/>
  <c r="Q35" i="39"/>
  <c r="Q36" i="39"/>
  <c r="U36" i="39" s="1"/>
  <c r="Q37" i="39"/>
  <c r="Q38" i="39"/>
  <c r="Q39" i="39"/>
  <c r="Q40" i="39"/>
  <c r="U40" i="39" s="1"/>
  <c r="Q41" i="39"/>
  <c r="U41" i="39" s="1"/>
  <c r="Q42" i="39"/>
  <c r="U42" i="39" s="1"/>
  <c r="Q43" i="39"/>
  <c r="Q44" i="39"/>
  <c r="Q45" i="39"/>
  <c r="Q46" i="39"/>
  <c r="Q47" i="39"/>
  <c r="Q48" i="39"/>
  <c r="Q49" i="39"/>
  <c r="Q50" i="39"/>
  <c r="U50" i="39" s="1"/>
  <c r="Q51" i="39"/>
  <c r="Q52" i="39"/>
  <c r="Q53" i="39"/>
  <c r="Q54" i="39"/>
  <c r="U54" i="39" s="1"/>
  <c r="Q55" i="39"/>
  <c r="U55" i="39" s="1"/>
  <c r="Q56" i="39"/>
  <c r="U56" i="39" s="1"/>
  <c r="Q57" i="39"/>
  <c r="Q58" i="39"/>
  <c r="Q59" i="39"/>
  <c r="Q60" i="39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U70" i="39" s="1"/>
  <c r="Q71" i="39"/>
  <c r="Q72" i="39"/>
  <c r="Q73" i="39"/>
  <c r="Q74" i="39"/>
  <c r="Q75" i="39"/>
  <c r="Q76" i="39"/>
  <c r="Q77" i="39"/>
  <c r="Q78" i="39"/>
  <c r="U78" i="39" s="1"/>
  <c r="Q79" i="39"/>
  <c r="Q80" i="39"/>
  <c r="Q81" i="39"/>
  <c r="Q82" i="39"/>
  <c r="Q83" i="39"/>
  <c r="Q84" i="39"/>
  <c r="U84" i="39" s="1"/>
  <c r="Q85" i="39"/>
  <c r="Q86" i="39"/>
  <c r="Q87" i="39"/>
  <c r="Q88" i="39"/>
  <c r="Q89" i="39"/>
  <c r="Q90" i="39"/>
  <c r="Q91" i="39"/>
  <c r="Q92" i="39"/>
  <c r="U92" i="39" s="1"/>
  <c r="Q93" i="39"/>
  <c r="Q94" i="39"/>
  <c r="Q95" i="39"/>
  <c r="Q96" i="39"/>
  <c r="U96" i="39" s="1"/>
  <c r="Q97" i="39"/>
  <c r="U97" i="39" s="1"/>
  <c r="Q98" i="39"/>
  <c r="U98" i="39" s="1"/>
  <c r="Q99" i="39"/>
  <c r="Q100" i="39"/>
  <c r="Q101" i="39"/>
  <c r="Q102" i="39"/>
  <c r="Q103" i="39"/>
  <c r="Q104" i="39"/>
  <c r="Q105" i="39"/>
  <c r="Q106" i="39"/>
  <c r="U106" i="39" s="1"/>
  <c r="Q107" i="39"/>
  <c r="Q108" i="39"/>
  <c r="Q109" i="39"/>
  <c r="Q110" i="39"/>
  <c r="U110" i="39" s="1"/>
  <c r="Q111" i="39"/>
  <c r="U111" i="39" s="1"/>
  <c r="Q112" i="39"/>
  <c r="U112" i="39" s="1"/>
  <c r="Q113" i="39"/>
  <c r="Q114" i="39"/>
  <c r="Q115" i="39"/>
  <c r="Q116" i="39"/>
  <c r="Q117" i="39"/>
  <c r="Q118" i="39"/>
  <c r="Q119" i="39"/>
  <c r="Q120" i="39"/>
  <c r="U120" i="39" s="1"/>
  <c r="Q121" i="39"/>
  <c r="Q122" i="39"/>
  <c r="Q123" i="39"/>
  <c r="Q124" i="39"/>
  <c r="U124" i="39" s="1"/>
  <c r="Q125" i="39"/>
  <c r="U125" i="39" s="1"/>
  <c r="Q126" i="39"/>
  <c r="U126" i="39" s="1"/>
  <c r="Q127" i="39"/>
  <c r="Q128" i="39"/>
  <c r="Q129" i="39"/>
  <c r="Q130" i="39"/>
  <c r="Q131" i="39"/>
  <c r="Q132" i="39"/>
  <c r="Q133" i="39"/>
  <c r="Q134" i="39"/>
  <c r="U134" i="39" s="1"/>
  <c r="Q135" i="39"/>
  <c r="Q136" i="39"/>
  <c r="Q137" i="39"/>
  <c r="Q138" i="39"/>
  <c r="U138" i="39" s="1"/>
  <c r="Q139" i="39"/>
  <c r="U139" i="39" s="1"/>
  <c r="Q140" i="39"/>
  <c r="U140" i="39" s="1"/>
  <c r="Q141" i="39"/>
  <c r="Q142" i="39"/>
  <c r="Q143" i="39"/>
  <c r="Q144" i="39"/>
  <c r="Q145" i="39"/>
  <c r="Q146" i="39"/>
  <c r="Q147" i="39"/>
  <c r="Q148" i="39"/>
  <c r="U148" i="39" s="1"/>
  <c r="Q149" i="39"/>
  <c r="Q150" i="39"/>
  <c r="Q151" i="39"/>
  <c r="Q152" i="39"/>
  <c r="U152" i="39" s="1"/>
  <c r="Q153" i="39"/>
  <c r="U153" i="39" s="1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U168" i="39" s="1"/>
  <c r="Q169" i="39"/>
  <c r="Q170" i="39"/>
  <c r="Q171" i="39"/>
  <c r="Q172" i="39"/>
  <c r="Q173" i="39"/>
  <c r="Q174" i="39"/>
  <c r="Q175" i="39"/>
  <c r="Q176" i="39"/>
  <c r="U176" i="39" s="1"/>
  <c r="Q177" i="39"/>
  <c r="Q178" i="39"/>
  <c r="Q179" i="39"/>
  <c r="Q180" i="39"/>
  <c r="U180" i="39" s="1"/>
  <c r="Q181" i="39"/>
  <c r="U181" i="39" s="1"/>
  <c r="Q182" i="39"/>
  <c r="U182" i="39" s="1"/>
  <c r="Q183" i="39"/>
  <c r="Q184" i="39"/>
  <c r="Q185" i="39"/>
  <c r="Q186" i="39"/>
  <c r="Q187" i="39"/>
  <c r="Q188" i="39"/>
  <c r="Q189" i="39"/>
  <c r="Q190" i="39"/>
  <c r="U190" i="39" s="1"/>
  <c r="Q191" i="39"/>
  <c r="Q192" i="39"/>
  <c r="Q193" i="39"/>
  <c r="Q194" i="39"/>
  <c r="U194" i="39" s="1"/>
  <c r="Q195" i="39"/>
  <c r="U195" i="39" s="1"/>
  <c r="Q196" i="39"/>
  <c r="U196" i="39" s="1"/>
  <c r="Q197" i="39"/>
  <c r="Q198" i="39"/>
  <c r="Q199" i="39"/>
  <c r="Q200" i="39"/>
  <c r="Q201" i="39"/>
  <c r="Q202" i="39"/>
  <c r="Q203" i="39"/>
  <c r="Q204" i="39"/>
  <c r="U204" i="39" s="1"/>
  <c r="Q205" i="39"/>
  <c r="Q206" i="39"/>
  <c r="Q207" i="39"/>
  <c r="Q208" i="39"/>
  <c r="Q209" i="39"/>
  <c r="Q210" i="39"/>
  <c r="U210" i="39" s="1"/>
  <c r="Q211" i="39"/>
  <c r="Q212" i="39"/>
  <c r="Q213" i="39"/>
  <c r="Q214" i="39"/>
  <c r="Q215" i="39"/>
  <c r="Q216" i="39"/>
  <c r="Q217" i="39"/>
  <c r="Q218" i="39"/>
  <c r="U218" i="39" s="1"/>
  <c r="Q219" i="39"/>
  <c r="Q220" i="39"/>
  <c r="Q221" i="39"/>
  <c r="Q222" i="39"/>
  <c r="U222" i="39" s="1"/>
  <c r="Q223" i="39"/>
  <c r="U223" i="39" s="1"/>
  <c r="Q224" i="39"/>
  <c r="U224" i="39" s="1"/>
  <c r="Q225" i="39"/>
  <c r="Q226" i="39"/>
  <c r="Q227" i="39"/>
  <c r="Q228" i="39"/>
  <c r="Q229" i="39"/>
  <c r="Q230" i="39"/>
  <c r="Q231" i="39"/>
  <c r="Q232" i="39"/>
  <c r="U232" i="39" s="1"/>
  <c r="Q233" i="39"/>
  <c r="Q234" i="39"/>
  <c r="Q235" i="39"/>
  <c r="Q236" i="39"/>
  <c r="U236" i="39" s="1"/>
  <c r="Q237" i="39"/>
  <c r="U237" i="39" s="1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Q248" i="39"/>
  <c r="Q249" i="39"/>
  <c r="Q250" i="39"/>
  <c r="U250" i="39" s="1"/>
  <c r="Q251" i="39"/>
  <c r="U251" i="39" s="1"/>
  <c r="Q252" i="39"/>
  <c r="U252" i="39" s="1"/>
  <c r="Q253" i="39"/>
  <c r="Q254" i="39"/>
  <c r="Q255" i="39"/>
  <c r="Q256" i="39"/>
  <c r="Q257" i="39"/>
  <c r="Q258" i="39"/>
  <c r="Q259" i="39"/>
  <c r="Q260" i="39"/>
  <c r="U260" i="39" s="1"/>
  <c r="Q261" i="39"/>
  <c r="Q262" i="39"/>
  <c r="Q263" i="39"/>
  <c r="Q264" i="39"/>
  <c r="U264" i="39" s="1"/>
  <c r="Q265" i="39"/>
  <c r="U265" i="39" s="1"/>
  <c r="Q266" i="39"/>
  <c r="U266" i="39" s="1"/>
  <c r="Q267" i="39"/>
  <c r="Q268" i="39"/>
  <c r="Q269" i="39"/>
  <c r="Q270" i="39"/>
  <c r="Q271" i="39"/>
  <c r="Q272" i="39"/>
  <c r="Q273" i="39"/>
  <c r="Q274" i="39"/>
  <c r="U274" i="39" s="1"/>
  <c r="Q275" i="39"/>
  <c r="Q276" i="39"/>
  <c r="Q277" i="39"/>
  <c r="Q278" i="39"/>
  <c r="U278" i="39" s="1"/>
  <c r="Q279" i="39"/>
  <c r="U279" i="39" s="1"/>
  <c r="Q280" i="39"/>
  <c r="U280" i="39" s="1"/>
  <c r="Q281" i="39"/>
  <c r="Q282" i="39"/>
  <c r="Q283" i="39"/>
  <c r="Q284" i="39"/>
  <c r="Q285" i="39"/>
  <c r="Q286" i="39"/>
  <c r="Q287" i="39"/>
  <c r="Q288" i="39"/>
  <c r="U288" i="39" s="1"/>
  <c r="Q289" i="39"/>
  <c r="Q290" i="39"/>
  <c r="Q291" i="39"/>
  <c r="Q292" i="39"/>
  <c r="U292" i="39" s="1"/>
  <c r="Q293" i="39"/>
  <c r="U293" i="39" s="1"/>
  <c r="Q294" i="39"/>
  <c r="U294" i="39" s="1"/>
  <c r="Q295" i="39"/>
  <c r="Q296" i="39"/>
  <c r="Q297" i="39"/>
  <c r="Q298" i="39"/>
  <c r="Q299" i="39"/>
  <c r="Q300" i="39"/>
  <c r="Q301" i="39"/>
  <c r="Q302" i="39"/>
  <c r="U302" i="39" s="1"/>
  <c r="Q303" i="39"/>
  <c r="Q304" i="39"/>
  <c r="Q305" i="39"/>
  <c r="Q306" i="39"/>
  <c r="U306" i="39" s="1"/>
  <c r="Q307" i="39"/>
  <c r="U307" i="39" s="1"/>
  <c r="Q308" i="39"/>
  <c r="U308" i="39" s="1"/>
  <c r="Q309" i="39"/>
  <c r="Q310" i="39"/>
  <c r="Q311" i="39"/>
  <c r="Q312" i="39"/>
  <c r="Q313" i="39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U322" i="39" s="1"/>
  <c r="Q323" i="39"/>
  <c r="Q324" i="39"/>
  <c r="Q325" i="39"/>
  <c r="Q326" i="39"/>
  <c r="Q327" i="39"/>
  <c r="Q328" i="39"/>
  <c r="Q329" i="39"/>
  <c r="Q330" i="39"/>
  <c r="U330" i="39" s="1"/>
  <c r="Q331" i="39"/>
  <c r="Q332" i="39"/>
  <c r="Q333" i="39"/>
  <c r="Q334" i="39"/>
  <c r="Q335" i="39"/>
  <c r="Q336" i="39"/>
  <c r="U336" i="39" s="1"/>
  <c r="Q337" i="39"/>
  <c r="Q338" i="39"/>
  <c r="Q339" i="39"/>
  <c r="Q340" i="39"/>
  <c r="Q341" i="39"/>
  <c r="Q342" i="39"/>
  <c r="Q343" i="39"/>
  <c r="Q344" i="39"/>
  <c r="U344" i="39" s="1"/>
  <c r="Q345" i="39"/>
  <c r="Q346" i="39"/>
  <c r="Q347" i="39"/>
  <c r="Q348" i="39"/>
  <c r="U348" i="39" s="1"/>
  <c r="Q349" i="39"/>
  <c r="U349" i="39" s="1"/>
  <c r="Q350" i="39"/>
  <c r="U350" i="39" s="1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Q363" i="39"/>
  <c r="Q364" i="39"/>
  <c r="U364" i="39" s="1"/>
  <c r="Q365" i="39"/>
  <c r="Q366" i="39"/>
  <c r="Q367" i="39"/>
  <c r="Q368" i="39"/>
  <c r="Q369" i="39"/>
  <c r="Q370" i="39"/>
  <c r="Q371" i="39"/>
  <c r="Q372" i="39"/>
  <c r="U372" i="39" s="1"/>
  <c r="Q373" i="39"/>
  <c r="Q374" i="39"/>
  <c r="Q375" i="39"/>
  <c r="Q376" i="39"/>
  <c r="U376" i="39" s="1"/>
  <c r="Q377" i="39"/>
  <c r="U377" i="39" s="1"/>
  <c r="Q378" i="39"/>
  <c r="U378" i="39" s="1"/>
  <c r="Q379" i="39"/>
  <c r="Q380" i="39"/>
  <c r="Q381" i="39"/>
  <c r="Q382" i="39"/>
  <c r="Q383" i="39"/>
  <c r="Q384" i="39"/>
  <c r="Q385" i="39"/>
  <c r="Q386" i="39"/>
  <c r="U386" i="39" s="1"/>
  <c r="Q387" i="39"/>
  <c r="Q388" i="39"/>
  <c r="Q389" i="39"/>
  <c r="Q390" i="39"/>
  <c r="U390" i="39" s="1"/>
  <c r="Q391" i="39"/>
  <c r="U391" i="39" s="1"/>
  <c r="Q392" i="39"/>
  <c r="U392" i="39" s="1"/>
  <c r="Q393" i="39"/>
  <c r="Q394" i="39"/>
  <c r="Q395" i="39"/>
  <c r="Q396" i="39"/>
  <c r="Q397" i="39"/>
  <c r="Q398" i="39"/>
  <c r="Q399" i="39"/>
  <c r="Q400" i="39"/>
  <c r="U400" i="39" s="1"/>
  <c r="Q401" i="39"/>
  <c r="Q402" i="39"/>
  <c r="Q403" i="39"/>
  <c r="Q404" i="39"/>
  <c r="U404" i="39" s="1"/>
  <c r="Q405" i="39"/>
  <c r="U405" i="39" s="1"/>
  <c r="Q406" i="39"/>
  <c r="U406" i="39" s="1"/>
  <c r="Q407" i="39"/>
  <c r="Q408" i="39"/>
  <c r="Q409" i="39"/>
  <c r="Q410" i="39"/>
  <c r="Q411" i="39"/>
  <c r="Q412" i="39"/>
  <c r="Q413" i="39"/>
  <c r="Q414" i="39"/>
  <c r="U414" i="39" s="1"/>
  <c r="Q415" i="39"/>
  <c r="Q416" i="39"/>
  <c r="Q417" i="39"/>
  <c r="Q418" i="39"/>
  <c r="U418" i="39" s="1"/>
  <c r="Q419" i="39"/>
  <c r="U419" i="39" s="1"/>
  <c r="Q420" i="39"/>
  <c r="U420" i="39" s="1"/>
  <c r="Q421" i="39"/>
  <c r="Q422" i="39"/>
  <c r="Q423" i="39"/>
  <c r="Q424" i="39"/>
  <c r="Q425" i="39"/>
  <c r="Q426" i="39"/>
  <c r="Q427" i="39"/>
  <c r="Q428" i="39"/>
  <c r="U428" i="39" s="1"/>
  <c r="Q429" i="39"/>
  <c r="Q430" i="39"/>
  <c r="Q431" i="39"/>
  <c r="Q432" i="39"/>
  <c r="U432" i="39" s="1"/>
  <c r="Q433" i="39"/>
  <c r="U433" i="39" s="1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Q444" i="39"/>
  <c r="Q445" i="39"/>
  <c r="Q446" i="39"/>
  <c r="U446" i="39" s="1"/>
  <c r="Q447" i="39"/>
  <c r="U447" i="39" s="1"/>
  <c r="Q448" i="39"/>
  <c r="U448" i="39" s="1"/>
  <c r="Q449" i="39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U460" i="39" s="1"/>
  <c r="Q461" i="39"/>
  <c r="U461" i="39" s="1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U9" i="39" s="1"/>
  <c r="S10" i="39"/>
  <c r="U10" i="39" s="1"/>
  <c r="S11" i="39"/>
  <c r="S12" i="39"/>
  <c r="S13" i="39"/>
  <c r="S14" i="39"/>
  <c r="S15" i="39"/>
  <c r="U15" i="39" s="1"/>
  <c r="S16" i="39"/>
  <c r="S17" i="39"/>
  <c r="S18" i="39"/>
  <c r="U18" i="39" s="1"/>
  <c r="S19" i="39"/>
  <c r="S20" i="39"/>
  <c r="S21" i="39"/>
  <c r="S22" i="39"/>
  <c r="S23" i="39"/>
  <c r="U23" i="39" s="1"/>
  <c r="S24" i="39"/>
  <c r="U24" i="39" s="1"/>
  <c r="S25" i="39"/>
  <c r="S26" i="39"/>
  <c r="S27" i="39"/>
  <c r="S28" i="39"/>
  <c r="S29" i="39"/>
  <c r="U29" i="39" s="1"/>
  <c r="S30" i="39"/>
  <c r="S31" i="39"/>
  <c r="S32" i="39"/>
  <c r="S33" i="39"/>
  <c r="S34" i="39"/>
  <c r="S35" i="39"/>
  <c r="S36" i="39"/>
  <c r="S37" i="39"/>
  <c r="U37" i="39" s="1"/>
  <c r="S38" i="39"/>
  <c r="U38" i="39" s="1"/>
  <c r="S39" i="39"/>
  <c r="S40" i="39"/>
  <c r="S41" i="39"/>
  <c r="S42" i="39"/>
  <c r="S43" i="39"/>
  <c r="U43" i="39" s="1"/>
  <c r="S44" i="39"/>
  <c r="S45" i="39"/>
  <c r="S46" i="39"/>
  <c r="U46" i="39" s="1"/>
  <c r="S47" i="39"/>
  <c r="S48" i="39"/>
  <c r="S49" i="39"/>
  <c r="S50" i="39"/>
  <c r="S51" i="39"/>
  <c r="S52" i="39"/>
  <c r="S53" i="39"/>
  <c r="S54" i="39"/>
  <c r="S55" i="39"/>
  <c r="S56" i="39"/>
  <c r="S57" i="39"/>
  <c r="U57" i="39" s="1"/>
  <c r="S58" i="39"/>
  <c r="S59" i="39"/>
  <c r="S60" i="39"/>
  <c r="S61" i="39"/>
  <c r="S62" i="39"/>
  <c r="S63" i="39"/>
  <c r="S64" i="39"/>
  <c r="S65" i="39"/>
  <c r="U65" i="39" s="1"/>
  <c r="S66" i="39"/>
  <c r="U66" i="39" s="1"/>
  <c r="S67" i="39"/>
  <c r="S68" i="39"/>
  <c r="S69" i="39"/>
  <c r="S70" i="39"/>
  <c r="S71" i="39"/>
  <c r="U71" i="39" s="1"/>
  <c r="S72" i="39"/>
  <c r="S73" i="39"/>
  <c r="S74" i="39"/>
  <c r="U74" i="39" s="1"/>
  <c r="S75" i="39"/>
  <c r="S76" i="39"/>
  <c r="S77" i="39"/>
  <c r="S78" i="39"/>
  <c r="S79" i="39"/>
  <c r="U79" i="39" s="1"/>
  <c r="S80" i="39"/>
  <c r="U80" i="39" s="1"/>
  <c r="S81" i="39"/>
  <c r="S82" i="39"/>
  <c r="S83" i="39"/>
  <c r="S84" i="39"/>
  <c r="S85" i="39"/>
  <c r="U85" i="39" s="1"/>
  <c r="S86" i="39"/>
  <c r="S87" i="39"/>
  <c r="S88" i="39"/>
  <c r="S89" i="39"/>
  <c r="S90" i="39"/>
  <c r="S91" i="39"/>
  <c r="S92" i="39"/>
  <c r="S93" i="39"/>
  <c r="U93" i="39" s="1"/>
  <c r="S94" i="39"/>
  <c r="U94" i="39" s="1"/>
  <c r="S95" i="39"/>
  <c r="S96" i="39"/>
  <c r="S97" i="39"/>
  <c r="S98" i="39"/>
  <c r="S99" i="39"/>
  <c r="U99" i="39" s="1"/>
  <c r="S100" i="39"/>
  <c r="S101" i="39"/>
  <c r="S102" i="39"/>
  <c r="U102" i="39" s="1"/>
  <c r="S103" i="39"/>
  <c r="S104" i="39"/>
  <c r="S105" i="39"/>
  <c r="S106" i="39"/>
  <c r="S107" i="39"/>
  <c r="U107" i="39" s="1"/>
  <c r="S108" i="39"/>
  <c r="U108" i="39" s="1"/>
  <c r="S109" i="39"/>
  <c r="S110" i="39"/>
  <c r="S111" i="39"/>
  <c r="S112" i="39"/>
  <c r="S113" i="39"/>
  <c r="U113" i="39" s="1"/>
  <c r="S114" i="39"/>
  <c r="S115" i="39"/>
  <c r="S116" i="39"/>
  <c r="S117" i="39"/>
  <c r="S118" i="39"/>
  <c r="S119" i="39"/>
  <c r="S120" i="39"/>
  <c r="S121" i="39"/>
  <c r="U121" i="39" s="1"/>
  <c r="S122" i="39"/>
  <c r="U122" i="39" s="1"/>
  <c r="S123" i="39"/>
  <c r="S124" i="39"/>
  <c r="S125" i="39"/>
  <c r="S126" i="39"/>
  <c r="S127" i="39"/>
  <c r="U127" i="39" s="1"/>
  <c r="S128" i="39"/>
  <c r="S129" i="39"/>
  <c r="S130" i="39"/>
  <c r="U130" i="39" s="1"/>
  <c r="S131" i="39"/>
  <c r="S132" i="39"/>
  <c r="S133" i="39"/>
  <c r="S134" i="39"/>
  <c r="S135" i="39"/>
  <c r="U135" i="39" s="1"/>
  <c r="S136" i="39"/>
  <c r="U136" i="39" s="1"/>
  <c r="S137" i="39"/>
  <c r="S138" i="39"/>
  <c r="S139" i="39"/>
  <c r="S140" i="39"/>
  <c r="S141" i="39"/>
  <c r="S142" i="39"/>
  <c r="S143" i="39"/>
  <c r="S144" i="39"/>
  <c r="U144" i="39" s="1"/>
  <c r="S145" i="39"/>
  <c r="S146" i="39"/>
  <c r="S147" i="39"/>
  <c r="S148" i="39"/>
  <c r="S149" i="39"/>
  <c r="S150" i="39"/>
  <c r="U150" i="39" s="1"/>
  <c r="S151" i="39"/>
  <c r="S152" i="39"/>
  <c r="S153" i="39"/>
  <c r="S154" i="39"/>
  <c r="S155" i="39"/>
  <c r="U155" i="39" s="1"/>
  <c r="S156" i="39"/>
  <c r="S157" i="39"/>
  <c r="S158" i="39"/>
  <c r="S159" i="39"/>
  <c r="S160" i="39"/>
  <c r="S161" i="39"/>
  <c r="S162" i="39"/>
  <c r="S163" i="39"/>
  <c r="U163" i="39" s="1"/>
  <c r="S164" i="39"/>
  <c r="U164" i="39" s="1"/>
  <c r="S165" i="39"/>
  <c r="S166" i="39"/>
  <c r="S167" i="39"/>
  <c r="S168" i="39"/>
  <c r="S169" i="39"/>
  <c r="S170" i="39"/>
  <c r="S171" i="39"/>
  <c r="S172" i="39"/>
  <c r="U172" i="39" s="1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U191" i="39" s="1"/>
  <c r="S192" i="39"/>
  <c r="U192" i="39" s="1"/>
  <c r="S193" i="39"/>
  <c r="S194" i="39"/>
  <c r="S195" i="39"/>
  <c r="S196" i="39"/>
  <c r="S197" i="39"/>
  <c r="U197" i="39" s="1"/>
  <c r="S198" i="39"/>
  <c r="S199" i="39"/>
  <c r="S200" i="39"/>
  <c r="U200" i="39" s="1"/>
  <c r="S201" i="39"/>
  <c r="S202" i="39"/>
  <c r="S203" i="39"/>
  <c r="S204" i="39"/>
  <c r="S205" i="39"/>
  <c r="U205" i="39" s="1"/>
  <c r="S206" i="39"/>
  <c r="U206" i="39" s="1"/>
  <c r="S207" i="39"/>
  <c r="S208" i="39"/>
  <c r="S209" i="39"/>
  <c r="S210" i="39"/>
  <c r="S211" i="39"/>
  <c r="U211" i="39" s="1"/>
  <c r="S212" i="39"/>
  <c r="S213" i="39"/>
  <c r="S214" i="39"/>
  <c r="S215" i="39"/>
  <c r="S216" i="39"/>
  <c r="S217" i="39"/>
  <c r="S218" i="39"/>
  <c r="S219" i="39"/>
  <c r="U219" i="39" s="1"/>
  <c r="S220" i="39"/>
  <c r="U220" i="39" s="1"/>
  <c r="S221" i="39"/>
  <c r="S222" i="39"/>
  <c r="S223" i="39"/>
  <c r="S224" i="39"/>
  <c r="S225" i="39"/>
  <c r="U225" i="39" s="1"/>
  <c r="S226" i="39"/>
  <c r="S227" i="39"/>
  <c r="S228" i="39"/>
  <c r="U228" i="39" s="1"/>
  <c r="S229" i="39"/>
  <c r="S230" i="39"/>
  <c r="S231" i="39"/>
  <c r="S232" i="39"/>
  <c r="S233" i="39"/>
  <c r="U233" i="39" s="1"/>
  <c r="S234" i="39"/>
  <c r="U234" i="39" s="1"/>
  <c r="S235" i="39"/>
  <c r="S236" i="39"/>
  <c r="S237" i="39"/>
  <c r="S238" i="39"/>
  <c r="S239" i="39"/>
  <c r="S240" i="39"/>
  <c r="S241" i="39"/>
  <c r="S242" i="39"/>
  <c r="U242" i="39" s="1"/>
  <c r="S243" i="39"/>
  <c r="S244" i="39"/>
  <c r="S245" i="39"/>
  <c r="S246" i="39"/>
  <c r="S247" i="39"/>
  <c r="U247" i="39" s="1"/>
  <c r="S248" i="39"/>
  <c r="U248" i="39" s="1"/>
  <c r="S249" i="39"/>
  <c r="S250" i="39"/>
  <c r="S251" i="39"/>
  <c r="S252" i="39"/>
  <c r="S253" i="39"/>
  <c r="U253" i="39" s="1"/>
  <c r="S254" i="39"/>
  <c r="S255" i="39"/>
  <c r="S256" i="39"/>
  <c r="S257" i="39"/>
  <c r="S258" i="39"/>
  <c r="S259" i="39"/>
  <c r="S260" i="39"/>
  <c r="S261" i="39"/>
  <c r="U261" i="39" s="1"/>
  <c r="S262" i="39"/>
  <c r="U262" i="39" s="1"/>
  <c r="S263" i="39"/>
  <c r="S264" i="39"/>
  <c r="S265" i="39"/>
  <c r="S266" i="39"/>
  <c r="S267" i="39"/>
  <c r="S268" i="39"/>
  <c r="S269" i="39"/>
  <c r="S270" i="39"/>
  <c r="U270" i="39" s="1"/>
  <c r="S271" i="39"/>
  <c r="S272" i="39"/>
  <c r="S273" i="39"/>
  <c r="S274" i="39"/>
  <c r="S275" i="39"/>
  <c r="U275" i="39" s="1"/>
  <c r="S276" i="39"/>
  <c r="U276" i="39" s="1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U289" i="39" s="1"/>
  <c r="S290" i="39"/>
  <c r="U290" i="39" s="1"/>
  <c r="S291" i="39"/>
  <c r="S292" i="39"/>
  <c r="S293" i="39"/>
  <c r="S294" i="39"/>
  <c r="S295" i="39"/>
  <c r="U295" i="39" s="1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S307" i="39"/>
  <c r="S308" i="39"/>
  <c r="S309" i="39"/>
  <c r="U309" i="39" s="1"/>
  <c r="S310" i="39"/>
  <c r="S311" i="39"/>
  <c r="S312" i="39"/>
  <c r="S313" i="39"/>
  <c r="S314" i="39"/>
  <c r="S315" i="39"/>
  <c r="S316" i="39"/>
  <c r="S317" i="39"/>
  <c r="U317" i="39" s="1"/>
  <c r="S318" i="39"/>
  <c r="U318" i="39" s="1"/>
  <c r="S319" i="39"/>
  <c r="S320" i="39"/>
  <c r="S321" i="39"/>
  <c r="S322" i="39"/>
  <c r="S323" i="39"/>
  <c r="U323" i="39" s="1"/>
  <c r="S324" i="39"/>
  <c r="S325" i="39"/>
  <c r="S326" i="39"/>
  <c r="U326" i="39" s="1"/>
  <c r="S327" i="39"/>
  <c r="S328" i="39"/>
  <c r="S329" i="39"/>
  <c r="S330" i="39"/>
  <c r="S331" i="39"/>
  <c r="U331" i="39" s="1"/>
  <c r="S332" i="39"/>
  <c r="U332" i="39" s="1"/>
  <c r="S333" i="39"/>
  <c r="S334" i="39"/>
  <c r="S335" i="39"/>
  <c r="S336" i="39"/>
  <c r="S337" i="39"/>
  <c r="S338" i="39"/>
  <c r="S339" i="39"/>
  <c r="S340" i="39"/>
  <c r="U340" i="39" s="1"/>
  <c r="S341" i="39"/>
  <c r="S342" i="39"/>
  <c r="S343" i="39"/>
  <c r="S344" i="39"/>
  <c r="S345" i="39"/>
  <c r="U345" i="39" s="1"/>
  <c r="S346" i="39"/>
  <c r="U346" i="39" s="1"/>
  <c r="S347" i="39"/>
  <c r="S348" i="39"/>
  <c r="S349" i="39"/>
  <c r="S350" i="39"/>
  <c r="S351" i="39"/>
  <c r="U351" i="39" s="1"/>
  <c r="S352" i="39"/>
  <c r="S353" i="39"/>
  <c r="S354" i="39"/>
  <c r="S355" i="39"/>
  <c r="S356" i="39"/>
  <c r="S357" i="39"/>
  <c r="S358" i="39"/>
  <c r="S359" i="39"/>
  <c r="U359" i="39" s="1"/>
  <c r="S360" i="39"/>
  <c r="U360" i="39" s="1"/>
  <c r="S361" i="39"/>
  <c r="S362" i="39"/>
  <c r="S363" i="39"/>
  <c r="S364" i="39"/>
  <c r="S365" i="39"/>
  <c r="S366" i="39"/>
  <c r="S367" i="39"/>
  <c r="S368" i="39"/>
  <c r="U368" i="39" s="1"/>
  <c r="S369" i="39"/>
  <c r="S370" i="39"/>
  <c r="S371" i="39"/>
  <c r="S372" i="39"/>
  <c r="S373" i="39"/>
  <c r="U373" i="39" s="1"/>
  <c r="S374" i="39"/>
  <c r="U374" i="39" s="1"/>
  <c r="S375" i="39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U387" i="39" s="1"/>
  <c r="S388" i="39"/>
  <c r="U388" i="39" s="1"/>
  <c r="S389" i="39"/>
  <c r="S390" i="39"/>
  <c r="S391" i="39"/>
  <c r="S392" i="39"/>
  <c r="S393" i="39"/>
  <c r="U393" i="39" s="1"/>
  <c r="S394" i="39"/>
  <c r="S395" i="39"/>
  <c r="S396" i="39"/>
  <c r="U396" i="39" s="1"/>
  <c r="S397" i="39"/>
  <c r="S398" i="39"/>
  <c r="S399" i="39"/>
  <c r="S400" i="39"/>
  <c r="S401" i="39"/>
  <c r="U401" i="39" s="1"/>
  <c r="S402" i="39"/>
  <c r="U402" i="39" s="1"/>
  <c r="S403" i="39"/>
  <c r="S404" i="39"/>
  <c r="S405" i="39"/>
  <c r="S406" i="39"/>
  <c r="S407" i="39"/>
  <c r="U407" i="39" s="1"/>
  <c r="S408" i="39"/>
  <c r="S409" i="39"/>
  <c r="S410" i="39"/>
  <c r="S411" i="39"/>
  <c r="S412" i="39"/>
  <c r="S413" i="39"/>
  <c r="S414" i="39"/>
  <c r="S415" i="39"/>
  <c r="U415" i="39" s="1"/>
  <c r="S416" i="39"/>
  <c r="U416" i="39" s="1"/>
  <c r="S417" i="39"/>
  <c r="S418" i="39"/>
  <c r="S419" i="39"/>
  <c r="S420" i="39"/>
  <c r="S421" i="39"/>
  <c r="U421" i="39" s="1"/>
  <c r="S422" i="39"/>
  <c r="S423" i="39"/>
  <c r="S424" i="39"/>
  <c r="U424" i="39" s="1"/>
  <c r="S425" i="39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S438" i="39"/>
  <c r="U438" i="39" s="1"/>
  <c r="S439" i="39"/>
  <c r="S440" i="39"/>
  <c r="S441" i="39"/>
  <c r="S442" i="39"/>
  <c r="S443" i="39"/>
  <c r="U443" i="39" s="1"/>
  <c r="S444" i="39"/>
  <c r="U444" i="39" s="1"/>
  <c r="S445" i="39"/>
  <c r="S446" i="39"/>
  <c r="S447" i="39"/>
  <c r="S448" i="39"/>
  <c r="S449" i="39"/>
  <c r="U449" i="39" s="1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U471" i="39" s="1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16" i="39"/>
  <c r="U30" i="39"/>
  <c r="U31" i="39"/>
  <c r="U32" i="39"/>
  <c r="U44" i="39"/>
  <c r="U51" i="39"/>
  <c r="U52" i="39"/>
  <c r="U58" i="39"/>
  <c r="U59" i="39"/>
  <c r="U60" i="39"/>
  <c r="U72" i="39"/>
  <c r="U82" i="39"/>
  <c r="U83" i="39"/>
  <c r="U86" i="39"/>
  <c r="U87" i="39"/>
  <c r="U88" i="39"/>
  <c r="U100" i="39"/>
  <c r="U114" i="39"/>
  <c r="U115" i="39"/>
  <c r="U116" i="39"/>
  <c r="U128" i="39"/>
  <c r="U141" i="39"/>
  <c r="U142" i="39"/>
  <c r="U143" i="39"/>
  <c r="U149" i="39"/>
  <c r="U156" i="39"/>
  <c r="U157" i="39"/>
  <c r="U158" i="39"/>
  <c r="U169" i="39"/>
  <c r="U170" i="39"/>
  <c r="U177" i="39"/>
  <c r="U178" i="39"/>
  <c r="U183" i="39"/>
  <c r="U184" i="39"/>
  <c r="U186" i="39"/>
  <c r="U198" i="39"/>
  <c r="U208" i="39"/>
  <c r="U209" i="39"/>
  <c r="U212" i="39"/>
  <c r="U213" i="39"/>
  <c r="U214" i="39"/>
  <c r="U226" i="39"/>
  <c r="U239" i="39"/>
  <c r="U240" i="39"/>
  <c r="U241" i="39"/>
  <c r="U254" i="39"/>
  <c r="U255" i="39"/>
  <c r="U256" i="39"/>
  <c r="U267" i="39"/>
  <c r="U268" i="39"/>
  <c r="U281" i="39"/>
  <c r="U282" i="39"/>
  <c r="U284" i="39"/>
  <c r="U296" i="39"/>
  <c r="U303" i="39"/>
  <c r="U304" i="39"/>
  <c r="U310" i="39"/>
  <c r="U311" i="39"/>
  <c r="U312" i="39"/>
  <c r="U324" i="39"/>
  <c r="U334" i="39"/>
  <c r="U335" i="39"/>
  <c r="U337" i="39"/>
  <c r="U338" i="39"/>
  <c r="U339" i="39"/>
  <c r="U352" i="39"/>
  <c r="U353" i="39"/>
  <c r="U354" i="39"/>
  <c r="U362" i="39"/>
  <c r="U363" i="39"/>
  <c r="U365" i="39"/>
  <c r="U366" i="39"/>
  <c r="U379" i="39"/>
  <c r="U380" i="39"/>
  <c r="U382" i="39"/>
  <c r="U394" i="39"/>
  <c r="U408" i="39"/>
  <c r="U409" i="39"/>
  <c r="U410" i="39"/>
  <c r="U422" i="39"/>
  <c r="U429" i="39"/>
  <c r="U430" i="39"/>
  <c r="U435" i="39"/>
  <c r="U436" i="39"/>
  <c r="U437" i="39"/>
  <c r="U450" i="39"/>
  <c r="U451" i="39"/>
  <c r="U452" i="39"/>
  <c r="U457" i="39"/>
  <c r="U458" i="39"/>
  <c r="U463" i="39"/>
  <c r="U464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AA1259" i="20"/>
  <c r="AA1427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82" i="20"/>
  <c r="AB1797" i="20"/>
  <c r="AB1799" i="20"/>
  <c r="AB1821" i="20"/>
  <c r="AB1871" i="20"/>
  <c r="AB1880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44" i="20"/>
  <c r="AB2047" i="20"/>
  <c r="AB2076" i="20"/>
  <c r="AB2084" i="20"/>
  <c r="AB2092" i="20"/>
  <c r="AB2135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J4" i="34" s="1"/>
  <c r="I5" i="34"/>
  <c r="J5" i="34" s="1"/>
  <c r="L5" i="34" s="1"/>
  <c r="I6" i="34"/>
  <c r="J6" i="34" s="1"/>
  <c r="L6" i="34" s="1"/>
  <c r="I7" i="34"/>
  <c r="J7" i="34" s="1"/>
  <c r="L7" i="34" s="1"/>
  <c r="I8" i="34"/>
  <c r="J8" i="34" s="1"/>
  <c r="I9" i="34"/>
  <c r="J9" i="34" s="1"/>
  <c r="I10" i="34"/>
  <c r="J10" i="34" s="1"/>
  <c r="I11" i="34"/>
  <c r="I12" i="34"/>
  <c r="I13" i="34"/>
  <c r="I14" i="34"/>
  <c r="J14" i="34" s="1"/>
  <c r="L14" i="34" s="1"/>
  <c r="I15" i="34"/>
  <c r="I16" i="34"/>
  <c r="I17" i="34"/>
  <c r="N17" i="34" s="1"/>
  <c r="O17" i="34" s="1"/>
  <c r="I18" i="34"/>
  <c r="N18" i="34" s="1"/>
  <c r="O18" i="34" s="1"/>
  <c r="I19" i="34"/>
  <c r="J19" i="34" s="1"/>
  <c r="L19" i="34" s="1"/>
  <c r="I20" i="34"/>
  <c r="N20" i="34" s="1"/>
  <c r="O20" i="34" s="1"/>
  <c r="I21" i="34"/>
  <c r="N21" i="34" s="1"/>
  <c r="O21" i="34" s="1"/>
  <c r="I22" i="34"/>
  <c r="J22" i="34" s="1"/>
  <c r="I23" i="34"/>
  <c r="J23" i="34" s="1"/>
  <c r="I24" i="34"/>
  <c r="J24" i="34" s="1"/>
  <c r="I25" i="34"/>
  <c r="I26" i="34"/>
  <c r="J26" i="34" s="1"/>
  <c r="I27" i="34"/>
  <c r="I28" i="34"/>
  <c r="J28" i="34" s="1"/>
  <c r="L28" i="34" s="1"/>
  <c r="I29" i="34"/>
  <c r="J29" i="34" s="1"/>
  <c r="L29" i="34" s="1"/>
  <c r="I30" i="34"/>
  <c r="I31" i="34"/>
  <c r="I32" i="34"/>
  <c r="J32" i="34" s="1"/>
  <c r="I33" i="34"/>
  <c r="J33" i="34" s="1"/>
  <c r="L33" i="34" s="1"/>
  <c r="I34" i="34"/>
  <c r="J34" i="34" s="1"/>
  <c r="L34" i="34" s="1"/>
  <c r="I35" i="34"/>
  <c r="J35" i="34" s="1"/>
  <c r="L35" i="34" s="1"/>
  <c r="I36" i="34"/>
  <c r="J36" i="34" s="1"/>
  <c r="L36" i="34" s="1"/>
  <c r="I37" i="34"/>
  <c r="J37" i="34" s="1"/>
  <c r="I38" i="34"/>
  <c r="J38" i="34" s="1"/>
  <c r="I39" i="34"/>
  <c r="I40" i="34"/>
  <c r="J40" i="34" s="1"/>
  <c r="I41" i="34"/>
  <c r="I42" i="34"/>
  <c r="J42" i="34" s="1"/>
  <c r="I43" i="34"/>
  <c r="J43" i="34" s="1"/>
  <c r="L43" i="34" s="1"/>
  <c r="I44" i="34"/>
  <c r="J44" i="34" s="1"/>
  <c r="I45" i="34"/>
  <c r="I46" i="34"/>
  <c r="J46" i="34" s="1"/>
  <c r="L46" i="34" s="1"/>
  <c r="I47" i="34"/>
  <c r="J47" i="34" s="1"/>
  <c r="L47" i="34" s="1"/>
  <c r="I48" i="34"/>
  <c r="N48" i="34" s="1"/>
  <c r="O48" i="34" s="1"/>
  <c r="I49" i="34"/>
  <c r="J49" i="34" s="1"/>
  <c r="L49" i="34" s="1"/>
  <c r="I50" i="34"/>
  <c r="J50" i="34" s="1"/>
  <c r="I51" i="34"/>
  <c r="J51" i="34" s="1"/>
  <c r="I52" i="34"/>
  <c r="J52" i="34" s="1"/>
  <c r="I53" i="34"/>
  <c r="I54" i="34"/>
  <c r="J54" i="34" s="1"/>
  <c r="I55" i="34"/>
  <c r="I56" i="34"/>
  <c r="J56" i="34" s="1"/>
  <c r="L56" i="34" s="1"/>
  <c r="I57" i="34"/>
  <c r="J57" i="34" s="1"/>
  <c r="L57" i="34" s="1"/>
  <c r="I58" i="34"/>
  <c r="J58" i="34" s="1"/>
  <c r="I59" i="34"/>
  <c r="I60" i="34"/>
  <c r="J60" i="34" s="1"/>
  <c r="I61" i="34"/>
  <c r="J61" i="34" s="1"/>
  <c r="I62" i="34"/>
  <c r="J62" i="34" s="1"/>
  <c r="L62" i="34" s="1"/>
  <c r="I63" i="34"/>
  <c r="N63" i="34" s="1"/>
  <c r="O63" i="34" s="1"/>
  <c r="I64" i="34"/>
  <c r="J64" i="34" s="1"/>
  <c r="I65" i="34"/>
  <c r="J65" i="34" s="1"/>
  <c r="I66" i="34"/>
  <c r="J66" i="34" s="1"/>
  <c r="I67" i="34"/>
  <c r="I68" i="34"/>
  <c r="J68" i="34" s="1"/>
  <c r="I69" i="34"/>
  <c r="I70" i="34"/>
  <c r="J70" i="34" s="1"/>
  <c r="I71" i="34"/>
  <c r="J71" i="34" s="1"/>
  <c r="L71" i="34" s="1"/>
  <c r="I72" i="34"/>
  <c r="I73" i="34"/>
  <c r="I74" i="34"/>
  <c r="J74" i="34" s="1"/>
  <c r="I75" i="34"/>
  <c r="J75" i="34" s="1"/>
  <c r="L75" i="34" s="1"/>
  <c r="I76" i="34"/>
  <c r="J76" i="34" s="1"/>
  <c r="L76" i="34" s="1"/>
  <c r="I77" i="34"/>
  <c r="N77" i="34" s="1"/>
  <c r="O77" i="34" s="1"/>
  <c r="I78" i="34"/>
  <c r="J78" i="34" s="1"/>
  <c r="I79" i="34"/>
  <c r="J79" i="34" s="1"/>
  <c r="I80" i="34"/>
  <c r="J80" i="34" s="1"/>
  <c r="I81" i="34"/>
  <c r="I82" i="34"/>
  <c r="J82" i="34" s="1"/>
  <c r="I83" i="34"/>
  <c r="J83" i="34" s="1"/>
  <c r="L83" i="34" s="1"/>
  <c r="I84" i="34"/>
  <c r="J84" i="34" s="1"/>
  <c r="I85" i="34"/>
  <c r="J85" i="34" s="1"/>
  <c r="L85" i="34" s="1"/>
  <c r="I86" i="34"/>
  <c r="J86" i="34" s="1"/>
  <c r="I87" i="34"/>
  <c r="N87" i="34" s="1"/>
  <c r="O87" i="34" s="1"/>
  <c r="I88" i="34"/>
  <c r="I89" i="34"/>
  <c r="J89" i="34" s="1"/>
  <c r="L89" i="34" s="1"/>
  <c r="I90" i="34"/>
  <c r="N90" i="34" s="1"/>
  <c r="O90" i="34" s="1"/>
  <c r="I91" i="34"/>
  <c r="J91" i="34" s="1"/>
  <c r="L91" i="34" s="1"/>
  <c r="I92" i="34"/>
  <c r="J92" i="34" s="1"/>
  <c r="I93" i="34"/>
  <c r="J93" i="34" s="1"/>
  <c r="I94" i="34"/>
  <c r="J94" i="34" s="1"/>
  <c r="I95" i="34"/>
  <c r="I96" i="34"/>
  <c r="J96" i="34" s="1"/>
  <c r="I97" i="34"/>
  <c r="J97" i="34" s="1"/>
  <c r="L97" i="34" s="1"/>
  <c r="I98" i="34"/>
  <c r="J98" i="34" s="1"/>
  <c r="I99" i="34"/>
  <c r="J99" i="34" s="1"/>
  <c r="L99" i="34" s="1"/>
  <c r="I100" i="34"/>
  <c r="J100" i="34" s="1"/>
  <c r="I101" i="34"/>
  <c r="I102" i="34"/>
  <c r="I103" i="34"/>
  <c r="N103" i="34" s="1"/>
  <c r="O103" i="34" s="1"/>
  <c r="I104" i="34"/>
  <c r="J104" i="34" s="1"/>
  <c r="L104" i="34" s="1"/>
  <c r="I105" i="34"/>
  <c r="J105" i="34" s="1"/>
  <c r="L105" i="34" s="1"/>
  <c r="I106" i="34"/>
  <c r="J106" i="34" s="1"/>
  <c r="I107" i="34"/>
  <c r="J107" i="34" s="1"/>
  <c r="I108" i="34"/>
  <c r="J108" i="34" s="1"/>
  <c r="I109" i="34"/>
  <c r="J109" i="34" s="1"/>
  <c r="L109" i="34" s="1"/>
  <c r="I110" i="34"/>
  <c r="J110" i="34" s="1"/>
  <c r="I111" i="34"/>
  <c r="J111" i="34" s="1"/>
  <c r="I112" i="34"/>
  <c r="J112" i="34" s="1"/>
  <c r="I113" i="34"/>
  <c r="N113" i="34" s="1"/>
  <c r="O113" i="34" s="1"/>
  <c r="I114" i="34"/>
  <c r="J114" i="34" s="1"/>
  <c r="I115" i="34"/>
  <c r="J115" i="34" s="1"/>
  <c r="L115" i="34" s="1"/>
  <c r="I116" i="34"/>
  <c r="I117" i="34"/>
  <c r="N117" i="34" s="1"/>
  <c r="O117" i="34" s="1"/>
  <c r="J2" i="34"/>
  <c r="J11" i="34"/>
  <c r="J12" i="34"/>
  <c r="J13" i="34"/>
  <c r="L13" i="34" s="1"/>
  <c r="J15" i="34"/>
  <c r="L15" i="34" s="1"/>
  <c r="J16" i="34"/>
  <c r="J17" i="34"/>
  <c r="J25" i="34"/>
  <c r="L25" i="34" s="1"/>
  <c r="J27" i="34"/>
  <c r="L27" i="34" s="1"/>
  <c r="J30" i="34"/>
  <c r="J39" i="34"/>
  <c r="J41" i="34"/>
  <c r="L41" i="34" s="1"/>
  <c r="J53" i="34"/>
  <c r="L53" i="34" s="1"/>
  <c r="J55" i="34"/>
  <c r="L55" i="34" s="1"/>
  <c r="J67" i="34"/>
  <c r="L67" i="34" s="1"/>
  <c r="J69" i="34"/>
  <c r="J72" i="34"/>
  <c r="J81" i="34"/>
  <c r="L81" i="34" s="1"/>
  <c r="J95" i="34"/>
  <c r="L95" i="34" s="1"/>
  <c r="K2" i="34"/>
  <c r="K3" i="34"/>
  <c r="K4" i="34"/>
  <c r="M4" i="34" s="1"/>
  <c r="K5" i="34"/>
  <c r="M5" i="34" s="1"/>
  <c r="K6" i="34"/>
  <c r="K7" i="34"/>
  <c r="K8" i="34"/>
  <c r="K9" i="34"/>
  <c r="M9" i="34" s="1"/>
  <c r="K10" i="34"/>
  <c r="K11" i="34"/>
  <c r="M11" i="34" s="1"/>
  <c r="K12" i="34"/>
  <c r="N12" i="34" s="1"/>
  <c r="O12" i="34" s="1"/>
  <c r="K13" i="34"/>
  <c r="N13" i="34" s="1"/>
  <c r="O13" i="34" s="1"/>
  <c r="K14" i="34"/>
  <c r="M14" i="34" s="1"/>
  <c r="K15" i="34"/>
  <c r="M15" i="34" s="1"/>
  <c r="K16" i="34"/>
  <c r="K17" i="34"/>
  <c r="K18" i="34"/>
  <c r="M18" i="34" s="1"/>
  <c r="K19" i="34"/>
  <c r="M19" i="34" s="1"/>
  <c r="K20" i="34"/>
  <c r="M20" i="34" s="1"/>
  <c r="K21" i="34"/>
  <c r="M21" i="34" s="1"/>
  <c r="K22" i="34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K31" i="34"/>
  <c r="K32" i="34"/>
  <c r="M32" i="34" s="1"/>
  <c r="K33" i="34"/>
  <c r="M33" i="34" s="1"/>
  <c r="K34" i="34"/>
  <c r="K35" i="34"/>
  <c r="M35" i="34" s="1"/>
  <c r="K36" i="34"/>
  <c r="M36" i="34" s="1"/>
  <c r="K37" i="34"/>
  <c r="M37" i="34" s="1"/>
  <c r="K38" i="34"/>
  <c r="K39" i="34"/>
  <c r="M39" i="34" s="1"/>
  <c r="K40" i="34"/>
  <c r="K41" i="34"/>
  <c r="M41" i="34" s="1"/>
  <c r="K42" i="34"/>
  <c r="M42" i="34" s="1"/>
  <c r="K43" i="34"/>
  <c r="M43" i="34" s="1"/>
  <c r="K44" i="34"/>
  <c r="K45" i="34"/>
  <c r="K46" i="34"/>
  <c r="M46" i="34" s="1"/>
  <c r="K47" i="34"/>
  <c r="M47" i="34" s="1"/>
  <c r="K48" i="34"/>
  <c r="M48" i="34" s="1"/>
  <c r="K49" i="34"/>
  <c r="M49" i="34" s="1"/>
  <c r="K50" i="34"/>
  <c r="M50" i="34" s="1"/>
  <c r="K51" i="34"/>
  <c r="M51" i="34" s="1"/>
  <c r="K52" i="34"/>
  <c r="K53" i="34"/>
  <c r="M53" i="34" s="1"/>
  <c r="K54" i="34"/>
  <c r="K55" i="34"/>
  <c r="M55" i="34" s="1"/>
  <c r="K56" i="34"/>
  <c r="M56" i="34" s="1"/>
  <c r="K57" i="34"/>
  <c r="M57" i="34" s="1"/>
  <c r="K58" i="34"/>
  <c r="K59" i="34"/>
  <c r="K60" i="34"/>
  <c r="M60" i="34" s="1"/>
  <c r="K61" i="34"/>
  <c r="M61" i="34" s="1"/>
  <c r="K62" i="34"/>
  <c r="K63" i="34"/>
  <c r="M63" i="34" s="1"/>
  <c r="K64" i="34"/>
  <c r="K65" i="34"/>
  <c r="K66" i="34"/>
  <c r="M66" i="34" s="1"/>
  <c r="K67" i="34"/>
  <c r="M67" i="34" s="1"/>
  <c r="K68" i="34"/>
  <c r="M68" i="34" s="1"/>
  <c r="K69" i="34"/>
  <c r="K70" i="34"/>
  <c r="M70" i="34" s="1"/>
  <c r="K71" i="34"/>
  <c r="M71" i="34" s="1"/>
  <c r="K72" i="34"/>
  <c r="K73" i="34"/>
  <c r="K74" i="34"/>
  <c r="M74" i="34" s="1"/>
  <c r="K75" i="34"/>
  <c r="M75" i="34" s="1"/>
  <c r="K76" i="34"/>
  <c r="M76" i="34" s="1"/>
  <c r="K77" i="34"/>
  <c r="M77" i="34" s="1"/>
  <c r="K78" i="34"/>
  <c r="M78" i="34" s="1"/>
  <c r="K79" i="34"/>
  <c r="K80" i="34"/>
  <c r="K81" i="34"/>
  <c r="M81" i="34" s="1"/>
  <c r="K82" i="34"/>
  <c r="M82" i="34" s="1"/>
  <c r="K83" i="34"/>
  <c r="N83" i="34" s="1"/>
  <c r="O83" i="34" s="1"/>
  <c r="K84" i="34"/>
  <c r="M84" i="34" s="1"/>
  <c r="K85" i="34"/>
  <c r="M85" i="34" s="1"/>
  <c r="K86" i="34"/>
  <c r="K87" i="34"/>
  <c r="K88" i="34"/>
  <c r="M88" i="34" s="1"/>
  <c r="K89" i="34"/>
  <c r="M89" i="34" s="1"/>
  <c r="K90" i="34"/>
  <c r="K91" i="34"/>
  <c r="K92" i="34"/>
  <c r="M92" i="34" s="1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K102" i="34"/>
  <c r="M102" i="34" s="1"/>
  <c r="K103" i="34"/>
  <c r="M103" i="34" s="1"/>
  <c r="K104" i="34"/>
  <c r="K105" i="34"/>
  <c r="K106" i="34"/>
  <c r="M106" i="34" s="1"/>
  <c r="K107" i="34"/>
  <c r="M107" i="34" s="1"/>
  <c r="K108" i="34"/>
  <c r="M108" i="34" s="1"/>
  <c r="K109" i="34"/>
  <c r="M109" i="34" s="1"/>
  <c r="K110" i="34"/>
  <c r="K111" i="34"/>
  <c r="K112" i="34"/>
  <c r="M112" i="34" s="1"/>
  <c r="K113" i="34"/>
  <c r="M113" i="34" s="1"/>
  <c r="K114" i="34"/>
  <c r="K115" i="34"/>
  <c r="K116" i="34"/>
  <c r="M116" i="34" s="1"/>
  <c r="K117" i="34"/>
  <c r="M117" i="34" s="1"/>
  <c r="L11" i="34"/>
  <c r="L12" i="34"/>
  <c r="M3" i="34"/>
  <c r="M6" i="34"/>
  <c r="M7" i="34"/>
  <c r="M10" i="34"/>
  <c r="M12" i="34"/>
  <c r="M13" i="34"/>
  <c r="M17" i="34"/>
  <c r="M31" i="34"/>
  <c r="M34" i="34"/>
  <c r="M38" i="34"/>
  <c r="M40" i="34"/>
  <c r="M45" i="34"/>
  <c r="M52" i="34"/>
  <c r="M54" i="34"/>
  <c r="M59" i="34"/>
  <c r="M62" i="34"/>
  <c r="M64" i="34"/>
  <c r="M65" i="34"/>
  <c r="M73" i="34"/>
  <c r="M79" i="34"/>
  <c r="M80" i="34"/>
  <c r="M87" i="34"/>
  <c r="M90" i="34"/>
  <c r="M91" i="34"/>
  <c r="M101" i="34"/>
  <c r="M104" i="34"/>
  <c r="M105" i="34"/>
  <c r="M110" i="34"/>
  <c r="M111" i="34"/>
  <c r="M115" i="34"/>
  <c r="J135" i="10"/>
  <c r="J105" i="10"/>
  <c r="J224" i="10"/>
  <c r="J130" i="10"/>
  <c r="J147" i="10"/>
  <c r="J113" i="10"/>
  <c r="J137" i="10"/>
  <c r="J99" i="10"/>
  <c r="J146" i="10"/>
  <c r="J2" i="10"/>
  <c r="J216" i="10"/>
  <c r="J3" i="10"/>
  <c r="J144" i="10"/>
  <c r="J119" i="10"/>
  <c r="J207" i="10"/>
  <c r="J134" i="10"/>
  <c r="J152" i="10"/>
  <c r="J118" i="10"/>
  <c r="J4" i="10"/>
  <c r="J233" i="10"/>
  <c r="J178" i="10"/>
  <c r="J5" i="10"/>
  <c r="J6" i="10"/>
  <c r="J181" i="10"/>
  <c r="J100" i="10"/>
  <c r="J7" i="10"/>
  <c r="J8" i="10"/>
  <c r="J182" i="10"/>
  <c r="J198" i="10"/>
  <c r="J222" i="10"/>
  <c r="J9" i="10"/>
  <c r="J10" i="10"/>
  <c r="J11" i="10"/>
  <c r="J12" i="10"/>
  <c r="J13" i="10"/>
  <c r="J203" i="10"/>
  <c r="J212" i="10"/>
  <c r="J14" i="10"/>
  <c r="J235" i="10"/>
  <c r="J15" i="10"/>
  <c r="J16" i="10"/>
  <c r="J17" i="10"/>
  <c r="J136" i="10"/>
  <c r="J115" i="10"/>
  <c r="J97" i="10"/>
  <c r="J18" i="10"/>
  <c r="J169" i="10"/>
  <c r="J19" i="10"/>
  <c r="J20" i="10"/>
  <c r="J122" i="10"/>
  <c r="J21" i="10"/>
  <c r="J228" i="10"/>
  <c r="J22" i="10"/>
  <c r="J23" i="10"/>
  <c r="J24" i="10"/>
  <c r="J25" i="10"/>
  <c r="J26" i="10"/>
  <c r="J27" i="10"/>
  <c r="J28" i="10"/>
  <c r="J214" i="10"/>
  <c r="J125" i="10"/>
  <c r="J129" i="10"/>
  <c r="J29" i="10"/>
  <c r="J30" i="10"/>
  <c r="J31" i="10"/>
  <c r="J32" i="10"/>
  <c r="J33" i="10"/>
  <c r="J34" i="10"/>
  <c r="J35" i="10"/>
  <c r="J36" i="10"/>
  <c r="J94" i="10"/>
  <c r="J211" i="10"/>
  <c r="J197" i="10"/>
  <c r="J206" i="10"/>
  <c r="J132" i="10"/>
  <c r="J106" i="10"/>
  <c r="J120" i="10"/>
  <c r="J148" i="10"/>
  <c r="J124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58" i="10"/>
  <c r="J56" i="10"/>
  <c r="J110" i="10"/>
  <c r="J236" i="10"/>
  <c r="J57" i="10"/>
  <c r="J58" i="10"/>
  <c r="J109" i="10"/>
  <c r="J210" i="10"/>
  <c r="J59" i="10"/>
  <c r="J138" i="10"/>
  <c r="J60" i="10"/>
  <c r="J61" i="10"/>
  <c r="J62" i="10"/>
  <c r="J63" i="10"/>
  <c r="J133" i="10"/>
  <c r="J156" i="10"/>
  <c r="J140" i="10"/>
  <c r="J126" i="10"/>
  <c r="J139" i="10"/>
  <c r="J64" i="10"/>
  <c r="J65" i="10"/>
  <c r="J66" i="10"/>
  <c r="J174" i="10"/>
  <c r="J67" i="10"/>
  <c r="J68" i="10"/>
  <c r="J170" i="10"/>
  <c r="J69" i="10"/>
  <c r="J70" i="10"/>
  <c r="J160" i="10"/>
  <c r="J71" i="10"/>
  <c r="J183" i="10"/>
  <c r="J151" i="10"/>
  <c r="J184" i="10"/>
  <c r="J127" i="10"/>
  <c r="J128" i="10"/>
  <c r="J153" i="10"/>
  <c r="J155" i="10"/>
  <c r="J149" i="10"/>
  <c r="J72" i="10"/>
  <c r="J73" i="10"/>
  <c r="J74" i="10"/>
  <c r="J96" i="10"/>
  <c r="J101" i="10"/>
  <c r="J161" i="10"/>
  <c r="J75" i="10"/>
  <c r="J234" i="10"/>
  <c r="J111" i="10"/>
  <c r="J95" i="10"/>
  <c r="J180" i="10"/>
  <c r="J154" i="10"/>
  <c r="J159" i="10"/>
  <c r="J123" i="10"/>
  <c r="J117" i="10"/>
  <c r="J76" i="10"/>
  <c r="J77" i="10"/>
  <c r="J229" i="10"/>
  <c r="J145" i="10"/>
  <c r="J116" i="10"/>
  <c r="J227" i="10"/>
  <c r="J173" i="10"/>
  <c r="J217" i="10"/>
  <c r="J218" i="10"/>
  <c r="J78" i="10"/>
  <c r="J141" i="10"/>
  <c r="J114" i="10"/>
  <c r="J171" i="10"/>
  <c r="J98" i="10"/>
  <c r="J175" i="10"/>
  <c r="J213" i="10"/>
  <c r="J237" i="10"/>
  <c r="J79" i="10"/>
  <c r="J80" i="10"/>
  <c r="J81" i="10"/>
  <c r="J82" i="10"/>
  <c r="J238" i="10"/>
  <c r="J239" i="10"/>
  <c r="J107" i="10"/>
  <c r="J240" i="10"/>
  <c r="J83" i="10"/>
  <c r="J84" i="10"/>
  <c r="J164" i="10"/>
  <c r="J172" i="10"/>
  <c r="J157" i="10"/>
  <c r="J241" i="10"/>
  <c r="J85" i="10"/>
  <c r="J108" i="10"/>
  <c r="J86" i="10"/>
  <c r="J87" i="10"/>
  <c r="J242" i="10"/>
  <c r="J215" i="10"/>
  <c r="J112" i="10"/>
  <c r="J230" i="10"/>
  <c r="J219" i="10"/>
  <c r="J208" i="10"/>
  <c r="J185" i="10"/>
  <c r="J188" i="10"/>
  <c r="J189" i="10"/>
  <c r="J190" i="10"/>
  <c r="J231" i="10"/>
  <c r="J191" i="10"/>
  <c r="J192" i="10"/>
  <c r="J193" i="10"/>
  <c r="J204" i="10"/>
  <c r="J165" i="10"/>
  <c r="J194" i="10"/>
  <c r="J166" i="10"/>
  <c r="J199" i="10"/>
  <c r="J167" i="10"/>
  <c r="J162" i="10"/>
  <c r="J195" i="10"/>
  <c r="J196" i="10"/>
  <c r="J243" i="10"/>
  <c r="J186" i="10"/>
  <c r="J88" i="10"/>
  <c r="J244" i="10"/>
  <c r="J103" i="10"/>
  <c r="J102" i="10"/>
  <c r="J187" i="10"/>
  <c r="J202" i="10"/>
  <c r="J131" i="10"/>
  <c r="J232" i="10"/>
  <c r="J245" i="10"/>
  <c r="J225" i="10"/>
  <c r="J220" i="10"/>
  <c r="J104" i="10"/>
  <c r="J121" i="10"/>
  <c r="J89" i="10"/>
  <c r="J90" i="10"/>
  <c r="J91" i="10"/>
  <c r="J92" i="10"/>
  <c r="J93" i="10"/>
  <c r="J246" i="10"/>
  <c r="J221" i="10"/>
  <c r="J179" i="10"/>
  <c r="J176" i="10"/>
  <c r="J168" i="10"/>
  <c r="J177" i="10"/>
  <c r="J163" i="10"/>
  <c r="J142" i="10"/>
  <c r="J143" i="10"/>
  <c r="J209" i="10"/>
  <c r="J247" i="10"/>
  <c r="J248" i="10"/>
  <c r="J150" i="10"/>
  <c r="J226" i="10"/>
  <c r="J205" i="10"/>
  <c r="J200" i="10"/>
  <c r="J249" i="10"/>
  <c r="J250" i="10"/>
  <c r="J223" i="10"/>
  <c r="J251" i="10"/>
  <c r="J252" i="10"/>
  <c r="J253" i="10"/>
  <c r="J254" i="10"/>
  <c r="K135" i="10"/>
  <c r="AB506" i="20" s="1"/>
  <c r="K105" i="10"/>
  <c r="AB1893" i="20" s="1"/>
  <c r="K224" i="10"/>
  <c r="AB323" i="20" s="1"/>
  <c r="K130" i="10"/>
  <c r="AB2057" i="20" s="1"/>
  <c r="K147" i="10"/>
  <c r="AB440" i="20" s="1"/>
  <c r="K113" i="10"/>
  <c r="K137" i="10"/>
  <c r="AB660" i="20" s="1"/>
  <c r="K99" i="10"/>
  <c r="K146" i="10"/>
  <c r="AB969" i="20" s="1"/>
  <c r="K2" i="10"/>
  <c r="AB11" i="20" s="1"/>
  <c r="K216" i="10"/>
  <c r="K3" i="10"/>
  <c r="K144" i="10"/>
  <c r="AB756" i="20" s="1"/>
  <c r="K119" i="10"/>
  <c r="AB1651" i="20" s="1"/>
  <c r="K207" i="10"/>
  <c r="AB1039" i="20" s="1"/>
  <c r="K134" i="10"/>
  <c r="K152" i="10"/>
  <c r="AB1757" i="20" s="1"/>
  <c r="K118" i="10"/>
  <c r="AB1805" i="20" s="1"/>
  <c r="K4" i="10"/>
  <c r="AB23" i="20" s="1"/>
  <c r="K233" i="10"/>
  <c r="AB697" i="20" s="1"/>
  <c r="K178" i="10"/>
  <c r="K5" i="10"/>
  <c r="AB26" i="20" s="1"/>
  <c r="K6" i="10"/>
  <c r="AB27" i="20" s="1"/>
  <c r="K181" i="10"/>
  <c r="AB732" i="20" s="1"/>
  <c r="K100" i="10"/>
  <c r="K7" i="10"/>
  <c r="AB30" i="20" s="1"/>
  <c r="K8" i="10"/>
  <c r="K182" i="10"/>
  <c r="AB2000" i="20" s="1"/>
  <c r="K198" i="10"/>
  <c r="AB1683" i="20" s="1"/>
  <c r="K222" i="10"/>
  <c r="AB840" i="20" s="1"/>
  <c r="K9" i="10"/>
  <c r="AB2103" i="20" s="1"/>
  <c r="K10" i="10"/>
  <c r="AB1370" i="20" s="1"/>
  <c r="K11" i="10"/>
  <c r="AB37" i="20" s="1"/>
  <c r="K12" i="10"/>
  <c r="AB38" i="20" s="1"/>
  <c r="K13" i="10"/>
  <c r="AB39" i="20" s="1"/>
  <c r="K203" i="10"/>
  <c r="K212" i="10"/>
  <c r="AB975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36" i="10"/>
  <c r="AB2009" i="20" s="1"/>
  <c r="K115" i="10"/>
  <c r="AB1809" i="20" s="1"/>
  <c r="K97" i="10"/>
  <c r="AB417" i="20" s="1"/>
  <c r="K18" i="10"/>
  <c r="AB50" i="20" s="1"/>
  <c r="K169" i="10"/>
  <c r="AB1884" i="20" s="1"/>
  <c r="K19" i="10"/>
  <c r="K20" i="10"/>
  <c r="K122" i="10"/>
  <c r="AB1986" i="20" s="1"/>
  <c r="K21" i="10"/>
  <c r="AB55" i="20" s="1"/>
  <c r="K228" i="10"/>
  <c r="AB1612" i="20" s="1"/>
  <c r="K22" i="10"/>
  <c r="K23" i="10"/>
  <c r="AB60" i="20" s="1"/>
  <c r="K24" i="10"/>
  <c r="K25" i="10"/>
  <c r="K26" i="10"/>
  <c r="AB66" i="20" s="1"/>
  <c r="K27" i="10"/>
  <c r="K28" i="10"/>
  <c r="AB68" i="20" s="1"/>
  <c r="K214" i="10"/>
  <c r="AB1375" i="20" s="1"/>
  <c r="K125" i="10"/>
  <c r="AB1779" i="20" s="1"/>
  <c r="K129" i="10"/>
  <c r="AB1781" i="20" s="1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996" i="20" s="1"/>
  <c r="K211" i="10"/>
  <c r="AB1999" i="20" s="1"/>
  <c r="K197" i="10"/>
  <c r="AB1487" i="20" s="1"/>
  <c r="K206" i="10"/>
  <c r="AB1650" i="20" s="1"/>
  <c r="K132" i="10"/>
  <c r="AB588" i="20" s="1"/>
  <c r="K106" i="10"/>
  <c r="AB887" i="20" s="1"/>
  <c r="K120" i="10"/>
  <c r="K148" i="10"/>
  <c r="K124" i="10"/>
  <c r="AB2093" i="20" s="1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AB1486" i="20" s="1"/>
  <c r="K45" i="10"/>
  <c r="K46" i="10"/>
  <c r="AB122" i="20" s="1"/>
  <c r="K47" i="10"/>
  <c r="AB123" i="20" s="1"/>
  <c r="K48" i="10"/>
  <c r="AB124" i="20" s="1"/>
  <c r="K49" i="10"/>
  <c r="AB125" i="20" s="1"/>
  <c r="K50" i="10"/>
  <c r="K51" i="10"/>
  <c r="AB320" i="20" s="1"/>
  <c r="K52" i="10"/>
  <c r="AB1990" i="20" s="1"/>
  <c r="K53" i="10"/>
  <c r="AB132" i="20" s="1"/>
  <c r="K54" i="10"/>
  <c r="K55" i="10"/>
  <c r="AB136" i="20" s="1"/>
  <c r="K201" i="10"/>
  <c r="AB1642" i="20" s="1"/>
  <c r="K158" i="10"/>
  <c r="AB1848" i="20" s="1"/>
  <c r="K56" i="10"/>
  <c r="AB139" i="20" s="1"/>
  <c r="K110" i="10"/>
  <c r="AB1626" i="20" s="1"/>
  <c r="K236" i="10"/>
  <c r="AB155" i="20" s="1"/>
  <c r="K57" i="10"/>
  <c r="K58" i="10"/>
  <c r="AB158" i="20" s="1"/>
  <c r="K109" i="10"/>
  <c r="AB1388" i="20" s="1"/>
  <c r="K210" i="10"/>
  <c r="K59" i="10"/>
  <c r="AB171" i="20" s="1"/>
  <c r="K138" i="10"/>
  <c r="K60" i="10"/>
  <c r="AB1023" i="20" s="1"/>
  <c r="K61" i="10"/>
  <c r="AB187" i="20" s="1"/>
  <c r="K62" i="10"/>
  <c r="AB290" i="20" s="1"/>
  <c r="K63" i="10"/>
  <c r="AB246" i="20" s="1"/>
  <c r="K133" i="10"/>
  <c r="AB1485" i="20" s="1"/>
  <c r="K156" i="10"/>
  <c r="AB1368" i="20" s="1"/>
  <c r="K140" i="10"/>
  <c r="AB1827" i="20" s="1"/>
  <c r="K126" i="10"/>
  <c r="K139" i="10"/>
  <c r="K64" i="10"/>
  <c r="AB1746" i="20" s="1"/>
  <c r="K65" i="10"/>
  <c r="K66" i="10"/>
  <c r="AB259" i="20" s="1"/>
  <c r="K174" i="10"/>
  <c r="AB1902" i="20" s="1"/>
  <c r="K67" i="10"/>
  <c r="K68" i="10"/>
  <c r="K170" i="10"/>
  <c r="AB2083" i="20" s="1"/>
  <c r="K69" i="10"/>
  <c r="AB267" i="20" s="1"/>
  <c r="K70" i="10"/>
  <c r="AB268" i="20" s="1"/>
  <c r="K160" i="10"/>
  <c r="AB1915" i="20" s="1"/>
  <c r="K71" i="10"/>
  <c r="AB270" i="20" s="1"/>
  <c r="K183" i="10"/>
  <c r="AB1910" i="20" s="1"/>
  <c r="K151" i="10"/>
  <c r="AB1911" i="20" s="1"/>
  <c r="K184" i="10"/>
  <c r="AB1941" i="20" s="1"/>
  <c r="K127" i="10"/>
  <c r="K128" i="10"/>
  <c r="AB2154" i="20" s="1"/>
  <c r="K153" i="10"/>
  <c r="AB534" i="20" s="1"/>
  <c r="K155" i="10"/>
  <c r="AB2151" i="20" s="1"/>
  <c r="K149" i="10"/>
  <c r="AB2033" i="20" s="1"/>
  <c r="K72" i="10"/>
  <c r="AB295" i="20" s="1"/>
  <c r="K73" i="10"/>
  <c r="AB630" i="20" s="1"/>
  <c r="K74" i="10"/>
  <c r="K96" i="10"/>
  <c r="AB1849" i="20" s="1"/>
  <c r="K101" i="10"/>
  <c r="AB1623" i="20" s="1"/>
  <c r="K161" i="10"/>
  <c r="AB1969" i="20" s="1"/>
  <c r="K75" i="10"/>
  <c r="K234" i="10"/>
  <c r="AB1984" i="20" s="1"/>
  <c r="K111" i="10"/>
  <c r="AB360" i="20" s="1"/>
  <c r="K95" i="10"/>
  <c r="AB1838" i="20" s="1"/>
  <c r="K180" i="10"/>
  <c r="K154" i="10"/>
  <c r="AB2064" i="20" s="1"/>
  <c r="K159" i="10"/>
  <c r="AB2095" i="20" s="1"/>
  <c r="K123" i="10"/>
  <c r="K117" i="10"/>
  <c r="AB1843" i="20" s="1"/>
  <c r="K76" i="10"/>
  <c r="AB398" i="20" s="1"/>
  <c r="K77" i="10"/>
  <c r="AB563" i="20" s="1"/>
  <c r="K229" i="10"/>
  <c r="AB406" i="20" s="1"/>
  <c r="K145" i="10"/>
  <c r="AB2089" i="20" s="1"/>
  <c r="K116" i="10"/>
  <c r="AB1953" i="20" s="1"/>
  <c r="K227" i="10"/>
  <c r="AB2122" i="20" s="1"/>
  <c r="K173" i="10"/>
  <c r="AB2074" i="20" s="1"/>
  <c r="K217" i="10"/>
  <c r="AB441" i="20" s="1"/>
  <c r="K218" i="10"/>
  <c r="AB460" i="20" s="1"/>
  <c r="K78" i="10"/>
  <c r="AB837" i="20" s="1"/>
  <c r="K141" i="10"/>
  <c r="K114" i="10"/>
  <c r="K171" i="10"/>
  <c r="K98" i="10"/>
  <c r="K175" i="10"/>
  <c r="AB945" i="20" s="1"/>
  <c r="K213" i="10"/>
  <c r="AB1980" i="20" s="1"/>
  <c r="K237" i="10"/>
  <c r="K79" i="10"/>
  <c r="AB1286" i="20" s="1"/>
  <c r="K80" i="10"/>
  <c r="K81" i="10"/>
  <c r="K82" i="10"/>
  <c r="K238" i="10"/>
  <c r="K239" i="10"/>
  <c r="K107" i="10"/>
  <c r="K240" i="10"/>
  <c r="K83" i="10"/>
  <c r="K84" i="10"/>
  <c r="K164" i="10"/>
  <c r="K172" i="10"/>
  <c r="AB1091" i="20" s="1"/>
  <c r="K157" i="10"/>
  <c r="AB1883" i="20" s="1"/>
  <c r="K241" i="10"/>
  <c r="K85" i="10"/>
  <c r="K108" i="10"/>
  <c r="AB1093" i="20" s="1"/>
  <c r="K86" i="10"/>
  <c r="K87" i="10"/>
  <c r="K242" i="10"/>
  <c r="K215" i="10"/>
  <c r="AB1670" i="20" s="1"/>
  <c r="K112" i="10"/>
  <c r="K230" i="10"/>
  <c r="AB876" i="20" s="1"/>
  <c r="K219" i="10"/>
  <c r="K208" i="10"/>
  <c r="K185" i="10"/>
  <c r="AB1946" i="20" s="1"/>
  <c r="K188" i="10"/>
  <c r="AB851" i="20" s="1"/>
  <c r="K189" i="10"/>
  <c r="AB1789" i="20" s="1"/>
  <c r="K190" i="10"/>
  <c r="AB1795" i="20" s="1"/>
  <c r="K231" i="10"/>
  <c r="AB517" i="20" s="1"/>
  <c r="K191" i="10"/>
  <c r="AB1938" i="20" s="1"/>
  <c r="K192" i="10"/>
  <c r="AB1438" i="20" s="1"/>
  <c r="K193" i="10"/>
  <c r="K204" i="10"/>
  <c r="AB1192" i="20" s="1"/>
  <c r="K165" i="10"/>
  <c r="AB1916" i="20" s="1"/>
  <c r="K194" i="10"/>
  <c r="AB1794" i="20" s="1"/>
  <c r="K166" i="10"/>
  <c r="AB1160" i="20" s="1"/>
  <c r="K199" i="10"/>
  <c r="AB669" i="20" s="1"/>
  <c r="K167" i="10"/>
  <c r="AB1711" i="20" s="1"/>
  <c r="K162" i="10"/>
  <c r="K195" i="10"/>
  <c r="AB1067" i="20" s="1"/>
  <c r="K196" i="10"/>
  <c r="AB1949" i="20" s="1"/>
  <c r="K243" i="10"/>
  <c r="K186" i="10"/>
  <c r="AB1053" i="20" s="1"/>
  <c r="K88" i="10"/>
  <c r="K244" i="10"/>
  <c r="K103" i="10"/>
  <c r="AB1116" i="20" s="1"/>
  <c r="K102" i="10"/>
  <c r="AB1008" i="20" s="1"/>
  <c r="K187" i="10"/>
  <c r="K202" i="10"/>
  <c r="AB1528" i="20" s="1"/>
  <c r="K131" i="10"/>
  <c r="K232" i="10"/>
  <c r="AB1961" i="20" s="1"/>
  <c r="K245" i="10"/>
  <c r="K225" i="10"/>
  <c r="AB1898" i="20" s="1"/>
  <c r="K220" i="10"/>
  <c r="AB530" i="20" s="1"/>
  <c r="K104" i="10"/>
  <c r="AB2129" i="20" s="1"/>
  <c r="K121" i="10"/>
  <c r="AB1510" i="20" s="1"/>
  <c r="K89" i="10"/>
  <c r="K90" i="10"/>
  <c r="AB1939" i="20" s="1"/>
  <c r="K91" i="10"/>
  <c r="AB1840" i="20" s="1"/>
  <c r="K92" i="10"/>
  <c r="AB647" i="20" s="1"/>
  <c r="K93" i="10"/>
  <c r="AB2065" i="20" s="1"/>
  <c r="K246" i="10"/>
  <c r="K221" i="10"/>
  <c r="K179" i="10"/>
  <c r="AB1929" i="20" s="1"/>
  <c r="K176" i="10"/>
  <c r="AB1522" i="20" s="1"/>
  <c r="K168" i="10"/>
  <c r="AB1927" i="20" s="1"/>
  <c r="K177" i="10"/>
  <c r="AB2079" i="20" s="1"/>
  <c r="K163" i="10"/>
  <c r="AB1677" i="20" s="1"/>
  <c r="K142" i="10"/>
  <c r="AB779" i="20" s="1"/>
  <c r="K143" i="10"/>
  <c r="AB2071" i="20" s="1"/>
  <c r="K209" i="10"/>
  <c r="AB2070" i="20" s="1"/>
  <c r="K247" i="10"/>
  <c r="K248" i="10"/>
  <c r="K150" i="10"/>
  <c r="AB772" i="20" s="1"/>
  <c r="K226" i="10"/>
  <c r="AB771" i="20" s="1"/>
  <c r="K205" i="10"/>
  <c r="AB770" i="20" s="1"/>
  <c r="K200" i="10"/>
  <c r="K249" i="10"/>
  <c r="K250" i="10"/>
  <c r="K223" i="10"/>
  <c r="AB1964" i="20" s="1"/>
  <c r="K251" i="10"/>
  <c r="K252" i="10"/>
  <c r="K253" i="10"/>
  <c r="K254" i="10"/>
  <c r="L135" i="10"/>
  <c r="L105" i="10"/>
  <c r="L224" i="10"/>
  <c r="L130" i="10"/>
  <c r="L147" i="10"/>
  <c r="L113" i="10"/>
  <c r="M113" i="10" s="1"/>
  <c r="N113" i="10" s="1"/>
  <c r="L137" i="10"/>
  <c r="L99" i="10"/>
  <c r="P99" i="10" s="1"/>
  <c r="L146" i="10"/>
  <c r="P146" i="10" s="1"/>
  <c r="L2" i="10"/>
  <c r="P2" i="10" s="1"/>
  <c r="L216" i="10"/>
  <c r="L3" i="10"/>
  <c r="M3" i="10" s="1"/>
  <c r="N3" i="10" s="1"/>
  <c r="O3" i="10" s="1"/>
  <c r="L144" i="10"/>
  <c r="L119" i="10"/>
  <c r="L207" i="10"/>
  <c r="L134" i="10"/>
  <c r="L152" i="10"/>
  <c r="L118" i="10"/>
  <c r="L4" i="10"/>
  <c r="P4" i="10" s="1"/>
  <c r="L233" i="10"/>
  <c r="M233" i="10" s="1"/>
  <c r="N233" i="10" s="1"/>
  <c r="O233" i="10" s="1"/>
  <c r="L178" i="10"/>
  <c r="L5" i="10"/>
  <c r="P5" i="10" s="1"/>
  <c r="L6" i="10"/>
  <c r="P6" i="10" s="1"/>
  <c r="L181" i="10"/>
  <c r="P181" i="10" s="1"/>
  <c r="L100" i="10"/>
  <c r="L7" i="10"/>
  <c r="M7" i="10" s="1"/>
  <c r="N7" i="10" s="1"/>
  <c r="O7" i="10" s="1"/>
  <c r="L8" i="10"/>
  <c r="L182" i="10"/>
  <c r="L198" i="10"/>
  <c r="L222" i="10"/>
  <c r="L9" i="10"/>
  <c r="L10" i="10"/>
  <c r="L11" i="10"/>
  <c r="M11" i="10" s="1"/>
  <c r="N11" i="10" s="1"/>
  <c r="O11" i="10" s="1"/>
  <c r="L12" i="10"/>
  <c r="M12" i="10" s="1"/>
  <c r="N12" i="10" s="1"/>
  <c r="L13" i="10"/>
  <c r="L203" i="10"/>
  <c r="P203" i="10" s="1"/>
  <c r="L212" i="10"/>
  <c r="P212" i="10" s="1"/>
  <c r="L14" i="10"/>
  <c r="P14" i="10" s="1"/>
  <c r="L235" i="10"/>
  <c r="L15" i="10"/>
  <c r="M15" i="10" s="1"/>
  <c r="N15" i="10" s="1"/>
  <c r="O15" i="10" s="1"/>
  <c r="L16" i="10"/>
  <c r="L17" i="10"/>
  <c r="L136" i="10"/>
  <c r="L115" i="10"/>
  <c r="L97" i="10"/>
  <c r="L18" i="10"/>
  <c r="L169" i="10"/>
  <c r="L19" i="10"/>
  <c r="M19" i="10" s="1"/>
  <c r="N19" i="10" s="1"/>
  <c r="L20" i="10"/>
  <c r="L122" i="10"/>
  <c r="P122" i="10" s="1"/>
  <c r="L21" i="10"/>
  <c r="P21" i="10" s="1"/>
  <c r="L228" i="10"/>
  <c r="P228" i="10" s="1"/>
  <c r="L22" i="10"/>
  <c r="L23" i="10"/>
  <c r="M23" i="10" s="1"/>
  <c r="N23" i="10" s="1"/>
  <c r="O23" i="10" s="1"/>
  <c r="L24" i="10"/>
  <c r="L25" i="10"/>
  <c r="L26" i="10"/>
  <c r="L27" i="10"/>
  <c r="L28" i="10"/>
  <c r="L214" i="10"/>
  <c r="L125" i="10"/>
  <c r="P125" i="10" s="1"/>
  <c r="L129" i="10"/>
  <c r="M129" i="10" s="1"/>
  <c r="N129" i="10" s="1"/>
  <c r="O129" i="10" s="1"/>
  <c r="L29" i="10"/>
  <c r="L30" i="10"/>
  <c r="P30" i="10" s="1"/>
  <c r="L31" i="10"/>
  <c r="P31" i="10" s="1"/>
  <c r="L32" i="10"/>
  <c r="P32" i="10" s="1"/>
  <c r="L33" i="10"/>
  <c r="L34" i="10"/>
  <c r="M34" i="10" s="1"/>
  <c r="N34" i="10" s="1"/>
  <c r="O34" i="10" s="1"/>
  <c r="L35" i="10"/>
  <c r="L36" i="10"/>
  <c r="L94" i="10"/>
  <c r="L211" i="10"/>
  <c r="L197" i="10"/>
  <c r="L206" i="10"/>
  <c r="L132" i="10"/>
  <c r="M132" i="10" s="1"/>
  <c r="N132" i="10" s="1"/>
  <c r="O132" i="10" s="1"/>
  <c r="L106" i="10"/>
  <c r="M106" i="10" s="1"/>
  <c r="N106" i="10" s="1"/>
  <c r="L120" i="10"/>
  <c r="L148" i="10"/>
  <c r="P148" i="10" s="1"/>
  <c r="L124" i="10"/>
  <c r="P124" i="10" s="1"/>
  <c r="L37" i="10"/>
  <c r="P37" i="10" s="1"/>
  <c r="L38" i="10"/>
  <c r="L39" i="10"/>
  <c r="M39" i="10" s="1"/>
  <c r="N39" i="10" s="1"/>
  <c r="O39" i="10" s="1"/>
  <c r="L40" i="10"/>
  <c r="L41" i="10"/>
  <c r="L42" i="10"/>
  <c r="L43" i="10"/>
  <c r="L44" i="10"/>
  <c r="L45" i="10"/>
  <c r="L46" i="10"/>
  <c r="M46" i="10" s="1"/>
  <c r="N46" i="10" s="1"/>
  <c r="O46" i="10" s="1"/>
  <c r="L47" i="10"/>
  <c r="M47" i="10" s="1"/>
  <c r="N47" i="10" s="1"/>
  <c r="O47" i="10" s="1"/>
  <c r="L48" i="10"/>
  <c r="L49" i="10"/>
  <c r="P49" i="10" s="1"/>
  <c r="L50" i="10"/>
  <c r="P50" i="10" s="1"/>
  <c r="L51" i="10"/>
  <c r="P51" i="10" s="1"/>
  <c r="L52" i="10"/>
  <c r="L53" i="10"/>
  <c r="M53" i="10" s="1"/>
  <c r="N53" i="10" s="1"/>
  <c r="O53" i="10" s="1"/>
  <c r="L54" i="10"/>
  <c r="L55" i="10"/>
  <c r="L201" i="10"/>
  <c r="L158" i="10"/>
  <c r="L56" i="10"/>
  <c r="L110" i="10"/>
  <c r="L236" i="10"/>
  <c r="M236" i="10" s="1"/>
  <c r="N236" i="10" s="1"/>
  <c r="O236" i="10" s="1"/>
  <c r="L57" i="10"/>
  <c r="M57" i="10" s="1"/>
  <c r="N57" i="10" s="1"/>
  <c r="L58" i="10"/>
  <c r="L109" i="10"/>
  <c r="P109" i="10" s="1"/>
  <c r="L210" i="10"/>
  <c r="P210" i="10" s="1"/>
  <c r="L59" i="10"/>
  <c r="P59" i="10" s="1"/>
  <c r="L138" i="10"/>
  <c r="L60" i="10"/>
  <c r="M60" i="10" s="1"/>
  <c r="N60" i="10" s="1"/>
  <c r="O60" i="10" s="1"/>
  <c r="L61" i="10"/>
  <c r="L62" i="10"/>
  <c r="L63" i="10"/>
  <c r="L133" i="10"/>
  <c r="L156" i="10"/>
  <c r="L140" i="10"/>
  <c r="L126" i="10"/>
  <c r="L139" i="10"/>
  <c r="M139" i="10" s="1"/>
  <c r="N139" i="10" s="1"/>
  <c r="L64" i="10"/>
  <c r="L65" i="10"/>
  <c r="P65" i="10" s="1"/>
  <c r="L66" i="10"/>
  <c r="P66" i="10" s="1"/>
  <c r="L174" i="10"/>
  <c r="P174" i="10" s="1"/>
  <c r="L67" i="10"/>
  <c r="L68" i="10"/>
  <c r="M68" i="10" s="1"/>
  <c r="N68" i="10" s="1"/>
  <c r="O68" i="10" s="1"/>
  <c r="L170" i="10"/>
  <c r="L69" i="10"/>
  <c r="L70" i="10"/>
  <c r="L160" i="10"/>
  <c r="L71" i="10"/>
  <c r="L183" i="10"/>
  <c r="L151" i="10"/>
  <c r="P151" i="10" s="1"/>
  <c r="L184" i="10"/>
  <c r="M184" i="10" s="1"/>
  <c r="N184" i="10" s="1"/>
  <c r="O184" i="10" s="1"/>
  <c r="L127" i="10"/>
  <c r="L128" i="10"/>
  <c r="P128" i="10" s="1"/>
  <c r="L153" i="10"/>
  <c r="P153" i="10" s="1"/>
  <c r="L155" i="10"/>
  <c r="P155" i="10" s="1"/>
  <c r="L149" i="10"/>
  <c r="L72" i="10"/>
  <c r="M72" i="10" s="1"/>
  <c r="N72" i="10" s="1"/>
  <c r="O72" i="10" s="1"/>
  <c r="L73" i="10"/>
  <c r="L74" i="10"/>
  <c r="L96" i="10"/>
  <c r="L101" i="10"/>
  <c r="L161" i="10"/>
  <c r="L75" i="10"/>
  <c r="L234" i="10"/>
  <c r="M234" i="10" s="1"/>
  <c r="N234" i="10" s="1"/>
  <c r="O234" i="10" s="1"/>
  <c r="L111" i="10"/>
  <c r="M111" i="10" s="1"/>
  <c r="N111" i="10" s="1"/>
  <c r="O111" i="10" s="1"/>
  <c r="L95" i="10"/>
  <c r="L180" i="10"/>
  <c r="P180" i="10" s="1"/>
  <c r="L154" i="10"/>
  <c r="P154" i="10" s="1"/>
  <c r="L159" i="10"/>
  <c r="P159" i="10" s="1"/>
  <c r="L123" i="10"/>
  <c r="L117" i="10"/>
  <c r="M117" i="10" s="1"/>
  <c r="N117" i="10" s="1"/>
  <c r="O117" i="10" s="1"/>
  <c r="L76" i="10"/>
  <c r="L77" i="10"/>
  <c r="L229" i="10"/>
  <c r="L145" i="10"/>
  <c r="L116" i="10"/>
  <c r="L227" i="10"/>
  <c r="L173" i="10"/>
  <c r="M173" i="10" s="1"/>
  <c r="N173" i="10" s="1"/>
  <c r="O173" i="10" s="1"/>
  <c r="L217" i="10"/>
  <c r="M217" i="10" s="1"/>
  <c r="N217" i="10" s="1"/>
  <c r="L218" i="10"/>
  <c r="L78" i="10"/>
  <c r="P78" i="10" s="1"/>
  <c r="L141" i="10"/>
  <c r="P141" i="10" s="1"/>
  <c r="L114" i="10"/>
  <c r="P114" i="10" s="1"/>
  <c r="L171" i="10"/>
  <c r="L98" i="10"/>
  <c r="M98" i="10" s="1"/>
  <c r="N98" i="10" s="1"/>
  <c r="O98" i="10" s="1"/>
  <c r="L175" i="10"/>
  <c r="L213" i="10"/>
  <c r="L237" i="10"/>
  <c r="M237" i="10" s="1"/>
  <c r="N237" i="10" s="1"/>
  <c r="O237" i="10" s="1"/>
  <c r="L79" i="10"/>
  <c r="L80" i="10"/>
  <c r="L81" i="10"/>
  <c r="L82" i="10"/>
  <c r="P82" i="10" s="1"/>
  <c r="L238" i="10"/>
  <c r="M238" i="10" s="1"/>
  <c r="N238" i="10" s="1"/>
  <c r="O238" i="10" s="1"/>
  <c r="L239" i="10"/>
  <c r="L107" i="10"/>
  <c r="P107" i="10" s="1"/>
  <c r="L240" i="10"/>
  <c r="P240" i="10" s="1"/>
  <c r="L83" i="10"/>
  <c r="P83" i="10" s="1"/>
  <c r="L84" i="10"/>
  <c r="L164" i="10"/>
  <c r="M164" i="10" s="1"/>
  <c r="N164" i="10" s="1"/>
  <c r="O164" i="10" s="1"/>
  <c r="L172" i="10"/>
  <c r="L157" i="10"/>
  <c r="L241" i="10"/>
  <c r="M241" i="10" s="1"/>
  <c r="N241" i="10" s="1"/>
  <c r="O241" i="10" s="1"/>
  <c r="L85" i="10"/>
  <c r="L108" i="10"/>
  <c r="M108" i="10" s="1"/>
  <c r="L86" i="10"/>
  <c r="L87" i="10"/>
  <c r="P87" i="10" s="1"/>
  <c r="L242" i="10"/>
  <c r="M242" i="10" s="1"/>
  <c r="N242" i="10" s="1"/>
  <c r="O242" i="10" s="1"/>
  <c r="L215" i="10"/>
  <c r="L112" i="10"/>
  <c r="P112" i="10" s="1"/>
  <c r="L230" i="10"/>
  <c r="P230" i="10" s="1"/>
  <c r="L219" i="10"/>
  <c r="P219" i="10" s="1"/>
  <c r="L208" i="10"/>
  <c r="L185" i="10"/>
  <c r="M185" i="10" s="1"/>
  <c r="N185" i="10" s="1"/>
  <c r="O185" i="10" s="1"/>
  <c r="L188" i="10"/>
  <c r="M188" i="10" s="1"/>
  <c r="N188" i="10" s="1"/>
  <c r="O188" i="10" s="1"/>
  <c r="L189" i="10"/>
  <c r="L190" i="10"/>
  <c r="M190" i="10" s="1"/>
  <c r="N190" i="10" s="1"/>
  <c r="O190" i="10" s="1"/>
  <c r="L231" i="10"/>
  <c r="L191" i="10"/>
  <c r="M191" i="10" s="1"/>
  <c r="L192" i="10"/>
  <c r="L193" i="10"/>
  <c r="M193" i="10" s="1"/>
  <c r="N193" i="10" s="1"/>
  <c r="O193" i="10" s="1"/>
  <c r="L204" i="10"/>
  <c r="M204" i="10" s="1"/>
  <c r="N204" i="10" s="1"/>
  <c r="O204" i="10" s="1"/>
  <c r="L165" i="10"/>
  <c r="L194" i="10"/>
  <c r="P194" i="10" s="1"/>
  <c r="L166" i="10"/>
  <c r="P166" i="10" s="1"/>
  <c r="L199" i="10"/>
  <c r="P199" i="10" s="1"/>
  <c r="L167" i="10"/>
  <c r="L162" i="10"/>
  <c r="M162" i="10" s="1"/>
  <c r="N162" i="10" s="1"/>
  <c r="O162" i="10" s="1"/>
  <c r="L195" i="10"/>
  <c r="M195" i="10" s="1"/>
  <c r="N195" i="10" s="1"/>
  <c r="O195" i="10" s="1"/>
  <c r="L196" i="10"/>
  <c r="L243" i="10"/>
  <c r="M243" i="10" s="1"/>
  <c r="N243" i="10" s="1"/>
  <c r="O243" i="10" s="1"/>
  <c r="L186" i="10"/>
  <c r="L88" i="10"/>
  <c r="M88" i="10" s="1"/>
  <c r="L244" i="10"/>
  <c r="L103" i="10"/>
  <c r="P103" i="10" s="1"/>
  <c r="L102" i="10"/>
  <c r="M102" i="10" s="1"/>
  <c r="N102" i="10" s="1"/>
  <c r="O102" i="10" s="1"/>
  <c r="L187" i="10"/>
  <c r="L202" i="10"/>
  <c r="P202" i="10" s="1"/>
  <c r="L131" i="10"/>
  <c r="P131" i="10" s="1"/>
  <c r="L232" i="10"/>
  <c r="P232" i="10" s="1"/>
  <c r="L245" i="10"/>
  <c r="L225" i="10"/>
  <c r="M225" i="10" s="1"/>
  <c r="N225" i="10" s="1"/>
  <c r="O225" i="10" s="1"/>
  <c r="L220" i="10"/>
  <c r="M220" i="10" s="1"/>
  <c r="N220" i="10" s="1"/>
  <c r="O220" i="10" s="1"/>
  <c r="L104" i="10"/>
  <c r="L121" i="10"/>
  <c r="M121" i="10" s="1"/>
  <c r="N121" i="10" s="1"/>
  <c r="O121" i="10" s="1"/>
  <c r="L89" i="10"/>
  <c r="L90" i="10"/>
  <c r="M90" i="10" s="1"/>
  <c r="L91" i="10"/>
  <c r="L92" i="10"/>
  <c r="P92" i="10" s="1"/>
  <c r="L93" i="10"/>
  <c r="M93" i="10" s="1"/>
  <c r="N93" i="10" s="1"/>
  <c r="O93" i="10" s="1"/>
  <c r="L246" i="10"/>
  <c r="L221" i="10"/>
  <c r="P221" i="10" s="1"/>
  <c r="L179" i="10"/>
  <c r="P179" i="10" s="1"/>
  <c r="L176" i="10"/>
  <c r="P176" i="10" s="1"/>
  <c r="L168" i="10"/>
  <c r="L177" i="10"/>
  <c r="M177" i="10" s="1"/>
  <c r="N177" i="10" s="1"/>
  <c r="O177" i="10" s="1"/>
  <c r="L163" i="10"/>
  <c r="M163" i="10" s="1"/>
  <c r="N163" i="10" s="1"/>
  <c r="O163" i="10" s="1"/>
  <c r="L142" i="10"/>
  <c r="L143" i="10"/>
  <c r="P143" i="10" s="1"/>
  <c r="L209" i="10"/>
  <c r="L247" i="10"/>
  <c r="M247" i="10" s="1"/>
  <c r="N247" i="10" s="1"/>
  <c r="L248" i="10"/>
  <c r="L150" i="10"/>
  <c r="M150" i="10" s="1"/>
  <c r="N150" i="10" s="1"/>
  <c r="O150" i="10" s="1"/>
  <c r="L226" i="10"/>
  <c r="M226" i="10" s="1"/>
  <c r="N226" i="10" s="1"/>
  <c r="O226" i="10" s="1"/>
  <c r="L205" i="10"/>
  <c r="L200" i="10"/>
  <c r="P200" i="10" s="1"/>
  <c r="L249" i="10"/>
  <c r="P249" i="10" s="1"/>
  <c r="L250" i="10"/>
  <c r="P250" i="10" s="1"/>
  <c r="L223" i="10"/>
  <c r="L251" i="10"/>
  <c r="M251" i="10" s="1"/>
  <c r="N251" i="10" s="1"/>
  <c r="O251" i="10" s="1"/>
  <c r="L252" i="10"/>
  <c r="M252" i="10" s="1"/>
  <c r="N252" i="10" s="1"/>
  <c r="O252" i="10" s="1"/>
  <c r="L253" i="10"/>
  <c r="L254" i="10"/>
  <c r="M254" i="10" s="1"/>
  <c r="N254" i="10" s="1"/>
  <c r="O254" i="10" s="1"/>
  <c r="M135" i="10"/>
  <c r="M105" i="10"/>
  <c r="N105" i="10" s="1"/>
  <c r="M224" i="10"/>
  <c r="N224" i="10" s="1"/>
  <c r="O224" i="10" s="1"/>
  <c r="M130" i="10"/>
  <c r="N130" i="10" s="1"/>
  <c r="O130" i="10" s="1"/>
  <c r="M147" i="10"/>
  <c r="N147" i="10" s="1"/>
  <c r="O147" i="10" s="1"/>
  <c r="M137" i="10"/>
  <c r="M99" i="10"/>
  <c r="N99" i="10" s="1"/>
  <c r="O99" i="10" s="1"/>
  <c r="M146" i="10"/>
  <c r="N146" i="10" s="1"/>
  <c r="O146" i="10" s="1"/>
  <c r="M2" i="10"/>
  <c r="N2" i="10" s="1"/>
  <c r="O2" i="10" s="1"/>
  <c r="M144" i="10"/>
  <c r="N144" i="10" s="1"/>
  <c r="O144" i="10" s="1"/>
  <c r="M119" i="10"/>
  <c r="N119" i="10" s="1"/>
  <c r="O119" i="10" s="1"/>
  <c r="M207" i="10"/>
  <c r="M134" i="10"/>
  <c r="N134" i="10" s="1"/>
  <c r="M152" i="10"/>
  <c r="N152" i="10" s="1"/>
  <c r="O152" i="10" s="1"/>
  <c r="M118" i="10"/>
  <c r="M178" i="10"/>
  <c r="M5" i="10"/>
  <c r="M6" i="10"/>
  <c r="N6" i="10" s="1"/>
  <c r="O6" i="10" s="1"/>
  <c r="M8" i="10"/>
  <c r="M182" i="10"/>
  <c r="M198" i="10"/>
  <c r="M222" i="10"/>
  <c r="N222" i="10" s="1"/>
  <c r="O222" i="10" s="1"/>
  <c r="M9" i="10"/>
  <c r="N9" i="10" s="1"/>
  <c r="O9" i="10" s="1"/>
  <c r="M10" i="10"/>
  <c r="N10" i="10" s="1"/>
  <c r="O10" i="10" s="1"/>
  <c r="M13" i="10"/>
  <c r="N13" i="10" s="1"/>
  <c r="O13" i="10" s="1"/>
  <c r="M203" i="10"/>
  <c r="M16" i="10"/>
  <c r="M17" i="10"/>
  <c r="N17" i="10" s="1"/>
  <c r="O17" i="10" s="1"/>
  <c r="M136" i="10"/>
  <c r="M115" i="10"/>
  <c r="N115" i="10" s="1"/>
  <c r="O115" i="10" s="1"/>
  <c r="M97" i="10"/>
  <c r="N97" i="10" s="1"/>
  <c r="O97" i="10" s="1"/>
  <c r="M18" i="10"/>
  <c r="N18" i="10" s="1"/>
  <c r="O18" i="10" s="1"/>
  <c r="M169" i="10"/>
  <c r="N169" i="10" s="1"/>
  <c r="O169" i="10" s="1"/>
  <c r="M20" i="10"/>
  <c r="M122" i="10"/>
  <c r="N122" i="10" s="1"/>
  <c r="O122" i="10" s="1"/>
  <c r="M24" i="10"/>
  <c r="N24" i="10" s="1"/>
  <c r="O24" i="10" s="1"/>
  <c r="M25" i="10"/>
  <c r="N25" i="10" s="1"/>
  <c r="O25" i="10" s="1"/>
  <c r="M26" i="10"/>
  <c r="M27" i="10"/>
  <c r="N27" i="10" s="1"/>
  <c r="O27" i="10" s="1"/>
  <c r="M28" i="10"/>
  <c r="N28" i="10" s="1"/>
  <c r="O28" i="10" s="1"/>
  <c r="M214" i="10"/>
  <c r="N214" i="10" s="1"/>
  <c r="O214" i="10" s="1"/>
  <c r="M125" i="10"/>
  <c r="N125" i="10" s="1"/>
  <c r="O125" i="10" s="1"/>
  <c r="M29" i="10"/>
  <c r="M30" i="10"/>
  <c r="N30" i="10" s="1"/>
  <c r="O30" i="10" s="1"/>
  <c r="M31" i="10"/>
  <c r="N31" i="10" s="1"/>
  <c r="O31" i="10" s="1"/>
  <c r="M35" i="10"/>
  <c r="N35" i="10" s="1"/>
  <c r="O35" i="10" s="1"/>
  <c r="M36" i="10"/>
  <c r="N36" i="10" s="1"/>
  <c r="O36" i="10" s="1"/>
  <c r="M94" i="10"/>
  <c r="M211" i="10"/>
  <c r="N211" i="10" s="1"/>
  <c r="O211" i="10" s="1"/>
  <c r="M197" i="10"/>
  <c r="N197" i="10" s="1"/>
  <c r="O197" i="10" s="1"/>
  <c r="M206" i="10"/>
  <c r="M120" i="10"/>
  <c r="M148" i="10"/>
  <c r="M124" i="10"/>
  <c r="N124" i="10" s="1"/>
  <c r="O124" i="10" s="1"/>
  <c r="M40" i="10"/>
  <c r="N40" i="10" s="1"/>
  <c r="O40" i="10" s="1"/>
  <c r="M41" i="10"/>
  <c r="N41" i="10" s="1"/>
  <c r="O41" i="10" s="1"/>
  <c r="M42" i="10"/>
  <c r="N42" i="10" s="1"/>
  <c r="O42" i="10" s="1"/>
  <c r="M43" i="10"/>
  <c r="N43" i="10" s="1"/>
  <c r="O43" i="10" s="1"/>
  <c r="M44" i="10"/>
  <c r="M45" i="10"/>
  <c r="M48" i="10"/>
  <c r="N48" i="10" s="1"/>
  <c r="O48" i="10" s="1"/>
  <c r="M49" i="10"/>
  <c r="N49" i="10" s="1"/>
  <c r="O49" i="10" s="1"/>
  <c r="M50" i="10"/>
  <c r="N50" i="10" s="1"/>
  <c r="O50" i="10" s="1"/>
  <c r="M54" i="10"/>
  <c r="N54" i="10" s="1"/>
  <c r="O54" i="10" s="1"/>
  <c r="M55" i="10"/>
  <c r="N55" i="10" s="1"/>
  <c r="O55" i="10" s="1"/>
  <c r="M201" i="10"/>
  <c r="N201" i="10" s="1"/>
  <c r="O201" i="10" s="1"/>
  <c r="M158" i="10"/>
  <c r="N158" i="10" s="1"/>
  <c r="O158" i="10" s="1"/>
  <c r="M56" i="10"/>
  <c r="N56" i="10" s="1"/>
  <c r="O56" i="10" s="1"/>
  <c r="M110" i="10"/>
  <c r="N110" i="10" s="1"/>
  <c r="O110" i="10" s="1"/>
  <c r="M58" i="10"/>
  <c r="M109" i="10"/>
  <c r="N109" i="10" s="1"/>
  <c r="O109" i="10" s="1"/>
  <c r="M61" i="10"/>
  <c r="M62" i="10"/>
  <c r="N62" i="10" s="1"/>
  <c r="O62" i="10" s="1"/>
  <c r="M63" i="10"/>
  <c r="N63" i="10" s="1"/>
  <c r="O63" i="10" s="1"/>
  <c r="M133" i="10"/>
  <c r="N133" i="10" s="1"/>
  <c r="O133" i="10" s="1"/>
  <c r="M156" i="10"/>
  <c r="N156" i="10" s="1"/>
  <c r="O156" i="10" s="1"/>
  <c r="M140" i="10"/>
  <c r="N140" i="10" s="1"/>
  <c r="O140" i="10" s="1"/>
  <c r="M126" i="10"/>
  <c r="N126" i="10" s="1"/>
  <c r="O126" i="10" s="1"/>
  <c r="M64" i="10"/>
  <c r="N64" i="10" s="1"/>
  <c r="O64" i="10" s="1"/>
  <c r="M65" i="10"/>
  <c r="N65" i="10" s="1"/>
  <c r="M170" i="10"/>
  <c r="M69" i="10"/>
  <c r="N69" i="10" s="1"/>
  <c r="O69" i="10" s="1"/>
  <c r="M70" i="10"/>
  <c r="N70" i="10" s="1"/>
  <c r="O70" i="10" s="1"/>
  <c r="M160" i="10"/>
  <c r="N160" i="10" s="1"/>
  <c r="O160" i="10" s="1"/>
  <c r="M71" i="10"/>
  <c r="M183" i="10"/>
  <c r="M151" i="10"/>
  <c r="N151" i="10" s="1"/>
  <c r="O151" i="10" s="1"/>
  <c r="M127" i="10"/>
  <c r="N127" i="10" s="1"/>
  <c r="O127" i="10" s="1"/>
  <c r="M128" i="10"/>
  <c r="N128" i="10" s="1"/>
  <c r="O128" i="10" s="1"/>
  <c r="M153" i="10"/>
  <c r="N153" i="10" s="1"/>
  <c r="O153" i="10" s="1"/>
  <c r="M73" i="10"/>
  <c r="M74" i="10"/>
  <c r="N74" i="10" s="1"/>
  <c r="O74" i="10" s="1"/>
  <c r="M96" i="10"/>
  <c r="N96" i="10" s="1"/>
  <c r="O96" i="10" s="1"/>
  <c r="M101" i="10"/>
  <c r="N101" i="10" s="1"/>
  <c r="O101" i="10" s="1"/>
  <c r="M161" i="10"/>
  <c r="N161" i="10" s="1"/>
  <c r="O161" i="10" s="1"/>
  <c r="M75" i="10"/>
  <c r="N75" i="10" s="1"/>
  <c r="O75" i="10" s="1"/>
  <c r="M95" i="10"/>
  <c r="N95" i="10" s="1"/>
  <c r="O95" i="10" s="1"/>
  <c r="M180" i="10"/>
  <c r="N180" i="10" s="1"/>
  <c r="O180" i="10" s="1"/>
  <c r="M154" i="10"/>
  <c r="N154" i="10" s="1"/>
  <c r="O154" i="10" s="1"/>
  <c r="M76" i="10"/>
  <c r="N76" i="10" s="1"/>
  <c r="O76" i="10" s="1"/>
  <c r="M77" i="10"/>
  <c r="N77" i="10" s="1"/>
  <c r="O77" i="10" s="1"/>
  <c r="M229" i="10"/>
  <c r="N229" i="10" s="1"/>
  <c r="O229" i="10" s="1"/>
  <c r="M145" i="10"/>
  <c r="N145" i="10" s="1"/>
  <c r="M116" i="10"/>
  <c r="M227" i="10"/>
  <c r="N227" i="10" s="1"/>
  <c r="O227" i="10" s="1"/>
  <c r="M218" i="10"/>
  <c r="N218" i="10" s="1"/>
  <c r="O218" i="10" s="1"/>
  <c r="M78" i="10"/>
  <c r="N78" i="10" s="1"/>
  <c r="O78" i="10" s="1"/>
  <c r="M141" i="10"/>
  <c r="M175" i="10"/>
  <c r="N175" i="10" s="1"/>
  <c r="O175" i="10" s="1"/>
  <c r="M213" i="10"/>
  <c r="N213" i="10" s="1"/>
  <c r="O213" i="10" s="1"/>
  <c r="M79" i="10"/>
  <c r="N79" i="10" s="1"/>
  <c r="O79" i="10" s="1"/>
  <c r="M80" i="10"/>
  <c r="N80" i="10" s="1"/>
  <c r="O80" i="10" s="1"/>
  <c r="M81" i="10"/>
  <c r="N81" i="10" s="1"/>
  <c r="O81" i="10" s="1"/>
  <c r="M239" i="10"/>
  <c r="N239" i="10" s="1"/>
  <c r="O239" i="10" s="1"/>
  <c r="M107" i="10"/>
  <c r="N107" i="10" s="1"/>
  <c r="O107" i="10" s="1"/>
  <c r="M172" i="10"/>
  <c r="M157" i="10"/>
  <c r="N157" i="10" s="1"/>
  <c r="O157" i="10" s="1"/>
  <c r="M85" i="10"/>
  <c r="N85" i="10" s="1"/>
  <c r="O85" i="10" s="1"/>
  <c r="M86" i="10"/>
  <c r="N86" i="10" s="1"/>
  <c r="O86" i="10" s="1"/>
  <c r="M215" i="10"/>
  <c r="M112" i="10"/>
  <c r="N112" i="10" s="1"/>
  <c r="O112" i="10" s="1"/>
  <c r="M230" i="10"/>
  <c r="N230" i="10" s="1"/>
  <c r="O230" i="10" s="1"/>
  <c r="M189" i="10"/>
  <c r="N189" i="10" s="1"/>
  <c r="O189" i="10" s="1"/>
  <c r="M231" i="10"/>
  <c r="N231" i="10" s="1"/>
  <c r="O231" i="10" s="1"/>
  <c r="M192" i="10"/>
  <c r="N192" i="10" s="1"/>
  <c r="O192" i="10" s="1"/>
  <c r="M165" i="10"/>
  <c r="N165" i="10" s="1"/>
  <c r="O165" i="10" s="1"/>
  <c r="M194" i="10"/>
  <c r="N194" i="10" s="1"/>
  <c r="O194" i="10" s="1"/>
  <c r="M166" i="10"/>
  <c r="N166" i="10" s="1"/>
  <c r="O166" i="10" s="1"/>
  <c r="M196" i="10"/>
  <c r="N196" i="10" s="1"/>
  <c r="O196" i="10" s="1"/>
  <c r="M186" i="10"/>
  <c r="N186" i="10" s="1"/>
  <c r="O186" i="10" s="1"/>
  <c r="M244" i="10"/>
  <c r="N244" i="10" s="1"/>
  <c r="O244" i="10" s="1"/>
  <c r="M103" i="10"/>
  <c r="N103" i="10" s="1"/>
  <c r="O103" i="10" s="1"/>
  <c r="M187" i="10"/>
  <c r="N187" i="10" s="1"/>
  <c r="O187" i="10" s="1"/>
  <c r="M104" i="10"/>
  <c r="N104" i="10" s="1"/>
  <c r="O104" i="10" s="1"/>
  <c r="M89" i="10"/>
  <c r="N89" i="10" s="1"/>
  <c r="O89" i="10" s="1"/>
  <c r="M91" i="10"/>
  <c r="N91" i="10" s="1"/>
  <c r="O91" i="10" s="1"/>
  <c r="M246" i="10"/>
  <c r="N246" i="10" s="1"/>
  <c r="O246" i="10" s="1"/>
  <c r="M221" i="10"/>
  <c r="N221" i="10" s="1"/>
  <c r="O221" i="10" s="1"/>
  <c r="M142" i="10"/>
  <c r="N142" i="10" s="1"/>
  <c r="O142" i="10" s="1"/>
  <c r="M143" i="10"/>
  <c r="N143" i="10" s="1"/>
  <c r="O143" i="10" s="1"/>
  <c r="M209" i="10"/>
  <c r="N209" i="10" s="1"/>
  <c r="O209" i="10" s="1"/>
  <c r="M248" i="10"/>
  <c r="N248" i="10" s="1"/>
  <c r="O248" i="10" s="1"/>
  <c r="M205" i="10"/>
  <c r="N205" i="10" s="1"/>
  <c r="O205" i="10" s="1"/>
  <c r="M253" i="10"/>
  <c r="N253" i="10" s="1"/>
  <c r="O253" i="10" s="1"/>
  <c r="N135" i="10"/>
  <c r="O135" i="10" s="1"/>
  <c r="N137" i="10"/>
  <c r="O137" i="10" s="1"/>
  <c r="N207" i="10"/>
  <c r="O207" i="10" s="1"/>
  <c r="N118" i="10"/>
  <c r="O118" i="10" s="1"/>
  <c r="N178" i="10"/>
  <c r="O178" i="10" s="1"/>
  <c r="N5" i="10"/>
  <c r="O5" i="10" s="1"/>
  <c r="N8" i="10"/>
  <c r="O8" i="10" s="1"/>
  <c r="N182" i="10"/>
  <c r="O182" i="10" s="1"/>
  <c r="N198" i="10"/>
  <c r="O198" i="10" s="1"/>
  <c r="N203" i="10"/>
  <c r="O203" i="10" s="1"/>
  <c r="N16" i="10"/>
  <c r="O16" i="10" s="1"/>
  <c r="N136" i="10"/>
  <c r="O136" i="10" s="1"/>
  <c r="N20" i="10"/>
  <c r="O20" i="10" s="1"/>
  <c r="N26" i="10"/>
  <c r="O26" i="10" s="1"/>
  <c r="N29" i="10"/>
  <c r="O29" i="10" s="1"/>
  <c r="N94" i="10"/>
  <c r="O94" i="10" s="1"/>
  <c r="N206" i="10"/>
  <c r="O206" i="10" s="1"/>
  <c r="N120" i="10"/>
  <c r="O120" i="10" s="1"/>
  <c r="N148" i="10"/>
  <c r="O148" i="10" s="1"/>
  <c r="N44" i="10"/>
  <c r="O44" i="10" s="1"/>
  <c r="N45" i="10"/>
  <c r="O45" i="10" s="1"/>
  <c r="N58" i="10"/>
  <c r="O58" i="10" s="1"/>
  <c r="N61" i="10"/>
  <c r="O61" i="10" s="1"/>
  <c r="N170" i="10"/>
  <c r="O170" i="10" s="1"/>
  <c r="N71" i="10"/>
  <c r="O71" i="10" s="1"/>
  <c r="N183" i="10"/>
  <c r="O183" i="10" s="1"/>
  <c r="N73" i="10"/>
  <c r="O73" i="10" s="1"/>
  <c r="N116" i="10"/>
  <c r="N141" i="10"/>
  <c r="O141" i="10" s="1"/>
  <c r="N172" i="10"/>
  <c r="O172" i="10" s="1"/>
  <c r="N108" i="10"/>
  <c r="O108" i="10" s="1"/>
  <c r="N215" i="10"/>
  <c r="O215" i="10" s="1"/>
  <c r="N191" i="10"/>
  <c r="O191" i="10" s="1"/>
  <c r="N88" i="10"/>
  <c r="O88" i="10" s="1"/>
  <c r="N90" i="10"/>
  <c r="O90" i="10" s="1"/>
  <c r="O105" i="10"/>
  <c r="O113" i="10"/>
  <c r="O134" i="10"/>
  <c r="O12" i="10"/>
  <c r="O19" i="10"/>
  <c r="O106" i="10"/>
  <c r="O57" i="10"/>
  <c r="O139" i="10"/>
  <c r="O65" i="10"/>
  <c r="O145" i="10"/>
  <c r="O116" i="10"/>
  <c r="O217" i="10"/>
  <c r="O247" i="10"/>
  <c r="P135" i="10"/>
  <c r="P105" i="10"/>
  <c r="P224" i="10"/>
  <c r="P130" i="10"/>
  <c r="P147" i="10"/>
  <c r="P113" i="10"/>
  <c r="P137" i="10"/>
  <c r="P144" i="10"/>
  <c r="P119" i="10"/>
  <c r="P207" i="10"/>
  <c r="P134" i="10"/>
  <c r="P152" i="10"/>
  <c r="P118" i="10"/>
  <c r="P178" i="10"/>
  <c r="P8" i="10"/>
  <c r="P182" i="10"/>
  <c r="P198" i="10"/>
  <c r="P222" i="10"/>
  <c r="P9" i="10"/>
  <c r="P10" i="10"/>
  <c r="P11" i="10"/>
  <c r="P12" i="10"/>
  <c r="P13" i="10"/>
  <c r="P16" i="10"/>
  <c r="P17" i="10"/>
  <c r="P136" i="10"/>
  <c r="P115" i="10"/>
  <c r="P97" i="10"/>
  <c r="P18" i="10"/>
  <c r="P169" i="10"/>
  <c r="P19" i="10"/>
  <c r="P20" i="10"/>
  <c r="P24" i="10"/>
  <c r="P25" i="10"/>
  <c r="P26" i="10"/>
  <c r="P27" i="10"/>
  <c r="P28" i="10"/>
  <c r="P214" i="10"/>
  <c r="P29" i="10"/>
  <c r="P35" i="10"/>
  <c r="P36" i="10"/>
  <c r="P94" i="10"/>
  <c r="P211" i="10"/>
  <c r="P197" i="10"/>
  <c r="P206" i="10"/>
  <c r="P132" i="10"/>
  <c r="P106" i="10"/>
  <c r="P120" i="10"/>
  <c r="P40" i="10"/>
  <c r="P41" i="10"/>
  <c r="P42" i="10"/>
  <c r="P43" i="10"/>
  <c r="P44" i="10"/>
  <c r="P45" i="10"/>
  <c r="P47" i="10"/>
  <c r="P48" i="10"/>
  <c r="P54" i="10"/>
  <c r="P55" i="10"/>
  <c r="P201" i="10"/>
  <c r="P158" i="10"/>
  <c r="P56" i="10"/>
  <c r="P110" i="10"/>
  <c r="P236" i="10"/>
  <c r="P58" i="10"/>
  <c r="P61" i="10"/>
  <c r="P62" i="10"/>
  <c r="P63" i="10"/>
  <c r="P133" i="10"/>
  <c r="P156" i="10"/>
  <c r="P140" i="10"/>
  <c r="P126" i="10"/>
  <c r="P139" i="10"/>
  <c r="P64" i="10"/>
  <c r="P170" i="10"/>
  <c r="P69" i="10"/>
  <c r="P70" i="10"/>
  <c r="P160" i="10"/>
  <c r="P71" i="10"/>
  <c r="P183" i="10"/>
  <c r="P127" i="10"/>
  <c r="P73" i="10"/>
  <c r="P74" i="10"/>
  <c r="P96" i="10"/>
  <c r="P101" i="10"/>
  <c r="P161" i="10"/>
  <c r="P75" i="10"/>
  <c r="P234" i="10"/>
  <c r="P111" i="10"/>
  <c r="P95" i="10"/>
  <c r="P76" i="10"/>
  <c r="P77" i="10"/>
  <c r="P229" i="10"/>
  <c r="P145" i="10"/>
  <c r="P116" i="10"/>
  <c r="P227" i="10"/>
  <c r="P217" i="10"/>
  <c r="P218" i="10"/>
  <c r="P175" i="10"/>
  <c r="P213" i="10"/>
  <c r="P79" i="10"/>
  <c r="P80" i="10"/>
  <c r="P81" i="10"/>
  <c r="P239" i="10"/>
  <c r="P172" i="10"/>
  <c r="P157" i="10"/>
  <c r="P241" i="10"/>
  <c r="P85" i="10"/>
  <c r="P108" i="10"/>
  <c r="P86" i="10"/>
  <c r="P242" i="10"/>
  <c r="P215" i="10"/>
  <c r="P188" i="10"/>
  <c r="P189" i="10"/>
  <c r="P231" i="10"/>
  <c r="P191" i="10"/>
  <c r="P192" i="10"/>
  <c r="P193" i="10"/>
  <c r="P165" i="10"/>
  <c r="P195" i="10"/>
  <c r="P196" i="10"/>
  <c r="P186" i="10"/>
  <c r="P88" i="10"/>
  <c r="P244" i="10"/>
  <c r="P187" i="10"/>
  <c r="P220" i="10"/>
  <c r="P104" i="10"/>
  <c r="P121" i="10"/>
  <c r="P89" i="10"/>
  <c r="P90" i="10"/>
  <c r="P91" i="10"/>
  <c r="P246" i="10"/>
  <c r="P163" i="10"/>
  <c r="P142" i="10"/>
  <c r="P209" i="10"/>
  <c r="P247" i="10"/>
  <c r="P248" i="10"/>
  <c r="P205" i="10"/>
  <c r="P253" i="10"/>
  <c r="P254" i="10"/>
  <c r="Q135" i="10"/>
  <c r="Q105" i="10"/>
  <c r="Q224" i="10"/>
  <c r="Q130" i="10"/>
  <c r="Q147" i="10"/>
  <c r="Y147" i="10" s="1"/>
  <c r="Z147" i="10" s="1"/>
  <c r="Q113" i="10"/>
  <c r="Y113" i="10" s="1"/>
  <c r="Q137" i="10"/>
  <c r="Y137" i="10" s="1"/>
  <c r="Z137" i="10" s="1"/>
  <c r="Q99" i="10"/>
  <c r="Q146" i="10"/>
  <c r="V146" i="10" s="1"/>
  <c r="Q2" i="10"/>
  <c r="Q216" i="10"/>
  <c r="Q3" i="10"/>
  <c r="Q144" i="10"/>
  <c r="Q119" i="10"/>
  <c r="Q207" i="10"/>
  <c r="Q134" i="10"/>
  <c r="Q152" i="10"/>
  <c r="Q118" i="10"/>
  <c r="Q4" i="10"/>
  <c r="Y4" i="10" s="1"/>
  <c r="Q233" i="10"/>
  <c r="Y233" i="10" s="1"/>
  <c r="Q178" i="10"/>
  <c r="Y178" i="10" s="1"/>
  <c r="Z178" i="10" s="1"/>
  <c r="Q5" i="10"/>
  <c r="Q6" i="10"/>
  <c r="Y6" i="10" s="1"/>
  <c r="Z6" i="10" s="1"/>
  <c r="Q181" i="10"/>
  <c r="Q100" i="10"/>
  <c r="Q7" i="10"/>
  <c r="Q8" i="10"/>
  <c r="Q182" i="10"/>
  <c r="Q198" i="10"/>
  <c r="Y198" i="10" s="1"/>
  <c r="Q222" i="10"/>
  <c r="Q9" i="10"/>
  <c r="Q10" i="10"/>
  <c r="Q11" i="10"/>
  <c r="V11" i="10" s="1"/>
  <c r="Q12" i="10"/>
  <c r="Y12" i="10" s="1"/>
  <c r="Q13" i="10"/>
  <c r="Z13" i="10" s="1"/>
  <c r="Q203" i="10"/>
  <c r="Q212" i="10"/>
  <c r="Y212" i="10" s="1"/>
  <c r="Z212" i="10" s="1"/>
  <c r="Q14" i="10"/>
  <c r="Q235" i="10"/>
  <c r="Q15" i="10"/>
  <c r="Q16" i="10"/>
  <c r="Q17" i="10"/>
  <c r="Q136" i="10"/>
  <c r="Y136" i="10" s="1"/>
  <c r="Z136" i="10" s="1"/>
  <c r="Q115" i="10"/>
  <c r="Q97" i="10"/>
  <c r="Q18" i="10"/>
  <c r="Q169" i="10"/>
  <c r="Y169" i="10" s="1"/>
  <c r="Q19" i="10"/>
  <c r="Y19" i="10" s="1"/>
  <c r="Q20" i="10"/>
  <c r="Y20" i="10" s="1"/>
  <c r="Z20" i="10" s="1"/>
  <c r="Q122" i="10"/>
  <c r="Q21" i="10"/>
  <c r="Y21" i="10" s="1"/>
  <c r="Z21" i="10" s="1"/>
  <c r="Q228" i="10"/>
  <c r="Q22" i="10"/>
  <c r="Q23" i="10"/>
  <c r="Q24" i="10"/>
  <c r="Y24" i="10" s="1"/>
  <c r="Z24" i="10" s="1"/>
  <c r="Q25" i="10"/>
  <c r="Q26" i="10"/>
  <c r="Y26" i="10" s="1"/>
  <c r="Z26" i="10" s="1"/>
  <c r="Q27" i="10"/>
  <c r="Q28" i="10"/>
  <c r="Q214" i="10"/>
  <c r="Q125" i="10"/>
  <c r="V125" i="10" s="1"/>
  <c r="Q129" i="10"/>
  <c r="Y129" i="10" s="1"/>
  <c r="Z129" i="10" s="1"/>
  <c r="Q29" i="10"/>
  <c r="Z29" i="10" s="1"/>
  <c r="Q30" i="10"/>
  <c r="Q31" i="10"/>
  <c r="S31" i="10" s="1"/>
  <c r="T31" i="10" s="1"/>
  <c r="Q32" i="10"/>
  <c r="Q33" i="10"/>
  <c r="Q34" i="10"/>
  <c r="Q35" i="10"/>
  <c r="Q36" i="10"/>
  <c r="Q94" i="10"/>
  <c r="Q211" i="10"/>
  <c r="Q197" i="10"/>
  <c r="Q206" i="10"/>
  <c r="Q132" i="10"/>
  <c r="Y132" i="10" s="1"/>
  <c r="Z132" i="10" s="1"/>
  <c r="Q106" i="10"/>
  <c r="Y106" i="10" s="1"/>
  <c r="Z106" i="10" s="1"/>
  <c r="Q120" i="10"/>
  <c r="Y120" i="10" s="1"/>
  <c r="Z120" i="10" s="1"/>
  <c r="Q148" i="10"/>
  <c r="Q124" i="10"/>
  <c r="S124" i="10" s="1"/>
  <c r="T124" i="10" s="1"/>
  <c r="Q37" i="10"/>
  <c r="Q38" i="10"/>
  <c r="Q39" i="10"/>
  <c r="Q40" i="10"/>
  <c r="Q41" i="10"/>
  <c r="Q42" i="10"/>
  <c r="Q43" i="10"/>
  <c r="Q44" i="10"/>
  <c r="Q45" i="10"/>
  <c r="Q46" i="10"/>
  <c r="Q47" i="10"/>
  <c r="Y47" i="10" s="1"/>
  <c r="Z47" i="10" s="1"/>
  <c r="Q48" i="10"/>
  <c r="Y48" i="10" s="1"/>
  <c r="Z48" i="10" s="1"/>
  <c r="Q49" i="10"/>
  <c r="Q50" i="10"/>
  <c r="S50" i="10" s="1"/>
  <c r="T50" i="10" s="1"/>
  <c r="Q51" i="10"/>
  <c r="Q52" i="10"/>
  <c r="Q53" i="10"/>
  <c r="Q54" i="10"/>
  <c r="Q55" i="10"/>
  <c r="Q201" i="10"/>
  <c r="Y201" i="10" s="1"/>
  <c r="Z201" i="10" s="1"/>
  <c r="Q158" i="10"/>
  <c r="Q56" i="10"/>
  <c r="Q110" i="10"/>
  <c r="Q236" i="10"/>
  <c r="Y236" i="10" s="1"/>
  <c r="Z236" i="10" s="1"/>
  <c r="Q57" i="10"/>
  <c r="Y57" i="10" s="1"/>
  <c r="Q58" i="10"/>
  <c r="Q109" i="10"/>
  <c r="Q210" i="10"/>
  <c r="Y210" i="10" s="1"/>
  <c r="Z210" i="10" s="1"/>
  <c r="Q59" i="10"/>
  <c r="Q138" i="10"/>
  <c r="Q60" i="10"/>
  <c r="Q61" i="10"/>
  <c r="Y61" i="10" s="1"/>
  <c r="Q62" i="10"/>
  <c r="Y62" i="10" s="1"/>
  <c r="Q63" i="10"/>
  <c r="Y63" i="10" s="1"/>
  <c r="Q133" i="10"/>
  <c r="Q156" i="10"/>
  <c r="Q140" i="10"/>
  <c r="Q126" i="10"/>
  <c r="Y126" i="10" s="1"/>
  <c r="Q139" i="10"/>
  <c r="Q64" i="10"/>
  <c r="Y64" i="10" s="1"/>
  <c r="Z64" i="10" s="1"/>
  <c r="Q65" i="10"/>
  <c r="Q66" i="10"/>
  <c r="Y66" i="10" s="1"/>
  <c r="Z66" i="10" s="1"/>
  <c r="Q174" i="10"/>
  <c r="Q67" i="10"/>
  <c r="Q68" i="10"/>
  <c r="Q170" i="10"/>
  <c r="Y170" i="10" s="1"/>
  <c r="Z170" i="10" s="1"/>
  <c r="Q69" i="10"/>
  <c r="Y69" i="10" s="1"/>
  <c r="Q70" i="10"/>
  <c r="Q160" i="10"/>
  <c r="Q71" i="10"/>
  <c r="Q183" i="10"/>
  <c r="Q151" i="10"/>
  <c r="Q184" i="10"/>
  <c r="Y184" i="10" s="1"/>
  <c r="Q127" i="10"/>
  <c r="Q128" i="10"/>
  <c r="Q153" i="10"/>
  <c r="V153" i="10" s="1"/>
  <c r="Q155" i="10"/>
  <c r="Q149" i="10"/>
  <c r="Q72" i="10"/>
  <c r="Q73" i="10"/>
  <c r="Q74" i="10"/>
  <c r="Y74" i="10" s="1"/>
  <c r="Z74" i="10" s="1"/>
  <c r="Q96" i="10"/>
  <c r="Q101" i="10"/>
  <c r="Q161" i="10"/>
  <c r="Q75" i="10"/>
  <c r="Q234" i="10"/>
  <c r="Y234" i="10" s="1"/>
  <c r="Z234" i="10" s="1"/>
  <c r="Q111" i="10"/>
  <c r="Y111" i="10" s="1"/>
  <c r="Q95" i="10"/>
  <c r="Y95" i="10" s="1"/>
  <c r="Z95" i="10" s="1"/>
  <c r="Q180" i="10"/>
  <c r="Q154" i="10"/>
  <c r="Y154" i="10" s="1"/>
  <c r="Z154" i="10" s="1"/>
  <c r="Q159" i="10"/>
  <c r="Q123" i="10"/>
  <c r="Q117" i="10"/>
  <c r="Q76" i="10"/>
  <c r="Y76" i="10" s="1"/>
  <c r="Q77" i="10"/>
  <c r="Y77" i="10" s="1"/>
  <c r="Q229" i="10"/>
  <c r="Y229" i="10" s="1"/>
  <c r="Z229" i="10" s="1"/>
  <c r="Q145" i="10"/>
  <c r="Q116" i="10"/>
  <c r="Q227" i="10"/>
  <c r="Q173" i="10"/>
  <c r="V173" i="10" s="1"/>
  <c r="W173" i="10" s="1"/>
  <c r="Q217" i="10"/>
  <c r="Y217" i="10" s="1"/>
  <c r="Z217" i="10" s="1"/>
  <c r="Q218" i="10"/>
  <c r="Y218" i="10" s="1"/>
  <c r="Z218" i="10" s="1"/>
  <c r="Q78" i="10"/>
  <c r="Q141" i="10"/>
  <c r="Q114" i="10"/>
  <c r="Q171" i="10"/>
  <c r="Q98" i="10"/>
  <c r="Q175" i="10"/>
  <c r="Q213" i="10"/>
  <c r="Y213" i="10" s="1"/>
  <c r="Q237" i="10"/>
  <c r="Q79" i="10"/>
  <c r="Q80" i="10"/>
  <c r="Q81" i="10"/>
  <c r="Q82" i="10"/>
  <c r="Y82" i="10" s="1"/>
  <c r="Z82" i="10" s="1"/>
  <c r="Q238" i="10"/>
  <c r="Y238" i="10" s="1"/>
  <c r="Z238" i="10" s="1"/>
  <c r="Q239" i="10"/>
  <c r="Y239" i="10" s="1"/>
  <c r="Q107" i="10"/>
  <c r="Q240" i="10"/>
  <c r="Y240" i="10" s="1"/>
  <c r="Z240" i="10" s="1"/>
  <c r="Q83" i="10"/>
  <c r="Q84" i="10"/>
  <c r="Q164" i="10"/>
  <c r="Q172" i="10"/>
  <c r="Q157" i="10"/>
  <c r="Q241" i="10"/>
  <c r="Y241" i="10" s="1"/>
  <c r="Z241" i="10" s="1"/>
  <c r="Q85" i="10"/>
  <c r="Y85" i="10" s="1"/>
  <c r="Z85" i="10" s="1"/>
  <c r="Q108" i="10"/>
  <c r="Q86" i="10"/>
  <c r="Q87" i="10"/>
  <c r="Q242" i="10"/>
  <c r="Y242" i="10" s="1"/>
  <c r="Z242" i="10" s="1"/>
  <c r="Q215" i="10"/>
  <c r="Y215" i="10" s="1"/>
  <c r="Z215" i="10" s="1"/>
  <c r="Q112" i="10"/>
  <c r="Q230" i="10"/>
  <c r="Y230" i="10" s="1"/>
  <c r="Z230" i="10" s="1"/>
  <c r="Q219" i="10"/>
  <c r="Q208" i="10"/>
  <c r="Q185" i="10"/>
  <c r="Q188" i="10"/>
  <c r="Q189" i="10"/>
  <c r="Y189" i="10" s="1"/>
  <c r="Z189" i="10" s="1"/>
  <c r="Q190" i="10"/>
  <c r="Y190" i="10" s="1"/>
  <c r="Z190" i="10" s="1"/>
  <c r="Q231" i="10"/>
  <c r="Y231" i="10" s="1"/>
  <c r="Z231" i="10" s="1"/>
  <c r="Q191" i="10"/>
  <c r="Q192" i="10"/>
  <c r="Q193" i="10"/>
  <c r="Y193" i="10" s="1"/>
  <c r="Z193" i="10" s="1"/>
  <c r="Q204" i="10"/>
  <c r="Y204" i="10" s="1"/>
  <c r="Q165" i="10"/>
  <c r="Y165" i="10" s="1"/>
  <c r="Z165" i="10" s="1"/>
  <c r="Q194" i="10"/>
  <c r="Q166" i="10"/>
  <c r="S166" i="10" s="1"/>
  <c r="T166" i="10" s="1"/>
  <c r="Q199" i="10"/>
  <c r="Q167" i="10"/>
  <c r="Q162" i="10"/>
  <c r="Q195" i="10"/>
  <c r="Y195" i="10" s="1"/>
  <c r="Q196" i="10"/>
  <c r="Q243" i="10"/>
  <c r="Y243" i="10" s="1"/>
  <c r="Z243" i="10" s="1"/>
  <c r="Q186" i="10"/>
  <c r="Q88" i="10"/>
  <c r="Q244" i="10"/>
  <c r="Q103" i="10"/>
  <c r="Y103" i="10" s="1"/>
  <c r="Z103" i="10" s="1"/>
  <c r="Q102" i="10"/>
  <c r="Q187" i="10"/>
  <c r="Y187" i="10" s="1"/>
  <c r="Z187" i="10" s="1"/>
  <c r="Q202" i="10"/>
  <c r="Q131" i="10"/>
  <c r="Y131" i="10" s="1"/>
  <c r="Z131" i="10" s="1"/>
  <c r="Q232" i="10"/>
  <c r="Q245" i="10"/>
  <c r="Q225" i="10"/>
  <c r="Q220" i="10"/>
  <c r="Q104" i="10"/>
  <c r="Q121" i="10"/>
  <c r="Y121" i="10" s="1"/>
  <c r="Z121" i="10" s="1"/>
  <c r="Q89" i="10"/>
  <c r="Q90" i="10"/>
  <c r="Q91" i="10"/>
  <c r="Q92" i="10"/>
  <c r="V92" i="10" s="1"/>
  <c r="Q93" i="10"/>
  <c r="Y93" i="10" s="1"/>
  <c r="Q246" i="10"/>
  <c r="Y246" i="10" s="1"/>
  <c r="Z246" i="10" s="1"/>
  <c r="Q221" i="10"/>
  <c r="Q179" i="10"/>
  <c r="Y179" i="10" s="1"/>
  <c r="Z179" i="10" s="1"/>
  <c r="Q176" i="10"/>
  <c r="Q168" i="10"/>
  <c r="Q177" i="10"/>
  <c r="Q163" i="10"/>
  <c r="Y163" i="10" s="1"/>
  <c r="Z163" i="10" s="1"/>
  <c r="Q142" i="10"/>
  <c r="Q143" i="10"/>
  <c r="Y143" i="10" s="1"/>
  <c r="Z143" i="10" s="1"/>
  <c r="Q209" i="10"/>
  <c r="Y209" i="10" s="1"/>
  <c r="Z209" i="10" s="1"/>
  <c r="Q247" i="10"/>
  <c r="Q248" i="10"/>
  <c r="Q150" i="10"/>
  <c r="Y150" i="10" s="1"/>
  <c r="Z150" i="10" s="1"/>
  <c r="Q226" i="10"/>
  <c r="Y226" i="10" s="1"/>
  <c r="Z226" i="10" s="1"/>
  <c r="Q205" i="10"/>
  <c r="Y205" i="10" s="1"/>
  <c r="Z205" i="10" s="1"/>
  <c r="Q200" i="10"/>
  <c r="Q249" i="10"/>
  <c r="S249" i="10" s="1"/>
  <c r="T249" i="10" s="1"/>
  <c r="Q250" i="10"/>
  <c r="Q223" i="10"/>
  <c r="Q251" i="10"/>
  <c r="Q252" i="10"/>
  <c r="Q253" i="10"/>
  <c r="Y253" i="10" s="1"/>
  <c r="Z253" i="10" s="1"/>
  <c r="Q254" i="10"/>
  <c r="R135" i="10"/>
  <c r="R105" i="10"/>
  <c r="S105" i="10" s="1"/>
  <c r="T105" i="10" s="1"/>
  <c r="R224" i="10"/>
  <c r="S224" i="10" s="1"/>
  <c r="R130" i="10"/>
  <c r="S130" i="10" s="1"/>
  <c r="T130" i="10" s="1"/>
  <c r="R147" i="10"/>
  <c r="S147" i="10" s="1"/>
  <c r="T147" i="10" s="1"/>
  <c r="R113" i="10"/>
  <c r="R137" i="10"/>
  <c r="R99" i="10"/>
  <c r="S99" i="10" s="1"/>
  <c r="T99" i="10" s="1"/>
  <c r="R146" i="10"/>
  <c r="R2" i="10"/>
  <c r="S2" i="10" s="1"/>
  <c r="R216" i="10"/>
  <c r="R3" i="10"/>
  <c r="S3" i="10" s="1"/>
  <c r="R144" i="10"/>
  <c r="S144" i="10" s="1"/>
  <c r="T144" i="10" s="1"/>
  <c r="R119" i="10"/>
  <c r="R207" i="10"/>
  <c r="R134" i="10"/>
  <c r="R152" i="10"/>
  <c r="S152" i="10" s="1"/>
  <c r="T152" i="10" s="1"/>
  <c r="R118" i="10"/>
  <c r="S118" i="10" s="1"/>
  <c r="T118" i="10" s="1"/>
  <c r="R4" i="10"/>
  <c r="S4" i="10" s="1"/>
  <c r="T4" i="10" s="1"/>
  <c r="R233" i="10"/>
  <c r="R178" i="10"/>
  <c r="R5" i="10"/>
  <c r="S5" i="10" s="1"/>
  <c r="T5" i="10" s="1"/>
  <c r="R6" i="10"/>
  <c r="R181" i="10"/>
  <c r="S181" i="10" s="1"/>
  <c r="T181" i="10" s="1"/>
  <c r="R100" i="10"/>
  <c r="R7" i="10"/>
  <c r="S7" i="10" s="1"/>
  <c r="R8" i="10"/>
  <c r="S8" i="10" s="1"/>
  <c r="T8" i="10" s="1"/>
  <c r="R182" i="10"/>
  <c r="R198" i="10"/>
  <c r="R222" i="10"/>
  <c r="S222" i="10" s="1"/>
  <c r="T222" i="10" s="1"/>
  <c r="R9" i="10"/>
  <c r="R10" i="10"/>
  <c r="S10" i="10" s="1"/>
  <c r="T10" i="10" s="1"/>
  <c r="R11" i="10"/>
  <c r="S11" i="10" s="1"/>
  <c r="T11" i="10" s="1"/>
  <c r="R12" i="10"/>
  <c r="R13" i="10"/>
  <c r="R203" i="10"/>
  <c r="S203" i="10" s="1"/>
  <c r="T203" i="10" s="1"/>
  <c r="R212" i="10"/>
  <c r="R14" i="10"/>
  <c r="S14" i="10" s="1"/>
  <c r="R235" i="10"/>
  <c r="R15" i="10"/>
  <c r="S15" i="10" s="1"/>
  <c r="R16" i="10"/>
  <c r="S16" i="10" s="1"/>
  <c r="T16" i="10" s="1"/>
  <c r="R17" i="10"/>
  <c r="R136" i="10"/>
  <c r="R115" i="10"/>
  <c r="S115" i="10" s="1"/>
  <c r="T115" i="10" s="1"/>
  <c r="R97" i="10"/>
  <c r="S97" i="10" s="1"/>
  <c r="T97" i="10" s="1"/>
  <c r="R18" i="10"/>
  <c r="S18" i="10" s="1"/>
  <c r="T18" i="10" s="1"/>
  <c r="R169" i="10"/>
  <c r="R19" i="10"/>
  <c r="R20" i="10"/>
  <c r="R122" i="10"/>
  <c r="S122" i="10" s="1"/>
  <c r="T122" i="10" s="1"/>
  <c r="R21" i="10"/>
  <c r="R228" i="10"/>
  <c r="S228" i="10" s="1"/>
  <c r="R22" i="10"/>
  <c r="R23" i="10"/>
  <c r="S23" i="10" s="1"/>
  <c r="R24" i="10"/>
  <c r="S24" i="10" s="1"/>
  <c r="T24" i="10" s="1"/>
  <c r="R25" i="10"/>
  <c r="R26" i="10"/>
  <c r="R27" i="10"/>
  <c r="S27" i="10" s="1"/>
  <c r="T27" i="10" s="1"/>
  <c r="R28" i="10"/>
  <c r="R214" i="10"/>
  <c r="R125" i="10"/>
  <c r="S125" i="10" s="1"/>
  <c r="T125" i="10" s="1"/>
  <c r="R129" i="10"/>
  <c r="R29" i="10"/>
  <c r="R30" i="10"/>
  <c r="S30" i="10" s="1"/>
  <c r="T30" i="10" s="1"/>
  <c r="R31" i="10"/>
  <c r="R32" i="10"/>
  <c r="S32" i="10" s="1"/>
  <c r="R33" i="10"/>
  <c r="R34" i="10"/>
  <c r="S34" i="10" s="1"/>
  <c r="R35" i="10"/>
  <c r="S35" i="10" s="1"/>
  <c r="T35" i="10" s="1"/>
  <c r="R36" i="10"/>
  <c r="R94" i="10"/>
  <c r="R211" i="10"/>
  <c r="S211" i="10" s="1"/>
  <c r="T211" i="10" s="1"/>
  <c r="R197" i="10"/>
  <c r="S197" i="10" s="1"/>
  <c r="T197" i="10" s="1"/>
  <c r="R206" i="10"/>
  <c r="S206" i="10" s="1"/>
  <c r="T206" i="10" s="1"/>
  <c r="R132" i="10"/>
  <c r="S132" i="10" s="1"/>
  <c r="T132" i="10" s="1"/>
  <c r="R106" i="10"/>
  <c r="R120" i="10"/>
  <c r="R148" i="10"/>
  <c r="R124" i="10"/>
  <c r="R37" i="10"/>
  <c r="S37" i="10" s="1"/>
  <c r="R38" i="10"/>
  <c r="R39" i="10"/>
  <c r="S39" i="10" s="1"/>
  <c r="R40" i="10"/>
  <c r="S40" i="10" s="1"/>
  <c r="T40" i="10" s="1"/>
  <c r="R41" i="10"/>
  <c r="R42" i="10"/>
  <c r="R43" i="10"/>
  <c r="S43" i="10" s="1"/>
  <c r="T43" i="10" s="1"/>
  <c r="R44" i="10"/>
  <c r="R45" i="10"/>
  <c r="S45" i="10" s="1"/>
  <c r="T45" i="10" s="1"/>
  <c r="R46" i="10"/>
  <c r="S46" i="10" s="1"/>
  <c r="T46" i="10" s="1"/>
  <c r="R47" i="10"/>
  <c r="R48" i="10"/>
  <c r="R49" i="10"/>
  <c r="S49" i="10" s="1"/>
  <c r="T49" i="10" s="1"/>
  <c r="R50" i="10"/>
  <c r="R51" i="10"/>
  <c r="S51" i="10" s="1"/>
  <c r="R52" i="10"/>
  <c r="R53" i="10"/>
  <c r="S53" i="10" s="1"/>
  <c r="R54" i="10"/>
  <c r="S54" i="10" s="1"/>
  <c r="T54" i="10" s="1"/>
  <c r="R55" i="10"/>
  <c r="R201" i="10"/>
  <c r="R158" i="10"/>
  <c r="S158" i="10" s="1"/>
  <c r="T158" i="10" s="1"/>
  <c r="R56" i="10"/>
  <c r="R110" i="10"/>
  <c r="S110" i="10" s="1"/>
  <c r="T110" i="10" s="1"/>
  <c r="R236" i="10"/>
  <c r="S236" i="10" s="1"/>
  <c r="T236" i="10" s="1"/>
  <c r="R57" i="10"/>
  <c r="R58" i="10"/>
  <c r="R109" i="10"/>
  <c r="S109" i="10" s="1"/>
  <c r="T109" i="10" s="1"/>
  <c r="R210" i="10"/>
  <c r="R59" i="10"/>
  <c r="S59" i="10" s="1"/>
  <c r="R138" i="10"/>
  <c r="R60" i="10"/>
  <c r="S60" i="10" s="1"/>
  <c r="R61" i="10"/>
  <c r="S61" i="10" s="1"/>
  <c r="T61" i="10" s="1"/>
  <c r="R62" i="10"/>
  <c r="R63" i="10"/>
  <c r="R133" i="10"/>
  <c r="S133" i="10" s="1"/>
  <c r="T133" i="10" s="1"/>
  <c r="R156" i="10"/>
  <c r="R140" i="10"/>
  <c r="S140" i="10" s="1"/>
  <c r="T140" i="10" s="1"/>
  <c r="R126" i="10"/>
  <c r="S126" i="10" s="1"/>
  <c r="T126" i="10" s="1"/>
  <c r="R139" i="10"/>
  <c r="R64" i="10"/>
  <c r="R65" i="10"/>
  <c r="S65" i="10" s="1"/>
  <c r="T65" i="10" s="1"/>
  <c r="R66" i="10"/>
  <c r="R174" i="10"/>
  <c r="S174" i="10" s="1"/>
  <c r="R67" i="10"/>
  <c r="R68" i="10"/>
  <c r="S68" i="10" s="1"/>
  <c r="R170" i="10"/>
  <c r="S170" i="10" s="1"/>
  <c r="T170" i="10" s="1"/>
  <c r="R69" i="10"/>
  <c r="R70" i="10"/>
  <c r="R160" i="10"/>
  <c r="S160" i="10" s="1"/>
  <c r="T160" i="10" s="1"/>
  <c r="R71" i="10"/>
  <c r="R183" i="10"/>
  <c r="R151" i="10"/>
  <c r="S151" i="10" s="1"/>
  <c r="T151" i="10" s="1"/>
  <c r="R184" i="10"/>
  <c r="R127" i="10"/>
  <c r="R128" i="10"/>
  <c r="S128" i="10" s="1"/>
  <c r="T128" i="10" s="1"/>
  <c r="R153" i="10"/>
  <c r="R155" i="10"/>
  <c r="S155" i="10" s="1"/>
  <c r="R149" i="10"/>
  <c r="R72" i="10"/>
  <c r="S72" i="10" s="1"/>
  <c r="T72" i="10" s="1"/>
  <c r="R73" i="10"/>
  <c r="S73" i="10" s="1"/>
  <c r="T73" i="10" s="1"/>
  <c r="R74" i="10"/>
  <c r="R96" i="10"/>
  <c r="R101" i="10"/>
  <c r="S101" i="10" s="1"/>
  <c r="T101" i="10" s="1"/>
  <c r="R161" i="10"/>
  <c r="R75" i="10"/>
  <c r="S75" i="10" s="1"/>
  <c r="T75" i="10" s="1"/>
  <c r="R234" i="10"/>
  <c r="S234" i="10" s="1"/>
  <c r="T234" i="10" s="1"/>
  <c r="R111" i="10"/>
  <c r="R95" i="10"/>
  <c r="R180" i="10"/>
  <c r="S180" i="10" s="1"/>
  <c r="T180" i="10" s="1"/>
  <c r="R154" i="10"/>
  <c r="R159" i="10"/>
  <c r="S159" i="10" s="1"/>
  <c r="R123" i="10"/>
  <c r="R117" i="10"/>
  <c r="S117" i="10" s="1"/>
  <c r="R76" i="10"/>
  <c r="S76" i="10" s="1"/>
  <c r="T76" i="10" s="1"/>
  <c r="R77" i="10"/>
  <c r="R229" i="10"/>
  <c r="R145" i="10"/>
  <c r="S145" i="10" s="1"/>
  <c r="T145" i="10" s="1"/>
  <c r="R116" i="10"/>
  <c r="R227" i="10"/>
  <c r="S227" i="10" s="1"/>
  <c r="T227" i="10" s="1"/>
  <c r="R173" i="10"/>
  <c r="S173" i="10" s="1"/>
  <c r="T173" i="10" s="1"/>
  <c r="R217" i="10"/>
  <c r="R218" i="10"/>
  <c r="R78" i="10"/>
  <c r="S78" i="10" s="1"/>
  <c r="T78" i="10" s="1"/>
  <c r="R141" i="10"/>
  <c r="R114" i="10"/>
  <c r="S114" i="10" s="1"/>
  <c r="R171" i="10"/>
  <c r="R98" i="10"/>
  <c r="S98" i="10" s="1"/>
  <c r="T98" i="10" s="1"/>
  <c r="R175" i="10"/>
  <c r="S175" i="10" s="1"/>
  <c r="T175" i="10" s="1"/>
  <c r="R213" i="10"/>
  <c r="R237" i="10"/>
  <c r="R79" i="10"/>
  <c r="S79" i="10" s="1"/>
  <c r="T79" i="10" s="1"/>
  <c r="R80" i="10"/>
  <c r="S80" i="10" s="1"/>
  <c r="T80" i="10" s="1"/>
  <c r="R81" i="10"/>
  <c r="S81" i="10" s="1"/>
  <c r="T81" i="10" s="1"/>
  <c r="R82" i="10"/>
  <c r="S82" i="10" s="1"/>
  <c r="T82" i="10" s="1"/>
  <c r="R238" i="10"/>
  <c r="R239" i="10"/>
  <c r="R107" i="10"/>
  <c r="S107" i="10" s="1"/>
  <c r="T107" i="10" s="1"/>
  <c r="R240" i="10"/>
  <c r="R83" i="10"/>
  <c r="R84" i="10"/>
  <c r="R164" i="10"/>
  <c r="R172" i="10"/>
  <c r="S172" i="10" s="1"/>
  <c r="T172" i="10" s="1"/>
  <c r="R157" i="10"/>
  <c r="R241" i="10"/>
  <c r="R85" i="10"/>
  <c r="R108" i="10"/>
  <c r="R86" i="10"/>
  <c r="S86" i="10" s="1"/>
  <c r="T86" i="10" s="1"/>
  <c r="R87" i="10"/>
  <c r="S87" i="10" s="1"/>
  <c r="T87" i="10" s="1"/>
  <c r="R242" i="10"/>
  <c r="R215" i="10"/>
  <c r="R112" i="10"/>
  <c r="S112" i="10" s="1"/>
  <c r="T112" i="10" s="1"/>
  <c r="R230" i="10"/>
  <c r="R219" i="10"/>
  <c r="R208" i="10"/>
  <c r="R185" i="10"/>
  <c r="S185" i="10" s="1"/>
  <c r="T185" i="10" s="1"/>
  <c r="R188" i="10"/>
  <c r="S188" i="10" s="1"/>
  <c r="T188" i="10" s="1"/>
  <c r="R189" i="10"/>
  <c r="R190" i="10"/>
  <c r="R231" i="10"/>
  <c r="R191" i="10"/>
  <c r="R192" i="10"/>
  <c r="R193" i="10"/>
  <c r="S193" i="10" s="1"/>
  <c r="T193" i="10" s="1"/>
  <c r="R204" i="10"/>
  <c r="R165" i="10"/>
  <c r="R194" i="10"/>
  <c r="S194" i="10" s="1"/>
  <c r="T194" i="10" s="1"/>
  <c r="R166" i="10"/>
  <c r="R199" i="10"/>
  <c r="R167" i="10"/>
  <c r="R162" i="10"/>
  <c r="S162" i="10" s="1"/>
  <c r="R195" i="10"/>
  <c r="S195" i="10" s="1"/>
  <c r="T195" i="10" s="1"/>
  <c r="R196" i="10"/>
  <c r="R243" i="10"/>
  <c r="R186" i="10"/>
  <c r="R88" i="10"/>
  <c r="R244" i="10"/>
  <c r="S244" i="10" s="1"/>
  <c r="T244" i="10" s="1"/>
  <c r="R103" i="10"/>
  <c r="S103" i="10" s="1"/>
  <c r="T103" i="10" s="1"/>
  <c r="R102" i="10"/>
  <c r="R187" i="10"/>
  <c r="R202" i="10"/>
  <c r="S202" i="10" s="1"/>
  <c r="T202" i="10" s="1"/>
  <c r="R131" i="10"/>
  <c r="R232" i="10"/>
  <c r="R245" i="10"/>
  <c r="R225" i="10"/>
  <c r="S225" i="10" s="1"/>
  <c r="R220" i="10"/>
  <c r="S220" i="10" s="1"/>
  <c r="T220" i="10" s="1"/>
  <c r="R104" i="10"/>
  <c r="R121" i="10"/>
  <c r="R89" i="10"/>
  <c r="R90" i="10"/>
  <c r="S90" i="10" s="1"/>
  <c r="T90" i="10" s="1"/>
  <c r="R91" i="10"/>
  <c r="S91" i="10" s="1"/>
  <c r="T91" i="10" s="1"/>
  <c r="R92" i="10"/>
  <c r="S92" i="10" s="1"/>
  <c r="T92" i="10" s="1"/>
  <c r="R93" i="10"/>
  <c r="R246" i="10"/>
  <c r="R221" i="10"/>
  <c r="S221" i="10" s="1"/>
  <c r="T221" i="10" s="1"/>
  <c r="R179" i="10"/>
  <c r="R176" i="10"/>
  <c r="R168" i="10"/>
  <c r="R177" i="10"/>
  <c r="R163" i="10"/>
  <c r="S163" i="10" s="1"/>
  <c r="T163" i="10" s="1"/>
  <c r="R142" i="10"/>
  <c r="R143" i="10"/>
  <c r="R209" i="10"/>
  <c r="R247" i="10"/>
  <c r="R248" i="10"/>
  <c r="S248" i="10" s="1"/>
  <c r="T248" i="10" s="1"/>
  <c r="R150" i="10"/>
  <c r="S150" i="10" s="1"/>
  <c r="T150" i="10" s="1"/>
  <c r="R226" i="10"/>
  <c r="R205" i="10"/>
  <c r="R200" i="10"/>
  <c r="S200" i="10" s="1"/>
  <c r="T200" i="10" s="1"/>
  <c r="R249" i="10"/>
  <c r="R250" i="10"/>
  <c r="R223" i="10"/>
  <c r="R251" i="10"/>
  <c r="R252" i="10"/>
  <c r="S252" i="10" s="1"/>
  <c r="T252" i="10" s="1"/>
  <c r="R253" i="10"/>
  <c r="R254" i="10"/>
  <c r="S134" i="10"/>
  <c r="T134" i="10" s="1"/>
  <c r="S6" i="10"/>
  <c r="T6" i="10" s="1"/>
  <c r="S9" i="10"/>
  <c r="T9" i="10" s="1"/>
  <c r="S28" i="10"/>
  <c r="T28" i="10" s="1"/>
  <c r="S214" i="10"/>
  <c r="T214" i="10" s="1"/>
  <c r="S148" i="10"/>
  <c r="T148" i="10" s="1"/>
  <c r="S183" i="10"/>
  <c r="T183" i="10" s="1"/>
  <c r="S154" i="10"/>
  <c r="T154" i="10" s="1"/>
  <c r="T224" i="10"/>
  <c r="U135" i="10"/>
  <c r="V135" i="10" s="1"/>
  <c r="P60" i="34" s="1"/>
  <c r="R60" i="34" s="1"/>
  <c r="U105" i="10"/>
  <c r="V105" i="10" s="1"/>
  <c r="U224" i="10"/>
  <c r="V224" i="10" s="1"/>
  <c r="P4" i="34" s="1"/>
  <c r="R4" i="34" s="1"/>
  <c r="U130" i="10"/>
  <c r="V130" i="10" s="1"/>
  <c r="U147" i="10"/>
  <c r="U113" i="10"/>
  <c r="U137" i="10"/>
  <c r="U99" i="10"/>
  <c r="V99" i="10" s="1"/>
  <c r="U146" i="10"/>
  <c r="U2" i="10"/>
  <c r="V2" i="10" s="1"/>
  <c r="U216" i="10"/>
  <c r="U3" i="10"/>
  <c r="V3" i="10" s="1"/>
  <c r="U144" i="10"/>
  <c r="U119" i="10"/>
  <c r="V119" i="10" s="1"/>
  <c r="U207" i="10"/>
  <c r="V207" i="10" s="1"/>
  <c r="U134" i="10"/>
  <c r="V134" i="10" s="1"/>
  <c r="U152" i="10"/>
  <c r="V152" i="10" s="1"/>
  <c r="U118" i="10"/>
  <c r="V118" i="10" s="1"/>
  <c r="U4" i="10"/>
  <c r="U233" i="10"/>
  <c r="U178" i="10"/>
  <c r="U5" i="10"/>
  <c r="V5" i="10" s="1"/>
  <c r="U6" i="10"/>
  <c r="U181" i="10"/>
  <c r="V181" i="10" s="1"/>
  <c r="U100" i="10"/>
  <c r="V100" i="10" s="1"/>
  <c r="U7" i="10"/>
  <c r="V7" i="10" s="1"/>
  <c r="U8" i="10"/>
  <c r="U182" i="10"/>
  <c r="U198" i="10"/>
  <c r="V198" i="10" s="1"/>
  <c r="U222" i="10"/>
  <c r="V222" i="10" s="1"/>
  <c r="U9" i="10"/>
  <c r="V9" i="10" s="1"/>
  <c r="U10" i="10"/>
  <c r="V10" i="10" s="1"/>
  <c r="U11" i="10"/>
  <c r="U12" i="10"/>
  <c r="U13" i="10"/>
  <c r="U203" i="10"/>
  <c r="V203" i="10" s="1"/>
  <c r="U212" i="10"/>
  <c r="U14" i="10"/>
  <c r="U235" i="10"/>
  <c r="U15" i="10"/>
  <c r="V15" i="10" s="1"/>
  <c r="U16" i="10"/>
  <c r="U17" i="10"/>
  <c r="U136" i="10"/>
  <c r="V136" i="10" s="1"/>
  <c r="U115" i="10"/>
  <c r="V115" i="10" s="1"/>
  <c r="U97" i="10"/>
  <c r="V97" i="10" s="1"/>
  <c r="U18" i="10"/>
  <c r="V18" i="10" s="1"/>
  <c r="U169" i="10"/>
  <c r="U19" i="10"/>
  <c r="U20" i="10"/>
  <c r="U122" i="10"/>
  <c r="V122" i="10" s="1"/>
  <c r="P8" i="34" s="1"/>
  <c r="R8" i="34" s="1"/>
  <c r="U21" i="10"/>
  <c r="U228" i="10"/>
  <c r="V228" i="10" s="1"/>
  <c r="U22" i="10"/>
  <c r="U23" i="10"/>
  <c r="V23" i="10" s="1"/>
  <c r="U24" i="10"/>
  <c r="V24" i="10" s="1"/>
  <c r="U25" i="10"/>
  <c r="U26" i="10"/>
  <c r="V26" i="10" s="1"/>
  <c r="U27" i="10"/>
  <c r="V27" i="10" s="1"/>
  <c r="U28" i="10"/>
  <c r="V28" i="10" s="1"/>
  <c r="U214" i="10"/>
  <c r="V214" i="10" s="1"/>
  <c r="U125" i="10"/>
  <c r="U129" i="10"/>
  <c r="U29" i="10"/>
  <c r="U30" i="10"/>
  <c r="V30" i="10" s="1"/>
  <c r="U31" i="10"/>
  <c r="U32" i="10"/>
  <c r="V32" i="10" s="1"/>
  <c r="U33" i="10"/>
  <c r="V33" i="10" s="1"/>
  <c r="U34" i="10"/>
  <c r="V34" i="10" s="1"/>
  <c r="U35" i="10"/>
  <c r="U36" i="10"/>
  <c r="U94" i="10"/>
  <c r="V94" i="10" s="1"/>
  <c r="U211" i="10"/>
  <c r="V211" i="10" s="1"/>
  <c r="U197" i="10"/>
  <c r="V197" i="10" s="1"/>
  <c r="U206" i="10"/>
  <c r="V206" i="10" s="1"/>
  <c r="U132" i="10"/>
  <c r="U106" i="10"/>
  <c r="U120" i="10"/>
  <c r="U148" i="10"/>
  <c r="V148" i="10" s="1"/>
  <c r="P116" i="34" s="1"/>
  <c r="R116" i="34" s="1"/>
  <c r="U124" i="10"/>
  <c r="U37" i="10"/>
  <c r="V37" i="10" s="1"/>
  <c r="U38" i="10"/>
  <c r="U39" i="10"/>
  <c r="V39" i="10" s="1"/>
  <c r="U40" i="10"/>
  <c r="U41" i="10"/>
  <c r="U42" i="10"/>
  <c r="V42" i="10" s="1"/>
  <c r="U43" i="10"/>
  <c r="V43" i="10" s="1"/>
  <c r="U44" i="10"/>
  <c r="V44" i="10" s="1"/>
  <c r="U45" i="10"/>
  <c r="V45" i="10" s="1"/>
  <c r="U46" i="10"/>
  <c r="U47" i="10"/>
  <c r="U48" i="10"/>
  <c r="U49" i="10"/>
  <c r="V49" i="10" s="1"/>
  <c r="U50" i="10"/>
  <c r="U51" i="10"/>
  <c r="V51" i="10" s="1"/>
  <c r="U52" i="10"/>
  <c r="U53" i="10"/>
  <c r="V53" i="10" s="1"/>
  <c r="U54" i="10"/>
  <c r="U55" i="10"/>
  <c r="U201" i="10"/>
  <c r="V201" i="10" s="1"/>
  <c r="U158" i="10"/>
  <c r="V158" i="10" s="1"/>
  <c r="U56" i="10"/>
  <c r="V56" i="10" s="1"/>
  <c r="U110" i="10"/>
  <c r="V110" i="10" s="1"/>
  <c r="U236" i="10"/>
  <c r="U57" i="10"/>
  <c r="U58" i="10"/>
  <c r="U109" i="10"/>
  <c r="V109" i="10" s="1"/>
  <c r="P49" i="34" s="1"/>
  <c r="R49" i="34" s="1"/>
  <c r="U210" i="10"/>
  <c r="U59" i="10"/>
  <c r="V59" i="10" s="1"/>
  <c r="U138" i="10"/>
  <c r="U60" i="10"/>
  <c r="V60" i="10" s="1"/>
  <c r="U61" i="10"/>
  <c r="U62" i="10"/>
  <c r="U63" i="10"/>
  <c r="V63" i="10" s="1"/>
  <c r="U133" i="10"/>
  <c r="V133" i="10" s="1"/>
  <c r="U156" i="10"/>
  <c r="V156" i="10" s="1"/>
  <c r="U140" i="10"/>
  <c r="V140" i="10" s="1"/>
  <c r="U126" i="10"/>
  <c r="U139" i="10"/>
  <c r="U64" i="10"/>
  <c r="U65" i="10"/>
  <c r="U66" i="10"/>
  <c r="U174" i="10"/>
  <c r="V174" i="10" s="1"/>
  <c r="U67" i="10"/>
  <c r="U68" i="10"/>
  <c r="V68" i="10" s="1"/>
  <c r="U170" i="10"/>
  <c r="U69" i="10"/>
  <c r="U70" i="10"/>
  <c r="V70" i="10" s="1"/>
  <c r="U160" i="10"/>
  <c r="V160" i="10" s="1"/>
  <c r="U71" i="10"/>
  <c r="V71" i="10" s="1"/>
  <c r="U183" i="10"/>
  <c r="V183" i="10" s="1"/>
  <c r="U151" i="10"/>
  <c r="U184" i="10"/>
  <c r="U127" i="10"/>
  <c r="U128" i="10"/>
  <c r="V128" i="10" s="1"/>
  <c r="U153" i="10"/>
  <c r="U155" i="10"/>
  <c r="U149" i="10"/>
  <c r="V149" i="10" s="1"/>
  <c r="U72" i="10"/>
  <c r="V72" i="10" s="1"/>
  <c r="U73" i="10"/>
  <c r="U74" i="10"/>
  <c r="V74" i="10" s="1"/>
  <c r="W74" i="10" s="1"/>
  <c r="U96" i="10"/>
  <c r="V96" i="10" s="1"/>
  <c r="U101" i="10"/>
  <c r="V101" i="10" s="1"/>
  <c r="U161" i="10"/>
  <c r="V161" i="10" s="1"/>
  <c r="U75" i="10"/>
  <c r="V75" i="10" s="1"/>
  <c r="U234" i="10"/>
  <c r="U111" i="10"/>
  <c r="U95" i="10"/>
  <c r="U180" i="10"/>
  <c r="V180" i="10" s="1"/>
  <c r="U154" i="10"/>
  <c r="U159" i="10"/>
  <c r="V159" i="10" s="1"/>
  <c r="U123" i="10"/>
  <c r="U117" i="10"/>
  <c r="V117" i="10" s="1"/>
  <c r="U76" i="10"/>
  <c r="U77" i="10"/>
  <c r="U229" i="10"/>
  <c r="V229" i="10" s="1"/>
  <c r="U145" i="10"/>
  <c r="V145" i="10" s="1"/>
  <c r="U116" i="10"/>
  <c r="V116" i="10" s="1"/>
  <c r="U227" i="10"/>
  <c r="V227" i="10" s="1"/>
  <c r="U173" i="10"/>
  <c r="U217" i="10"/>
  <c r="U218" i="10"/>
  <c r="U78" i="10"/>
  <c r="V78" i="10" s="1"/>
  <c r="U141" i="10"/>
  <c r="U114" i="10"/>
  <c r="V114" i="10" s="1"/>
  <c r="U171" i="10"/>
  <c r="U98" i="10"/>
  <c r="V98" i="10" s="1"/>
  <c r="U175" i="10"/>
  <c r="U213" i="10"/>
  <c r="U237" i="10"/>
  <c r="V237" i="10" s="1"/>
  <c r="U79" i="10"/>
  <c r="V79" i="10" s="1"/>
  <c r="U80" i="10"/>
  <c r="V80" i="10" s="1"/>
  <c r="U81" i="10"/>
  <c r="V81" i="10" s="1"/>
  <c r="U82" i="10"/>
  <c r="U238" i="10"/>
  <c r="U239" i="10"/>
  <c r="U107" i="10"/>
  <c r="V107" i="10" s="1"/>
  <c r="U240" i="10"/>
  <c r="U83" i="10"/>
  <c r="V83" i="10" s="1"/>
  <c r="U84" i="10"/>
  <c r="U164" i="10"/>
  <c r="U172" i="10"/>
  <c r="U157" i="10"/>
  <c r="U241" i="10"/>
  <c r="V241" i="10" s="1"/>
  <c r="U85" i="10"/>
  <c r="V85" i="10" s="1"/>
  <c r="U108" i="10"/>
  <c r="U86" i="10"/>
  <c r="V86" i="10" s="1"/>
  <c r="U87" i="10"/>
  <c r="U242" i="10"/>
  <c r="U215" i="10"/>
  <c r="U112" i="10"/>
  <c r="V112" i="10" s="1"/>
  <c r="U230" i="10"/>
  <c r="U219" i="10"/>
  <c r="V219" i="10" s="1"/>
  <c r="U208" i="10"/>
  <c r="U185" i="10"/>
  <c r="U188" i="10"/>
  <c r="U189" i="10"/>
  <c r="U190" i="10"/>
  <c r="V190" i="10" s="1"/>
  <c r="U231" i="10"/>
  <c r="V231" i="10" s="1"/>
  <c r="U191" i="10"/>
  <c r="V191" i="10" s="1"/>
  <c r="U192" i="10"/>
  <c r="V192" i="10" s="1"/>
  <c r="U193" i="10"/>
  <c r="U204" i="10"/>
  <c r="U165" i="10"/>
  <c r="U194" i="10"/>
  <c r="V194" i="10" s="1"/>
  <c r="U166" i="10"/>
  <c r="U199" i="10"/>
  <c r="V199" i="10" s="1"/>
  <c r="U167" i="10"/>
  <c r="V167" i="10" s="1"/>
  <c r="U162" i="10"/>
  <c r="U195" i="10"/>
  <c r="V195" i="10" s="1"/>
  <c r="U196" i="10"/>
  <c r="V196" i="10" s="1"/>
  <c r="U243" i="10"/>
  <c r="V243" i="10" s="1"/>
  <c r="U186" i="10"/>
  <c r="V186" i="10" s="1"/>
  <c r="U88" i="10"/>
  <c r="V88" i="10" s="1"/>
  <c r="U244" i="10"/>
  <c r="V244" i="10" s="1"/>
  <c r="U103" i="10"/>
  <c r="U102" i="10"/>
  <c r="U187" i="10"/>
  <c r="U202" i="10"/>
  <c r="V202" i="10" s="1"/>
  <c r="U131" i="10"/>
  <c r="U232" i="10"/>
  <c r="V232" i="10" s="1"/>
  <c r="U245" i="10"/>
  <c r="U225" i="10"/>
  <c r="U220" i="10"/>
  <c r="U104" i="10"/>
  <c r="V104" i="10" s="1"/>
  <c r="U121" i="10"/>
  <c r="V121" i="10" s="1"/>
  <c r="U89" i="10"/>
  <c r="V89" i="10" s="1"/>
  <c r="U90" i="10"/>
  <c r="V90" i="10" s="1"/>
  <c r="U91" i="10"/>
  <c r="V91" i="10" s="1"/>
  <c r="U92" i="10"/>
  <c r="U93" i="10"/>
  <c r="U246" i="10"/>
  <c r="U221" i="10"/>
  <c r="V221" i="10" s="1"/>
  <c r="U179" i="10"/>
  <c r="U176" i="10"/>
  <c r="V176" i="10" s="1"/>
  <c r="U168" i="10"/>
  <c r="U177" i="10"/>
  <c r="U163" i="10"/>
  <c r="V163" i="10" s="1"/>
  <c r="U142" i="10"/>
  <c r="U143" i="10"/>
  <c r="V143" i="10" s="1"/>
  <c r="U209" i="10"/>
  <c r="V209" i="10" s="1"/>
  <c r="U247" i="10"/>
  <c r="V247" i="10" s="1"/>
  <c r="U248" i="10"/>
  <c r="V248" i="10" s="1"/>
  <c r="U150" i="10"/>
  <c r="U226" i="10"/>
  <c r="U205" i="10"/>
  <c r="U200" i="10"/>
  <c r="V200" i="10" s="1"/>
  <c r="U249" i="10"/>
  <c r="U250" i="10"/>
  <c r="V250" i="10" s="1"/>
  <c r="U223" i="10"/>
  <c r="U251" i="10"/>
  <c r="U252" i="10"/>
  <c r="U253" i="10"/>
  <c r="U254" i="10"/>
  <c r="V254" i="10" s="1"/>
  <c r="V147" i="10"/>
  <c r="V14" i="10"/>
  <c r="V236" i="10"/>
  <c r="V65" i="10"/>
  <c r="V155" i="10"/>
  <c r="Y105" i="10"/>
  <c r="Y224" i="10"/>
  <c r="Z224" i="10" s="1"/>
  <c r="Y130" i="10"/>
  <c r="Y99" i="10"/>
  <c r="Z99" i="10" s="1"/>
  <c r="Y2" i="10"/>
  <c r="Z2" i="10" s="1"/>
  <c r="Y134" i="10"/>
  <c r="Z134" i="10" s="1"/>
  <c r="Y152" i="10"/>
  <c r="Z152" i="10" s="1"/>
  <c r="Y118" i="10"/>
  <c r="Z118" i="10" s="1"/>
  <c r="Y5" i="10"/>
  <c r="Z5" i="10" s="1"/>
  <c r="Y222" i="10"/>
  <c r="Z222" i="10" s="1"/>
  <c r="Y9" i="10"/>
  <c r="Z9" i="10" s="1"/>
  <c r="Y10" i="10"/>
  <c r="Z10" i="10" s="1"/>
  <c r="Y13" i="10"/>
  <c r="Y203" i="10"/>
  <c r="Z203" i="10" s="1"/>
  <c r="Y115" i="10"/>
  <c r="Z115" i="10" s="1"/>
  <c r="Y97" i="10"/>
  <c r="Z97" i="10" s="1"/>
  <c r="Y18" i="10"/>
  <c r="Z18" i="10" s="1"/>
  <c r="Y122" i="10"/>
  <c r="Z122" i="10" s="1"/>
  <c r="Y228" i="10"/>
  <c r="Z228" i="10" s="1"/>
  <c r="Y27" i="10"/>
  <c r="Z27" i="10" s="1"/>
  <c r="Y28" i="10"/>
  <c r="Z28" i="10" s="1"/>
  <c r="Y214" i="10"/>
  <c r="Z214" i="10" s="1"/>
  <c r="Y125" i="10"/>
  <c r="Z125" i="10" s="1"/>
  <c r="Y29" i="10"/>
  <c r="Y30" i="10"/>
  <c r="Z30" i="10" s="1"/>
  <c r="Y211" i="10"/>
  <c r="Z211" i="10" s="1"/>
  <c r="Y197" i="10"/>
  <c r="Z197" i="10" s="1"/>
  <c r="Y206" i="10"/>
  <c r="Z206" i="10" s="1"/>
  <c r="Y148" i="10"/>
  <c r="Z148" i="10" s="1"/>
  <c r="Y43" i="10"/>
  <c r="Y44" i="10"/>
  <c r="Z44" i="10" s="1"/>
  <c r="Y45" i="10"/>
  <c r="Z45" i="10" s="1"/>
  <c r="Y46" i="10"/>
  <c r="Z46" i="10" s="1"/>
  <c r="Y49" i="10"/>
  <c r="Z49" i="10" s="1"/>
  <c r="Y158" i="10"/>
  <c r="Z158" i="10" s="1"/>
  <c r="Y56" i="10"/>
  <c r="Z56" i="10" s="1"/>
  <c r="Y110" i="10"/>
  <c r="Z110" i="10" s="1"/>
  <c r="Y58" i="10"/>
  <c r="Z58" i="10" s="1"/>
  <c r="Y109" i="10"/>
  <c r="Z109" i="10" s="1"/>
  <c r="Y59" i="10"/>
  <c r="Z59" i="10" s="1"/>
  <c r="Y133" i="10"/>
  <c r="Z133" i="10" s="1"/>
  <c r="Y156" i="10"/>
  <c r="Z156" i="10" s="1"/>
  <c r="Y140" i="10"/>
  <c r="Z140" i="10" s="1"/>
  <c r="Y65" i="10"/>
  <c r="Z65" i="10" s="1"/>
  <c r="Y160" i="10"/>
  <c r="Y71" i="10"/>
  <c r="Z71" i="10" s="1"/>
  <c r="Y183" i="10"/>
  <c r="Z183" i="10" s="1"/>
  <c r="Y151" i="10"/>
  <c r="Y127" i="10"/>
  <c r="Z127" i="10" s="1"/>
  <c r="Y128" i="10"/>
  <c r="Z128" i="10" s="1"/>
  <c r="Y153" i="10"/>
  <c r="Z153" i="10" s="1"/>
  <c r="Y101" i="10"/>
  <c r="Z101" i="10" s="1"/>
  <c r="Y161" i="10"/>
  <c r="Z161" i="10" s="1"/>
  <c r="Y75" i="10"/>
  <c r="Z75" i="10" s="1"/>
  <c r="Y180" i="10"/>
  <c r="Z180" i="10" s="1"/>
  <c r="Y159" i="10"/>
  <c r="Z159" i="10" s="1"/>
  <c r="Y117" i="10"/>
  <c r="Z117" i="10" s="1"/>
  <c r="Y145" i="10"/>
  <c r="Z145" i="10" s="1"/>
  <c r="Y116" i="10"/>
  <c r="Z116" i="10" s="1"/>
  <c r="Y227" i="10"/>
  <c r="Z227" i="10" s="1"/>
  <c r="Y173" i="10"/>
  <c r="Z173" i="10" s="1"/>
  <c r="Y78" i="10"/>
  <c r="Z78" i="10" s="1"/>
  <c r="Y79" i="10"/>
  <c r="Z79" i="10" s="1"/>
  <c r="Y80" i="10"/>
  <c r="Z80" i="10" s="1"/>
  <c r="Y81" i="10"/>
  <c r="Z81" i="10" s="1"/>
  <c r="Y107" i="10"/>
  <c r="Z107" i="10" s="1"/>
  <c r="Y108" i="10"/>
  <c r="Z108" i="10" s="1"/>
  <c r="Y86" i="10"/>
  <c r="Z86" i="10" s="1"/>
  <c r="Y87" i="10"/>
  <c r="Z87" i="10" s="1"/>
  <c r="Y112" i="10"/>
  <c r="Y191" i="10"/>
  <c r="Z191" i="10" s="1"/>
  <c r="Y192" i="10"/>
  <c r="Z192" i="10" s="1"/>
  <c r="Y194" i="10"/>
  <c r="Z194" i="10" s="1"/>
  <c r="Y186" i="10"/>
  <c r="Z186" i="10" s="1"/>
  <c r="Y88" i="10"/>
  <c r="Z88" i="10" s="1"/>
  <c r="Y244" i="10"/>
  <c r="Z244" i="10" s="1"/>
  <c r="Y102" i="10"/>
  <c r="Y202" i="10"/>
  <c r="Z202" i="10" s="1"/>
  <c r="Y89" i="10"/>
  <c r="Z89" i="10" s="1"/>
  <c r="Y90" i="10"/>
  <c r="Z90" i="10" s="1"/>
  <c r="Y91" i="10"/>
  <c r="Z91" i="10" s="1"/>
  <c r="Y221" i="10"/>
  <c r="Z221" i="10" s="1"/>
  <c r="Y247" i="10"/>
  <c r="Z247" i="10" s="1"/>
  <c r="Y248" i="10"/>
  <c r="Z248" i="10" s="1"/>
  <c r="Y200" i="10"/>
  <c r="Z200" i="10" s="1"/>
  <c r="Z112" i="10"/>
  <c r="AB135" i="10"/>
  <c r="AC135" i="10" s="1"/>
  <c r="AB105" i="10"/>
  <c r="AB224" i="10"/>
  <c r="AB130" i="10"/>
  <c r="AC130" i="10" s="1"/>
  <c r="AB147" i="10"/>
  <c r="AB113" i="10"/>
  <c r="AC113" i="10" s="1"/>
  <c r="AB137" i="10"/>
  <c r="AB99" i="10"/>
  <c r="AB146" i="10"/>
  <c r="AC146" i="10" s="1"/>
  <c r="AB2" i="10"/>
  <c r="AC2" i="10" s="1"/>
  <c r="AB216" i="10"/>
  <c r="AC216" i="10" s="1"/>
  <c r="AB3" i="10"/>
  <c r="AC3" i="10" s="1"/>
  <c r="AB144" i="10"/>
  <c r="AC144" i="10" s="1"/>
  <c r="AB119" i="10"/>
  <c r="AC119" i="10" s="1"/>
  <c r="AB207" i="10"/>
  <c r="AC207" i="10" s="1"/>
  <c r="AB134" i="10"/>
  <c r="AB152" i="10"/>
  <c r="AB118" i="10"/>
  <c r="AC118" i="10" s="1"/>
  <c r="AB4" i="10"/>
  <c r="AC4" i="10" s="1"/>
  <c r="AB233" i="10"/>
  <c r="AC233" i="10" s="1"/>
  <c r="AB178" i="10"/>
  <c r="AB5" i="10"/>
  <c r="AB6" i="10"/>
  <c r="AC6" i="10" s="1"/>
  <c r="AB181" i="10"/>
  <c r="AC181" i="10" s="1"/>
  <c r="AB100" i="10"/>
  <c r="AB7" i="10"/>
  <c r="AC7" i="10" s="1"/>
  <c r="AB8" i="10"/>
  <c r="AC8" i="10" s="1"/>
  <c r="AB182" i="10"/>
  <c r="AC182" i="10" s="1"/>
  <c r="AB198" i="10"/>
  <c r="AC198" i="10" s="1"/>
  <c r="AB222" i="10"/>
  <c r="AB9" i="10"/>
  <c r="AB10" i="10"/>
  <c r="AC10" i="10" s="1"/>
  <c r="AB11" i="10"/>
  <c r="AC11" i="10" s="1"/>
  <c r="AB12" i="10"/>
  <c r="AC12" i="10" s="1"/>
  <c r="AB13" i="10"/>
  <c r="AB203" i="10"/>
  <c r="AB212" i="10"/>
  <c r="AC212" i="10" s="1"/>
  <c r="AB14" i="10"/>
  <c r="AC14" i="10" s="1"/>
  <c r="AB235" i="10"/>
  <c r="AC235" i="10" s="1"/>
  <c r="AB15" i="10"/>
  <c r="AC15" i="10" s="1"/>
  <c r="AB16" i="10"/>
  <c r="AC16" i="10" s="1"/>
  <c r="AB17" i="10"/>
  <c r="AC17" i="10" s="1"/>
  <c r="AB136" i="10"/>
  <c r="AC136" i="10" s="1"/>
  <c r="AB115" i="10"/>
  <c r="AB97" i="10"/>
  <c r="AB18" i="10"/>
  <c r="AC18" i="10" s="1"/>
  <c r="AB169" i="10"/>
  <c r="AC169" i="10" s="1"/>
  <c r="AB19" i="10"/>
  <c r="AC19" i="10" s="1"/>
  <c r="AB20" i="10"/>
  <c r="AB122" i="10"/>
  <c r="AB21" i="10"/>
  <c r="AC21" i="10" s="1"/>
  <c r="AB228" i="10"/>
  <c r="AB22" i="10"/>
  <c r="AB23" i="10"/>
  <c r="AC23" i="10" s="1"/>
  <c r="AB24" i="10"/>
  <c r="AC24" i="10" s="1"/>
  <c r="AB25" i="10"/>
  <c r="AC25" i="10" s="1"/>
  <c r="AB26" i="10"/>
  <c r="AC26" i="10" s="1"/>
  <c r="AB27" i="10"/>
  <c r="AB28" i="10"/>
  <c r="AB214" i="10"/>
  <c r="AC214" i="10" s="1"/>
  <c r="AB125" i="10"/>
  <c r="AC125" i="10" s="1"/>
  <c r="AB129" i="10"/>
  <c r="AC129" i="10" s="1"/>
  <c r="AB29" i="10"/>
  <c r="AB30" i="10"/>
  <c r="AB31" i="10"/>
  <c r="AC31" i="10" s="1"/>
  <c r="AB32" i="10"/>
  <c r="AC32" i="10" s="1"/>
  <c r="AB33" i="10"/>
  <c r="AC33" i="10" s="1"/>
  <c r="AB34" i="10"/>
  <c r="AC34" i="10" s="1"/>
  <c r="AB35" i="10"/>
  <c r="AC35" i="10" s="1"/>
  <c r="AB36" i="10"/>
  <c r="AC36" i="10" s="1"/>
  <c r="AB94" i="10"/>
  <c r="AC94" i="10" s="1"/>
  <c r="AB211" i="10"/>
  <c r="AB197" i="10"/>
  <c r="AB206" i="10"/>
  <c r="AC206" i="10" s="1"/>
  <c r="AB132" i="10"/>
  <c r="AC132" i="10" s="1"/>
  <c r="AB106" i="10"/>
  <c r="AC106" i="10" s="1"/>
  <c r="AB120" i="10"/>
  <c r="AB148" i="10"/>
  <c r="AB124" i="10"/>
  <c r="AC124" i="10" s="1"/>
  <c r="AB37" i="10"/>
  <c r="AC37" i="10" s="1"/>
  <c r="AB38" i="10"/>
  <c r="AB39" i="10"/>
  <c r="AC39" i="10" s="1"/>
  <c r="AB40" i="10"/>
  <c r="AC40" i="10" s="1"/>
  <c r="AB41" i="10"/>
  <c r="AC41" i="10" s="1"/>
  <c r="AB42" i="10"/>
  <c r="AC42" i="10" s="1"/>
  <c r="AB43" i="10"/>
  <c r="AB44" i="10"/>
  <c r="AB45" i="10"/>
  <c r="AC45" i="10" s="1"/>
  <c r="AB46" i="10"/>
  <c r="AC46" i="10" s="1"/>
  <c r="AB47" i="10"/>
  <c r="AC47" i="10" s="1"/>
  <c r="AB48" i="10"/>
  <c r="AB49" i="10"/>
  <c r="AB50" i="10"/>
  <c r="AC50" i="10" s="1"/>
  <c r="AB51" i="10"/>
  <c r="AC51" i="10" s="1"/>
  <c r="AB52" i="10"/>
  <c r="AC52" i="10" s="1"/>
  <c r="AB53" i="10"/>
  <c r="AC53" i="10" s="1"/>
  <c r="AB54" i="10"/>
  <c r="AB55" i="10"/>
  <c r="AC55" i="10" s="1"/>
  <c r="AB201" i="10"/>
  <c r="AC201" i="10" s="1"/>
  <c r="AB158" i="10"/>
  <c r="AB56" i="10"/>
  <c r="AB110" i="10"/>
  <c r="AC110" i="10" s="1"/>
  <c r="AB236" i="10"/>
  <c r="AB57" i="10"/>
  <c r="AC57" i="10" s="1"/>
  <c r="AB58" i="10"/>
  <c r="AB109" i="10"/>
  <c r="AB210" i="10"/>
  <c r="AC210" i="10" s="1"/>
  <c r="AB59" i="10"/>
  <c r="AC59" i="10" s="1"/>
  <c r="AB138" i="10"/>
  <c r="AC138" i="10" s="1"/>
  <c r="AB60" i="10"/>
  <c r="AC60" i="10" s="1"/>
  <c r="AB61" i="10"/>
  <c r="AC61" i="10" s="1"/>
  <c r="AB62" i="10"/>
  <c r="AC62" i="10" s="1"/>
  <c r="AB63" i="10"/>
  <c r="AC63" i="10" s="1"/>
  <c r="AB133" i="10"/>
  <c r="AB156" i="10"/>
  <c r="AB140" i="10"/>
  <c r="AC140" i="10" s="1"/>
  <c r="AB126" i="10"/>
  <c r="AC126" i="10" s="1"/>
  <c r="AB139" i="10"/>
  <c r="AC139" i="10" s="1"/>
  <c r="AB64" i="10"/>
  <c r="AB65" i="10"/>
  <c r="AB66" i="10"/>
  <c r="AC66" i="10" s="1"/>
  <c r="AB174" i="10"/>
  <c r="AB67" i="10"/>
  <c r="AC67" i="10" s="1"/>
  <c r="AB68" i="10"/>
  <c r="AC68" i="10" s="1"/>
  <c r="AB170" i="10"/>
  <c r="AC170" i="10" s="1"/>
  <c r="AB69" i="10"/>
  <c r="AC69" i="10" s="1"/>
  <c r="AB70" i="10"/>
  <c r="AB160" i="10"/>
  <c r="AB71" i="10"/>
  <c r="AB183" i="10"/>
  <c r="AB151" i="10"/>
  <c r="AC151" i="10" s="1"/>
  <c r="AB184" i="10"/>
  <c r="AC184" i="10" s="1"/>
  <c r="AB127" i="10"/>
  <c r="AB128" i="10"/>
  <c r="AB153" i="10"/>
  <c r="AC153" i="10" s="1"/>
  <c r="AB155" i="10"/>
  <c r="AC155" i="10" s="1"/>
  <c r="AB149" i="10"/>
  <c r="AC149" i="10" s="1"/>
  <c r="AB72" i="10"/>
  <c r="AC72" i="10" s="1"/>
  <c r="AB73" i="10"/>
  <c r="AC73" i="10" s="1"/>
  <c r="AB74" i="10"/>
  <c r="AC74" i="10" s="1"/>
  <c r="AB96" i="10"/>
  <c r="AC96" i="10" s="1"/>
  <c r="AB101" i="10"/>
  <c r="AB161" i="10"/>
  <c r="AB75" i="10"/>
  <c r="AC75" i="10" s="1"/>
  <c r="AB234" i="10"/>
  <c r="AC234" i="10" s="1"/>
  <c r="AB111" i="10"/>
  <c r="AC111" i="10" s="1"/>
  <c r="AB95" i="10"/>
  <c r="AB180" i="10"/>
  <c r="AB154" i="10"/>
  <c r="AC154" i="10" s="1"/>
  <c r="AB159" i="10"/>
  <c r="AB123" i="10"/>
  <c r="AC123" i="10" s="1"/>
  <c r="AB117" i="10"/>
  <c r="AC117" i="10" s="1"/>
  <c r="AB76" i="10"/>
  <c r="AB77" i="10"/>
  <c r="AC77" i="10" s="1"/>
  <c r="AB229" i="10"/>
  <c r="AC229" i="10" s="1"/>
  <c r="AB145" i="10"/>
  <c r="AB116" i="10"/>
  <c r="AB227" i="10"/>
  <c r="AC227" i="10" s="1"/>
  <c r="AB173" i="10"/>
  <c r="AC173" i="10" s="1"/>
  <c r="AB217" i="10"/>
  <c r="AC217" i="10" s="1"/>
  <c r="AB218" i="10"/>
  <c r="AB78" i="10"/>
  <c r="AB141" i="10"/>
  <c r="AC141" i="10" s="1"/>
  <c r="AB114" i="10"/>
  <c r="AC114" i="10" s="1"/>
  <c r="AB171" i="10"/>
  <c r="AC171" i="10" s="1"/>
  <c r="AB98" i="10"/>
  <c r="AC98" i="10" s="1"/>
  <c r="AB175" i="10"/>
  <c r="AC175" i="10" s="1"/>
  <c r="AB213" i="10"/>
  <c r="AC213" i="10" s="1"/>
  <c r="AB237" i="10"/>
  <c r="AC237" i="10" s="1"/>
  <c r="AB79" i="10"/>
  <c r="AB80" i="10"/>
  <c r="AB81" i="10"/>
  <c r="AC81" i="10" s="1"/>
  <c r="AB82" i="10"/>
  <c r="AC82" i="10" s="1"/>
  <c r="AB238" i="10"/>
  <c r="AC238" i="10" s="1"/>
  <c r="AB239" i="10"/>
  <c r="AB107" i="10"/>
  <c r="AB240" i="10"/>
  <c r="AC240" i="10" s="1"/>
  <c r="AB83" i="10"/>
  <c r="AB84" i="10"/>
  <c r="AB164" i="10"/>
  <c r="AC164" i="10" s="1"/>
  <c r="AB172" i="10"/>
  <c r="AC172" i="10" s="1"/>
  <c r="AB157" i="10"/>
  <c r="AC157" i="10" s="1"/>
  <c r="AB241" i="10"/>
  <c r="AC241" i="10" s="1"/>
  <c r="AB85" i="10"/>
  <c r="AB108" i="10"/>
  <c r="AB86" i="10"/>
  <c r="AC86" i="10" s="1"/>
  <c r="AB87" i="10"/>
  <c r="AC87" i="10" s="1"/>
  <c r="AB242" i="10"/>
  <c r="AC242" i="10" s="1"/>
  <c r="AB215" i="10"/>
  <c r="AB112" i="10"/>
  <c r="AB230" i="10"/>
  <c r="AC230" i="10" s="1"/>
  <c r="AB219" i="10"/>
  <c r="AC219" i="10" s="1"/>
  <c r="AB208" i="10"/>
  <c r="AC208" i="10" s="1"/>
  <c r="AB185" i="10"/>
  <c r="AC185" i="10" s="1"/>
  <c r="AB188" i="10"/>
  <c r="AB189" i="10"/>
  <c r="AC189" i="10" s="1"/>
  <c r="AB190" i="10"/>
  <c r="AC190" i="10" s="1"/>
  <c r="AB231" i="10"/>
  <c r="AB191" i="10"/>
  <c r="AB192" i="10"/>
  <c r="AC192" i="10" s="1"/>
  <c r="AB193" i="10"/>
  <c r="AC193" i="10" s="1"/>
  <c r="AB204" i="10"/>
  <c r="AC204" i="10" s="1"/>
  <c r="AB165" i="10"/>
  <c r="AB194" i="10"/>
  <c r="AB166" i="10"/>
  <c r="AC166" i="10" s="1"/>
  <c r="AB199" i="10"/>
  <c r="AB167" i="10"/>
  <c r="AC167" i="10" s="1"/>
  <c r="AB162" i="10"/>
  <c r="AC162" i="10" s="1"/>
  <c r="AB195" i="10"/>
  <c r="AC195" i="10" s="1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2" i="10"/>
  <c r="AB131" i="10"/>
  <c r="AC131" i="10" s="1"/>
  <c r="AB232" i="10"/>
  <c r="AB245" i="10"/>
  <c r="AC245" i="10" s="1"/>
  <c r="AB225" i="10"/>
  <c r="AC225" i="10" s="1"/>
  <c r="AB220" i="10"/>
  <c r="AC220" i="10" s="1"/>
  <c r="AB104" i="10"/>
  <c r="AC104" i="10" s="1"/>
  <c r="AB121" i="10"/>
  <c r="AC12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6" i="10"/>
  <c r="AC176" i="10" s="1"/>
  <c r="AB168" i="10"/>
  <c r="AC168" i="10" s="1"/>
  <c r="AB177" i="10"/>
  <c r="AC177" i="10" s="1"/>
  <c r="AB163" i="10"/>
  <c r="AC163" i="10" s="1"/>
  <c r="AB142" i="10"/>
  <c r="AC142" i="10" s="1"/>
  <c r="AB143" i="10"/>
  <c r="AC143" i="10" s="1"/>
  <c r="AB209" i="10"/>
  <c r="AC209" i="10" s="1"/>
  <c r="AB247" i="10"/>
  <c r="AC247" i="10" s="1"/>
  <c r="AB248" i="10"/>
  <c r="AC248" i="10" s="1"/>
  <c r="AB150" i="10"/>
  <c r="AC150" i="10" s="1"/>
  <c r="AB226" i="10"/>
  <c r="AC226" i="10" s="1"/>
  <c r="AB205" i="10"/>
  <c r="AC205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05" i="10"/>
  <c r="AC224" i="10"/>
  <c r="AC147" i="10"/>
  <c r="AC137" i="10"/>
  <c r="AC99" i="10"/>
  <c r="AC134" i="10"/>
  <c r="AC152" i="10"/>
  <c r="AC178" i="10"/>
  <c r="AC5" i="10"/>
  <c r="AC100" i="10"/>
  <c r="AC222" i="10"/>
  <c r="AC9" i="10"/>
  <c r="AC13" i="10"/>
  <c r="AC203" i="10"/>
  <c r="AC115" i="10"/>
  <c r="AC97" i="10"/>
  <c r="AC20" i="10"/>
  <c r="AC122" i="10"/>
  <c r="AC228" i="10"/>
  <c r="AC22" i="10"/>
  <c r="AC27" i="10"/>
  <c r="AC28" i="10"/>
  <c r="AC29" i="10"/>
  <c r="AC30" i="10"/>
  <c r="AC211" i="10"/>
  <c r="AC197" i="10"/>
  <c r="AC120" i="10"/>
  <c r="AC148" i="10"/>
  <c r="AC38" i="10"/>
  <c r="AC43" i="10"/>
  <c r="AC44" i="10"/>
  <c r="AC48" i="10"/>
  <c r="AC49" i="10"/>
  <c r="AC54" i="10"/>
  <c r="AC158" i="10"/>
  <c r="AC56" i="10"/>
  <c r="AC236" i="10"/>
  <c r="AC58" i="10"/>
  <c r="AC109" i="10"/>
  <c r="AC133" i="10"/>
  <c r="AC156" i="10"/>
  <c r="AC64" i="10"/>
  <c r="AC65" i="10"/>
  <c r="AC174" i="10"/>
  <c r="AC70" i="10"/>
  <c r="AC160" i="10"/>
  <c r="AC71" i="10"/>
  <c r="AC183" i="10"/>
  <c r="AC127" i="10"/>
  <c r="AC128" i="10"/>
  <c r="AC101" i="10"/>
  <c r="AC161" i="10"/>
  <c r="AC95" i="10"/>
  <c r="AC180" i="10"/>
  <c r="AC159" i="10"/>
  <c r="AC76" i="10"/>
  <c r="AC145" i="10"/>
  <c r="AC116" i="10"/>
  <c r="AC218" i="10"/>
  <c r="AC78" i="10"/>
  <c r="AC79" i="10"/>
  <c r="AC80" i="10"/>
  <c r="AC239" i="10"/>
  <c r="AC107" i="10"/>
  <c r="AC83" i="10"/>
  <c r="AC84" i="10"/>
  <c r="AC85" i="10"/>
  <c r="AC108" i="10"/>
  <c r="AC215" i="10"/>
  <c r="AC112" i="10"/>
  <c r="AC188" i="10"/>
  <c r="AC231" i="10"/>
  <c r="AC191" i="10"/>
  <c r="AC165" i="10"/>
  <c r="AC194" i="10"/>
  <c r="AC199" i="10"/>
  <c r="AC202" i="10"/>
  <c r="AC232" i="10"/>
  <c r="N104" i="42" l="1"/>
  <c r="N90" i="42"/>
  <c r="N76" i="42"/>
  <c r="N62" i="42"/>
  <c r="N48" i="42"/>
  <c r="N34" i="42"/>
  <c r="N20" i="42"/>
  <c r="N6" i="42"/>
  <c r="N27" i="42"/>
  <c r="N99" i="42"/>
  <c r="N97" i="42"/>
  <c r="N71" i="42"/>
  <c r="N109" i="42"/>
  <c r="N95" i="42"/>
  <c r="N81" i="42"/>
  <c r="N67" i="42"/>
  <c r="N53" i="42"/>
  <c r="N39" i="42"/>
  <c r="N25" i="42"/>
  <c r="N41" i="42"/>
  <c r="N24" i="42"/>
  <c r="N10" i="42"/>
  <c r="N113" i="42"/>
  <c r="N111" i="42"/>
  <c r="N13" i="42"/>
  <c r="N106" i="42"/>
  <c r="N92" i="42"/>
  <c r="N78" i="42"/>
  <c r="N64" i="42"/>
  <c r="N50" i="42"/>
  <c r="N36" i="42"/>
  <c r="N22" i="42"/>
  <c r="P420" i="39"/>
  <c r="P364" i="39"/>
  <c r="P266" i="39"/>
  <c r="P14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378" i="39"/>
  <c r="P322" i="39"/>
  <c r="P294" i="39"/>
  <c r="P210" i="39"/>
  <c r="P42" i="39"/>
  <c r="P72" i="39"/>
  <c r="P392" i="39"/>
  <c r="P308" i="39"/>
  <c r="P238" i="39"/>
  <c r="P56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65" i="39"/>
  <c r="U423" i="39"/>
  <c r="U395" i="39"/>
  <c r="U381" i="39"/>
  <c r="U367" i="39"/>
  <c r="U325" i="39"/>
  <c r="U297" i="39"/>
  <c r="U283" i="39"/>
  <c r="U269" i="39"/>
  <c r="U227" i="39"/>
  <c r="U199" i="39"/>
  <c r="U185" i="39"/>
  <c r="U171" i="39"/>
  <c r="U129" i="39"/>
  <c r="U101" i="39"/>
  <c r="U73" i="39"/>
  <c r="U45" i="39"/>
  <c r="U17" i="39"/>
  <c r="P406" i="39"/>
  <c r="P336" i="39"/>
  <c r="P280" i="39"/>
  <c r="P224" i="39"/>
  <c r="P196" i="39"/>
  <c r="P182" i="39"/>
  <c r="P154" i="39"/>
  <c r="P85" i="39"/>
  <c r="P53" i="39"/>
  <c r="P139" i="39"/>
  <c r="P379" i="39"/>
  <c r="P65" i="39"/>
  <c r="P449" i="39"/>
  <c r="P403" i="39"/>
  <c r="P351" i="39"/>
  <c r="P305" i="39"/>
  <c r="P253" i="39"/>
  <c r="P207" i="39"/>
  <c r="P155" i="39"/>
  <c r="P109" i="39"/>
  <c r="P57" i="39"/>
  <c r="P11" i="39"/>
  <c r="P125" i="39"/>
  <c r="P436" i="39"/>
  <c r="P338" i="39"/>
  <c r="P240" i="39"/>
  <c r="P142" i="39"/>
  <c r="P44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69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35" i="39"/>
  <c r="P389" i="39"/>
  <c r="P337" i="39"/>
  <c r="P291" i="39"/>
  <c r="P239" i="39"/>
  <c r="P193" i="39"/>
  <c r="P141" i="39"/>
  <c r="P95" i="39"/>
  <c r="P43" i="39"/>
  <c r="P27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380" i="39"/>
  <c r="P282" i="39"/>
  <c r="P184" i="39"/>
  <c r="P86" i="39"/>
  <c r="P198" i="39"/>
  <c r="P100" i="39"/>
  <c r="P445" i="39"/>
  <c r="P99" i="39"/>
  <c r="P461" i="39"/>
  <c r="P405" i="39"/>
  <c r="P363" i="39"/>
  <c r="P307" i="39"/>
  <c r="P251" i="39"/>
  <c r="P209" i="39"/>
  <c r="P181" i="39"/>
  <c r="P83" i="39"/>
  <c r="P183" i="39"/>
  <c r="P457" i="39"/>
  <c r="P401" i="39"/>
  <c r="P359" i="39"/>
  <c r="P303" i="39"/>
  <c r="P275" i="39"/>
  <c r="P219" i="39"/>
  <c r="P163" i="39"/>
  <c r="P51" i="39"/>
  <c r="P422" i="39"/>
  <c r="P324" i="39"/>
  <c r="P226" i="39"/>
  <c r="P128" i="39"/>
  <c r="P30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1" i="39"/>
  <c r="P281" i="39"/>
  <c r="P79" i="39"/>
  <c r="P421" i="39"/>
  <c r="P375" i="39"/>
  <c r="P323" i="39"/>
  <c r="P277" i="39"/>
  <c r="P225" i="39"/>
  <c r="P179" i="39"/>
  <c r="P127" i="39"/>
  <c r="P81" i="39"/>
  <c r="P29" i="39"/>
  <c r="P153" i="39"/>
  <c r="P235" i="39"/>
  <c r="P93" i="39"/>
  <c r="P464" i="39"/>
  <c r="P366" i="39"/>
  <c r="P268" i="39"/>
  <c r="P170" i="39"/>
  <c r="P28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4" i="39"/>
  <c r="P252" i="39"/>
  <c r="P2" i="39"/>
  <c r="P393" i="39"/>
  <c r="P197" i="39"/>
  <c r="P433" i="39"/>
  <c r="P377" i="39"/>
  <c r="P321" i="39"/>
  <c r="P279" i="39"/>
  <c r="P223" i="39"/>
  <c r="P167" i="39"/>
  <c r="P55" i="39"/>
  <c r="P471" i="39"/>
  <c r="P429" i="39"/>
  <c r="P373" i="39"/>
  <c r="P317" i="39"/>
  <c r="P261" i="39"/>
  <c r="P205" i="39"/>
  <c r="P149" i="39"/>
  <c r="P121" i="39"/>
  <c r="P80" i="39"/>
  <c r="P150" i="39"/>
  <c r="P220" i="39"/>
  <c r="P346" i="39"/>
  <c r="P430" i="39"/>
  <c r="P66" i="39"/>
  <c r="P136" i="39"/>
  <c r="P234" i="39"/>
  <c r="P332" i="39"/>
  <c r="P402" i="39"/>
  <c r="P24" i="39"/>
  <c r="P318" i="39"/>
  <c r="P94" i="39"/>
  <c r="P178" i="39"/>
  <c r="P262" i="39"/>
  <c r="P360" i="39"/>
  <c r="P458" i="39"/>
  <c r="P10" i="39"/>
  <c r="P108" i="39"/>
  <c r="P192" i="39"/>
  <c r="P248" i="39"/>
  <c r="P304" i="39"/>
  <c r="P374" i="39"/>
  <c r="P444" i="39"/>
  <c r="P9" i="39"/>
  <c r="P38" i="39"/>
  <c r="P164" i="39"/>
  <c r="P276" i="39"/>
  <c r="P416" i="39"/>
  <c r="P52" i="39"/>
  <c r="P122" i="39"/>
  <c r="P206" i="39"/>
  <c r="P290" i="39"/>
  <c r="P388" i="39"/>
  <c r="P463" i="39"/>
  <c r="P417" i="39"/>
  <c r="P365" i="39"/>
  <c r="P319" i="39"/>
  <c r="P267" i="39"/>
  <c r="P221" i="39"/>
  <c r="P169" i="39"/>
  <c r="P123" i="39"/>
  <c r="P71" i="39"/>
  <c r="P25" i="39"/>
  <c r="P350" i="39"/>
  <c r="P347" i="39"/>
  <c r="P151" i="39"/>
  <c r="P447" i="39"/>
  <c r="P419" i="39"/>
  <c r="P391" i="39"/>
  <c r="P349" i="39"/>
  <c r="P335" i="39"/>
  <c r="P293" i="39"/>
  <c r="P265" i="39"/>
  <c r="P237" i="39"/>
  <c r="P195" i="39"/>
  <c r="P13" i="39"/>
  <c r="P431" i="39"/>
  <c r="P39" i="39"/>
  <c r="P443" i="39"/>
  <c r="P415" i="39"/>
  <c r="P387" i="39"/>
  <c r="P345" i="39"/>
  <c r="P331" i="39"/>
  <c r="P289" i="39"/>
  <c r="P247" i="39"/>
  <c r="P233" i="39"/>
  <c r="P191" i="39"/>
  <c r="P177" i="39"/>
  <c r="P135" i="39"/>
  <c r="P23" i="39"/>
  <c r="P408" i="39"/>
  <c r="P310" i="39"/>
  <c r="P212" i="39"/>
  <c r="P114" i="39"/>
  <c r="P16" i="39"/>
  <c r="P295" i="39"/>
  <c r="P97" i="39"/>
  <c r="P333" i="39"/>
  <c r="P37" i="39"/>
  <c r="P459" i="39"/>
  <c r="P407" i="39"/>
  <c r="P361" i="39"/>
  <c r="P309" i="39"/>
  <c r="P263" i="39"/>
  <c r="P211" i="39"/>
  <c r="P165" i="39"/>
  <c r="P113" i="39"/>
  <c r="P67" i="39"/>
  <c r="P15" i="39"/>
  <c r="P249" i="39"/>
  <c r="P111" i="39"/>
  <c r="P137" i="39"/>
  <c r="P107" i="39"/>
  <c r="P450" i="39"/>
  <c r="P352" i="39"/>
  <c r="P254" i="39"/>
  <c r="P156" i="39"/>
  <c r="P58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92" i="10"/>
  <c r="AA92" i="10" s="1"/>
  <c r="V50" i="10"/>
  <c r="Z126" i="10"/>
  <c r="Y166" i="10"/>
  <c r="Z166" i="10" s="1"/>
  <c r="Y11" i="10"/>
  <c r="Z11" i="10" s="1"/>
  <c r="S66" i="10"/>
  <c r="T66" i="10" s="1"/>
  <c r="N58" i="34"/>
  <c r="O58" i="34" s="1"/>
  <c r="N30" i="34"/>
  <c r="O30" i="34" s="1"/>
  <c r="AB2019" i="20"/>
  <c r="AB1931" i="20"/>
  <c r="AB1744" i="20"/>
  <c r="AB1656" i="20"/>
  <c r="AB1416" i="20"/>
  <c r="S131" i="10"/>
  <c r="T131" i="10" s="1"/>
  <c r="S146" i="10"/>
  <c r="T146" i="10" s="1"/>
  <c r="S21" i="10"/>
  <c r="T21" i="10" s="1"/>
  <c r="J103" i="34"/>
  <c r="L103" i="34" s="1"/>
  <c r="AB2140" i="20"/>
  <c r="AB2080" i="20"/>
  <c r="AB2018" i="20"/>
  <c r="AB1971" i="20"/>
  <c r="AB1930" i="20"/>
  <c r="AB1813" i="20"/>
  <c r="AB1636" i="20"/>
  <c r="AB1557" i="20"/>
  <c r="AB1415" i="20"/>
  <c r="AB1009" i="20"/>
  <c r="AB787" i="20"/>
  <c r="V19" i="10"/>
  <c r="V249" i="10"/>
  <c r="V179" i="10"/>
  <c r="V131" i="10"/>
  <c r="V166" i="10"/>
  <c r="V230" i="10"/>
  <c r="V240" i="10"/>
  <c r="V141" i="10"/>
  <c r="V154" i="10"/>
  <c r="V66" i="10"/>
  <c r="V210" i="10"/>
  <c r="V124" i="10"/>
  <c r="P88" i="34" s="1"/>
  <c r="R88" i="34" s="1"/>
  <c r="V31" i="10"/>
  <c r="V21" i="10"/>
  <c r="V212" i="10"/>
  <c r="V6" i="10"/>
  <c r="AB2139" i="20"/>
  <c r="AB2015" i="20"/>
  <c r="AB1873" i="20"/>
  <c r="AB1812" i="20"/>
  <c r="AB1635" i="20"/>
  <c r="AB1556" i="20"/>
  <c r="AB1468" i="20"/>
  <c r="AB889" i="20"/>
  <c r="AB476" i="20"/>
  <c r="Y92" i="10"/>
  <c r="Z92" i="10" s="1"/>
  <c r="V169" i="10"/>
  <c r="S230" i="10"/>
  <c r="T230" i="10" s="1"/>
  <c r="S210" i="10"/>
  <c r="T210" i="10" s="1"/>
  <c r="S169" i="10"/>
  <c r="T169" i="10" s="1"/>
  <c r="S254" i="10"/>
  <c r="T254" i="10" s="1"/>
  <c r="S96" i="10"/>
  <c r="T96" i="10" s="1"/>
  <c r="S207" i="10"/>
  <c r="T207" i="10" s="1"/>
  <c r="S135" i="10"/>
  <c r="T135" i="10" s="1"/>
  <c r="AB2136" i="20"/>
  <c r="AB2075" i="20"/>
  <c r="AB1872" i="20"/>
  <c r="AB1808" i="20"/>
  <c r="AB1693" i="20"/>
  <c r="AB1627" i="20"/>
  <c r="AB1550" i="20"/>
  <c r="AB1300" i="20"/>
  <c r="AB471" i="20"/>
  <c r="V205" i="10"/>
  <c r="V246" i="10"/>
  <c r="W246" i="10" s="1"/>
  <c r="V187" i="10"/>
  <c r="V165" i="10"/>
  <c r="V215" i="10"/>
  <c r="V239" i="10"/>
  <c r="V218" i="10"/>
  <c r="W218" i="10" s="1"/>
  <c r="V95" i="10"/>
  <c r="W95" i="10" s="1"/>
  <c r="V127" i="10"/>
  <c r="W127" i="10" s="1"/>
  <c r="V64" i="10"/>
  <c r="W64" i="10" s="1"/>
  <c r="X64" i="10" s="1"/>
  <c r="V58" i="10"/>
  <c r="V48" i="10"/>
  <c r="V120" i="10"/>
  <c r="W120" i="10" s="1"/>
  <c r="V29" i="10"/>
  <c r="W29" i="10" s="1"/>
  <c r="V20" i="10"/>
  <c r="W20" i="10" s="1"/>
  <c r="V13" i="10"/>
  <c r="W13" i="10" s="1"/>
  <c r="AA13" i="10" s="1"/>
  <c r="V178" i="10"/>
  <c r="W178" i="10" s="1"/>
  <c r="X178" i="10" s="1"/>
  <c r="V137" i="10"/>
  <c r="P22" i="34" s="1"/>
  <c r="R22" i="34" s="1"/>
  <c r="J90" i="34"/>
  <c r="L90" i="34" s="1"/>
  <c r="AB1917" i="20"/>
  <c r="AB1732" i="20"/>
  <c r="AB1692" i="20"/>
  <c r="AB1123" i="20"/>
  <c r="AB977" i="20"/>
  <c r="AB620" i="20"/>
  <c r="Y141" i="10"/>
  <c r="Z141" i="10" s="1"/>
  <c r="Y139" i="10"/>
  <c r="Z139" i="10" s="1"/>
  <c r="Y50" i="10"/>
  <c r="Z50" i="10" s="1"/>
  <c r="V226" i="10"/>
  <c r="V93" i="10"/>
  <c r="V102" i="10"/>
  <c r="V204" i="10"/>
  <c r="V242" i="10"/>
  <c r="W242" i="10" s="1"/>
  <c r="V238" i="10"/>
  <c r="V217" i="10"/>
  <c r="V111" i="10"/>
  <c r="V184" i="10"/>
  <c r="V139" i="10"/>
  <c r="V57" i="10"/>
  <c r="V47" i="10"/>
  <c r="V106" i="10"/>
  <c r="V129" i="10"/>
  <c r="V12" i="10"/>
  <c r="V233" i="10"/>
  <c r="V113" i="10"/>
  <c r="S240" i="10"/>
  <c r="T240" i="10" s="1"/>
  <c r="S212" i="10"/>
  <c r="T212" i="10" s="1"/>
  <c r="N62" i="34"/>
  <c r="O62" i="34" s="1"/>
  <c r="AB2125" i="20"/>
  <c r="AB2004" i="20"/>
  <c r="AB1858" i="20"/>
  <c r="AB1798" i="20"/>
  <c r="AB1730" i="20"/>
  <c r="AB1688" i="20"/>
  <c r="AB1384" i="20"/>
  <c r="AB1193" i="20"/>
  <c r="AB608" i="20"/>
  <c r="AB447" i="20"/>
  <c r="W236" i="10"/>
  <c r="X236" i="10" s="1"/>
  <c r="Y124" i="10"/>
  <c r="Z124" i="10" s="1"/>
  <c r="Y146" i="10"/>
  <c r="W146" i="10" s="1"/>
  <c r="Z146" i="10"/>
  <c r="V150" i="10"/>
  <c r="V103" i="10"/>
  <c r="V193" i="10"/>
  <c r="V87" i="10"/>
  <c r="V82" i="10"/>
  <c r="V234" i="10"/>
  <c r="V151" i="10"/>
  <c r="V126" i="10"/>
  <c r="V46" i="10"/>
  <c r="V132" i="10"/>
  <c r="J87" i="34"/>
  <c r="AB2124" i="20"/>
  <c r="AB2060" i="20"/>
  <c r="AB2003" i="20"/>
  <c r="AB1913" i="20"/>
  <c r="AB1857" i="20"/>
  <c r="AB1724" i="20"/>
  <c r="AB1062" i="20"/>
  <c r="AB368" i="20"/>
  <c r="Y31" i="10"/>
  <c r="Z31" i="10" s="1"/>
  <c r="V4" i="10"/>
  <c r="W91" i="10"/>
  <c r="W244" i="10"/>
  <c r="AA244" i="10" s="1"/>
  <c r="W86" i="10"/>
  <c r="W81" i="10"/>
  <c r="W227" i="10"/>
  <c r="W140" i="10"/>
  <c r="W110" i="10"/>
  <c r="W214" i="10"/>
  <c r="W118" i="10"/>
  <c r="S141" i="10"/>
  <c r="T141" i="10" s="1"/>
  <c r="S250" i="10"/>
  <c r="T250" i="10" s="1"/>
  <c r="S176" i="10"/>
  <c r="S232" i="10"/>
  <c r="S199" i="10"/>
  <c r="S219" i="10"/>
  <c r="T219" i="10" s="1"/>
  <c r="S83" i="10"/>
  <c r="V67" i="10"/>
  <c r="V216" i="10"/>
  <c r="AB2121" i="20"/>
  <c r="AB2048" i="20"/>
  <c r="AB1854" i="20"/>
  <c r="AB599" i="20"/>
  <c r="AB340" i="20"/>
  <c r="Y249" i="10"/>
  <c r="Z249" i="10" s="1"/>
  <c r="W247" i="10"/>
  <c r="S179" i="10"/>
  <c r="T179" i="10" s="1"/>
  <c r="S153" i="10"/>
  <c r="T153" i="10" s="1"/>
  <c r="N22" i="34"/>
  <c r="O22" i="34" s="1"/>
  <c r="N8" i="34"/>
  <c r="O8" i="34" s="1"/>
  <c r="AB2110" i="20"/>
  <c r="AB1901" i="20"/>
  <c r="AB1608" i="20"/>
  <c r="AB1529" i="20"/>
  <c r="AB1444" i="20"/>
  <c r="AB2106" i="20"/>
  <c r="AB2045" i="20"/>
  <c r="AB1842" i="20"/>
  <c r="AB1778" i="20"/>
  <c r="AB1710" i="20"/>
  <c r="AB1443" i="20"/>
  <c r="AB1256" i="20"/>
  <c r="AB1188" i="20"/>
  <c r="AB721" i="20"/>
  <c r="AB193" i="20"/>
  <c r="S205" i="10"/>
  <c r="T205" i="10" s="1"/>
  <c r="S246" i="10"/>
  <c r="T246" i="10" s="1"/>
  <c r="S127" i="10"/>
  <c r="T127" i="10" s="1"/>
  <c r="S64" i="10"/>
  <c r="T64" i="10" s="1"/>
  <c r="S58" i="10"/>
  <c r="T58" i="10" s="1"/>
  <c r="S48" i="10"/>
  <c r="T48" i="10" s="1"/>
  <c r="S120" i="10"/>
  <c r="T120" i="10" s="1"/>
  <c r="S29" i="10"/>
  <c r="T29" i="10" s="1"/>
  <c r="S20" i="10"/>
  <c r="T20" i="10" s="1"/>
  <c r="S13" i="10"/>
  <c r="T13" i="10" s="1"/>
  <c r="S178" i="10"/>
  <c r="T178" i="10" s="1"/>
  <c r="S137" i="10"/>
  <c r="T137" i="10" s="1"/>
  <c r="AB1766" i="20"/>
  <c r="AB1707" i="20"/>
  <c r="AB1669" i="20"/>
  <c r="AB1347" i="20"/>
  <c r="AB551" i="20"/>
  <c r="S184" i="10"/>
  <c r="T184" i="10" s="1"/>
  <c r="S139" i="10"/>
  <c r="T139" i="10" s="1"/>
  <c r="S57" i="10"/>
  <c r="T57" i="10" s="1"/>
  <c r="S47" i="10"/>
  <c r="T47" i="10" s="1"/>
  <c r="S19" i="10"/>
  <c r="T19" i="10" s="1"/>
  <c r="S12" i="10"/>
  <c r="T12" i="10" s="1"/>
  <c r="S233" i="10"/>
  <c r="T233" i="10" s="1"/>
  <c r="S113" i="10"/>
  <c r="T113" i="10" s="1"/>
  <c r="AB2094" i="20"/>
  <c r="AB2034" i="20"/>
  <c r="AB1945" i="20"/>
  <c r="AB1828" i="20"/>
  <c r="AB1765" i="20"/>
  <c r="AB1989" i="20"/>
  <c r="AB1942" i="20"/>
  <c r="AB1888" i="20"/>
  <c r="AB1762" i="20"/>
  <c r="AB1585" i="20"/>
  <c r="AB1340" i="20"/>
  <c r="AB940" i="20"/>
  <c r="AB831" i="20"/>
  <c r="AB1887" i="20"/>
  <c r="AB1823" i="20"/>
  <c r="AB1749" i="20"/>
  <c r="AB1580" i="20"/>
  <c r="AB1228" i="20"/>
  <c r="AB648" i="20"/>
  <c r="P41" i="34"/>
  <c r="P57" i="34"/>
  <c r="R57" i="34" s="1"/>
  <c r="P31" i="34"/>
  <c r="P73" i="34"/>
  <c r="R73" i="34" s="1"/>
  <c r="P5" i="34"/>
  <c r="R5" i="34" s="1"/>
  <c r="P89" i="34"/>
  <c r="R89" i="34" s="1"/>
  <c r="P21" i="34"/>
  <c r="R21" i="34" s="1"/>
  <c r="P105" i="34"/>
  <c r="R105" i="34" s="1"/>
  <c r="P66" i="34"/>
  <c r="P12" i="34"/>
  <c r="P82" i="34"/>
  <c r="P98" i="34"/>
  <c r="R98" i="34" s="1"/>
  <c r="P2" i="34"/>
  <c r="R2" i="34" s="1"/>
  <c r="P114" i="34"/>
  <c r="R114" i="34" s="1"/>
  <c r="P50" i="34"/>
  <c r="R50" i="34" s="1"/>
  <c r="P93" i="34"/>
  <c r="P25" i="34"/>
  <c r="R25" i="34" s="1"/>
  <c r="P109" i="34"/>
  <c r="R109" i="34" s="1"/>
  <c r="P45" i="34"/>
  <c r="P61" i="34"/>
  <c r="R61" i="34" s="1"/>
  <c r="P6" i="34"/>
  <c r="R6" i="34" s="1"/>
  <c r="P77" i="34"/>
  <c r="R77" i="34" s="1"/>
  <c r="P35" i="34"/>
  <c r="R35" i="34" s="1"/>
  <c r="AA140" i="10"/>
  <c r="X140" i="10"/>
  <c r="W4" i="10"/>
  <c r="N60" i="34"/>
  <c r="O60" i="34" s="1"/>
  <c r="Q60" i="34" s="1"/>
  <c r="J101" i="34"/>
  <c r="N101" i="34"/>
  <c r="O101" i="34" s="1"/>
  <c r="N73" i="34"/>
  <c r="O73" i="34" s="1"/>
  <c r="J73" i="34"/>
  <c r="J59" i="34"/>
  <c r="N59" i="34"/>
  <c r="O59" i="34" s="1"/>
  <c r="J45" i="34"/>
  <c r="N45" i="34"/>
  <c r="O45" i="34" s="1"/>
  <c r="J31" i="34"/>
  <c r="N31" i="34"/>
  <c r="O31" i="34" s="1"/>
  <c r="J3" i="34"/>
  <c r="N3" i="34"/>
  <c r="O3" i="34" s="1"/>
  <c r="AB257" i="20"/>
  <c r="AB421" i="20"/>
  <c r="AB394" i="20"/>
  <c r="AB1475" i="20"/>
  <c r="AB739" i="20"/>
  <c r="AB803" i="20"/>
  <c r="AB1044" i="20"/>
  <c r="AB1495" i="20"/>
  <c r="AB532" i="20"/>
  <c r="AB1991" i="20"/>
  <c r="AB384" i="20"/>
  <c r="AB1768" i="20"/>
  <c r="AB2097" i="20"/>
  <c r="AB2112" i="20"/>
  <c r="AB1876" i="20"/>
  <c r="AB1803" i="20"/>
  <c r="AB641" i="20"/>
  <c r="AB1460" i="20"/>
  <c r="AB1743" i="20"/>
  <c r="W234" i="10"/>
  <c r="W126" i="10"/>
  <c r="AA126" i="10" s="1"/>
  <c r="S26" i="10"/>
  <c r="T26" i="10" s="1"/>
  <c r="N32" i="34"/>
  <c r="O32" i="34" s="1"/>
  <c r="J18" i="34"/>
  <c r="L18" i="34" s="1"/>
  <c r="AB1346" i="20"/>
  <c r="AB499" i="20"/>
  <c r="AB664" i="20"/>
  <c r="AB1247" i="20"/>
  <c r="AB553" i="20"/>
  <c r="AB1826" i="20"/>
  <c r="AB2017" i="20"/>
  <c r="AB863" i="20"/>
  <c r="AB529" i="20"/>
  <c r="AB996" i="20"/>
  <c r="AB635" i="20"/>
  <c r="AB1408" i="20"/>
  <c r="AB1660" i="20"/>
  <c r="AB1465" i="20"/>
  <c r="AB1537" i="20"/>
  <c r="AB1372" i="20"/>
  <c r="AB1396" i="20"/>
  <c r="AB1242" i="20"/>
  <c r="AB607" i="20"/>
  <c r="AB9" i="20"/>
  <c r="AB83" i="20"/>
  <c r="AB148" i="20"/>
  <c r="AB1380" i="20"/>
  <c r="AB168" i="20"/>
  <c r="AB106" i="20"/>
  <c r="AB1133" i="20"/>
  <c r="AB1037" i="20"/>
  <c r="AB348" i="20"/>
  <c r="AB1870" i="20"/>
  <c r="W45" i="10"/>
  <c r="X45" i="10" s="1"/>
  <c r="W147" i="10"/>
  <c r="P94" i="34"/>
  <c r="R94" i="34" s="1"/>
  <c r="P26" i="34"/>
  <c r="P110" i="34"/>
  <c r="P62" i="34"/>
  <c r="R62" i="34" s="1"/>
  <c r="AB2030" i="20"/>
  <c r="P9" i="34"/>
  <c r="P37" i="34"/>
  <c r="R37" i="34" s="1"/>
  <c r="P79" i="34"/>
  <c r="P95" i="34"/>
  <c r="R95" i="34" s="1"/>
  <c r="P27" i="34"/>
  <c r="P111" i="34"/>
  <c r="P47" i="34"/>
  <c r="R47" i="34" s="1"/>
  <c r="AB278" i="20"/>
  <c r="AB337" i="20"/>
  <c r="AB791" i="20"/>
  <c r="AB1850" i="20"/>
  <c r="J116" i="34"/>
  <c r="L116" i="34" s="1"/>
  <c r="N116" i="34"/>
  <c r="O116" i="34" s="1"/>
  <c r="Q116" i="34" s="1"/>
  <c r="W186" i="10"/>
  <c r="W145" i="10"/>
  <c r="P53" i="34"/>
  <c r="R53" i="34" s="1"/>
  <c r="P69" i="34"/>
  <c r="P85" i="34"/>
  <c r="R85" i="34" s="1"/>
  <c r="P101" i="34"/>
  <c r="P117" i="34"/>
  <c r="R117" i="34" s="1"/>
  <c r="W101" i="10"/>
  <c r="W211" i="10"/>
  <c r="X211" i="10" s="1"/>
  <c r="W27" i="10"/>
  <c r="X27" i="10" s="1"/>
  <c r="W222" i="10"/>
  <c r="X222" i="10" s="1"/>
  <c r="P80" i="34"/>
  <c r="P96" i="34"/>
  <c r="P112" i="34"/>
  <c r="R112" i="34" s="1"/>
  <c r="P48" i="34"/>
  <c r="R48" i="34" s="1"/>
  <c r="P36" i="34"/>
  <c r="R36" i="34" s="1"/>
  <c r="Q22" i="34"/>
  <c r="Q8" i="34"/>
  <c r="AB1613" i="20"/>
  <c r="AB1164" i="20"/>
  <c r="W215" i="10"/>
  <c r="Z239" i="10"/>
  <c r="P24" i="34"/>
  <c r="R24" i="34" s="1"/>
  <c r="P108" i="34"/>
  <c r="P44" i="34"/>
  <c r="R44" i="34" s="1"/>
  <c r="P3" i="34"/>
  <c r="R3" i="34" s="1"/>
  <c r="P34" i="34"/>
  <c r="R34" i="34" s="1"/>
  <c r="P76" i="34"/>
  <c r="R76" i="34" s="1"/>
  <c r="P102" i="34"/>
  <c r="R102" i="34" s="1"/>
  <c r="AB727" i="20"/>
  <c r="AB1951" i="20"/>
  <c r="AB1070" i="20"/>
  <c r="AB1213" i="20"/>
  <c r="AB854" i="20"/>
  <c r="AB2055" i="20"/>
  <c r="AB1728" i="20"/>
  <c r="AB617" i="20"/>
  <c r="AB1281" i="20"/>
  <c r="AB1393" i="20"/>
  <c r="AB1449" i="20"/>
  <c r="AB700" i="20"/>
  <c r="AB1451" i="20"/>
  <c r="AB2143" i="20"/>
  <c r="AB2024" i="20"/>
  <c r="AB1000" i="20"/>
  <c r="AB1634" i="20"/>
  <c r="AB85" i="20"/>
  <c r="AB409" i="20"/>
  <c r="AB479" i="20"/>
  <c r="AB103" i="20"/>
  <c r="AB145" i="20"/>
  <c r="AB327" i="20"/>
  <c r="AB260" i="20"/>
  <c r="AB54" i="20"/>
  <c r="AB1266" i="20"/>
  <c r="AB935" i="20"/>
  <c r="AB1317" i="20"/>
  <c r="AB1284" i="20"/>
  <c r="AB2062" i="20"/>
  <c r="J102" i="34"/>
  <c r="L102" i="34" s="1"/>
  <c r="N102" i="34"/>
  <c r="O102" i="34" s="1"/>
  <c r="P51" i="34"/>
  <c r="P67" i="34"/>
  <c r="R67" i="34" s="1"/>
  <c r="P83" i="34"/>
  <c r="P99" i="34"/>
  <c r="R99" i="34" s="1"/>
  <c r="P115" i="34"/>
  <c r="R115" i="34" s="1"/>
  <c r="P92" i="34"/>
  <c r="R92" i="34" s="1"/>
  <c r="P32" i="34"/>
  <c r="R32" i="34" s="1"/>
  <c r="AB175" i="20"/>
  <c r="AB1807" i="20"/>
  <c r="AB1973" i="20"/>
  <c r="AB198" i="20"/>
  <c r="AB934" i="20"/>
  <c r="AB962" i="20"/>
  <c r="AB361" i="20"/>
  <c r="AB838" i="20"/>
  <c r="AB288" i="20"/>
  <c r="AB545" i="20"/>
  <c r="AB1476" i="20"/>
  <c r="AB459" i="20"/>
  <c r="AB1295" i="20"/>
  <c r="AB215" i="20"/>
  <c r="AB97" i="20"/>
  <c r="AB646" i="20"/>
  <c r="AB1835" i="20"/>
  <c r="AB733" i="20"/>
  <c r="P106" i="34"/>
  <c r="R106" i="34" s="1"/>
  <c r="AB1265" i="20"/>
  <c r="AB1867" i="20"/>
  <c r="AB1477" i="20"/>
  <c r="AB902" i="20"/>
  <c r="AB1142" i="20"/>
  <c r="AB462" i="20"/>
  <c r="AB491" i="20"/>
  <c r="AB773" i="20"/>
  <c r="AB1389" i="20"/>
  <c r="AB984" i="20"/>
  <c r="AB1031" i="20"/>
  <c r="AB921" i="20"/>
  <c r="N88" i="34"/>
  <c r="O88" i="34" s="1"/>
  <c r="Q88" i="34" s="1"/>
  <c r="J88" i="34"/>
  <c r="V223" i="10"/>
  <c r="V168" i="10"/>
  <c r="V245" i="10"/>
  <c r="V208" i="10"/>
  <c r="V84" i="10"/>
  <c r="V171" i="10"/>
  <c r="V123" i="10"/>
  <c r="V138" i="10"/>
  <c r="V52" i="10"/>
  <c r="V38" i="10"/>
  <c r="V22" i="10"/>
  <c r="V235" i="10"/>
  <c r="AB915" i="20"/>
  <c r="AB1097" i="20"/>
  <c r="AB1519" i="20"/>
  <c r="AB1548" i="20"/>
  <c r="AB870" i="20"/>
  <c r="AB1400" i="20"/>
  <c r="AB815" i="20"/>
  <c r="AB978" i="20"/>
  <c r="AB1678" i="20"/>
  <c r="AB991" i="20"/>
  <c r="AB1538" i="20"/>
  <c r="AB1908" i="20"/>
  <c r="AB1666" i="20"/>
  <c r="AB1926" i="20"/>
  <c r="AB948" i="20"/>
  <c r="AB823" i="20"/>
  <c r="AB1350" i="20"/>
  <c r="AB1511" i="20"/>
  <c r="AB1530" i="20"/>
  <c r="AB2146" i="20"/>
  <c r="AB710" i="20"/>
  <c r="AB1644" i="20"/>
  <c r="AB950" i="20"/>
  <c r="AB1273" i="20"/>
  <c r="AB688" i="20"/>
  <c r="AB1222" i="20"/>
  <c r="AB1165" i="20"/>
  <c r="AB1558" i="20"/>
  <c r="AB1712" i="20"/>
  <c r="AB1816" i="20"/>
  <c r="AB1046" i="20"/>
  <c r="AB1723" i="20"/>
  <c r="AB1914" i="20"/>
  <c r="AB694" i="20"/>
  <c r="AB852" i="20"/>
  <c r="AB518" i="20"/>
  <c r="AB1063" i="20"/>
  <c r="AB1427" i="20"/>
  <c r="AB1207" i="20"/>
  <c r="AB1791" i="20"/>
  <c r="AB1881" i="20"/>
  <c r="AB1090" i="20"/>
  <c r="AB1579" i="20"/>
  <c r="AB928" i="20"/>
  <c r="AB169" i="20"/>
  <c r="AB184" i="20"/>
  <c r="AB241" i="20"/>
  <c r="AB117" i="20"/>
  <c r="AB6" i="20"/>
  <c r="AB82" i="20"/>
  <c r="AB224" i="20"/>
  <c r="AB296" i="20"/>
  <c r="AB349" i="20"/>
  <c r="AB151" i="20"/>
  <c r="AB316" i="20"/>
  <c r="AB299" i="20"/>
  <c r="AB393" i="20"/>
  <c r="AB1365" i="20"/>
  <c r="AB1094" i="20"/>
  <c r="AB1536" i="20"/>
  <c r="AB959" i="20"/>
  <c r="AB1866" i="20"/>
  <c r="AB909" i="20"/>
  <c r="AB264" i="20"/>
  <c r="AB186" i="20"/>
  <c r="AB1363" i="20"/>
  <c r="AB1308" i="20"/>
  <c r="AB1589" i="20"/>
  <c r="AB2008" i="20"/>
  <c r="AB1865" i="20"/>
  <c r="AB239" i="20"/>
  <c r="AB13" i="20"/>
  <c r="P78" i="34"/>
  <c r="R78" i="34" s="1"/>
  <c r="P18" i="34"/>
  <c r="R18" i="34" s="1"/>
  <c r="AB1748" i="20"/>
  <c r="AB1374" i="20"/>
  <c r="AB597" i="20"/>
  <c r="AB891" i="20"/>
  <c r="AB615" i="20"/>
  <c r="AB818" i="20"/>
  <c r="AB1334" i="20"/>
  <c r="AB2142" i="20"/>
  <c r="AB2144" i="20"/>
  <c r="AB1095" i="20"/>
  <c r="AB702" i="20"/>
  <c r="AB792" i="20"/>
  <c r="AB542" i="20"/>
  <c r="AB726" i="20"/>
  <c r="AB370" i="20"/>
  <c r="AB1831" i="20"/>
  <c r="AB40" i="20"/>
  <c r="AB304" i="20"/>
  <c r="AB819" i="20"/>
  <c r="AB1560" i="20"/>
  <c r="AB1351" i="20"/>
  <c r="AB1620" i="20"/>
  <c r="AB2114" i="20"/>
  <c r="AB280" i="20"/>
  <c r="AB1109" i="20"/>
  <c r="P63" i="34"/>
  <c r="R63" i="34" s="1"/>
  <c r="AB1471" i="20"/>
  <c r="W130" i="10"/>
  <c r="X130" i="10" s="1"/>
  <c r="AB1098" i="20"/>
  <c r="AB1521" i="20"/>
  <c r="AB1549" i="20"/>
  <c r="AB814" i="20"/>
  <c r="AB1540" i="20"/>
  <c r="AB914" i="20"/>
  <c r="AB1679" i="20"/>
  <c r="AB992" i="20"/>
  <c r="AB1907" i="20"/>
  <c r="AB1402" i="20"/>
  <c r="AB871" i="20"/>
  <c r="AB1667" i="20"/>
  <c r="AB1643" i="20"/>
  <c r="AB1047" i="20"/>
  <c r="AB687" i="20"/>
  <c r="AB1272" i="20"/>
  <c r="AB1815" i="20"/>
  <c r="AB711" i="20"/>
  <c r="AB1722" i="20"/>
  <c r="AB1221" i="20"/>
  <c r="AB2108" i="20"/>
  <c r="AB1588" i="20"/>
  <c r="AB1255" i="20"/>
  <c r="AB590" i="20"/>
  <c r="AB2006" i="20"/>
  <c r="AB578" i="20"/>
  <c r="AB1810" i="20"/>
  <c r="AB568" i="20"/>
  <c r="AB1576" i="20"/>
  <c r="AB1514" i="20"/>
  <c r="AB2102" i="20"/>
  <c r="AB924" i="20"/>
  <c r="AB1824" i="20"/>
  <c r="AB389" i="20"/>
  <c r="AB391" i="20"/>
  <c r="AB699" i="20"/>
  <c r="AB618" i="20"/>
  <c r="AB1366" i="20"/>
  <c r="AB1773" i="20"/>
  <c r="AB1148" i="20"/>
  <c r="AB907" i="20"/>
  <c r="AB325" i="20"/>
  <c r="AB437" i="20"/>
  <c r="AB403" i="20"/>
  <c r="AB495" i="20"/>
  <c r="AB293" i="20"/>
  <c r="AB1391" i="20"/>
  <c r="AB1755" i="20"/>
  <c r="AB1253" i="20"/>
  <c r="AB1215" i="20"/>
  <c r="AB287" i="20"/>
  <c r="AB1716" i="20"/>
  <c r="AB1890" i="20"/>
  <c r="AB1488" i="20"/>
  <c r="AB262" i="20"/>
  <c r="AB306" i="20"/>
  <c r="AB197" i="20"/>
  <c r="AB179" i="20"/>
  <c r="AB584" i="20"/>
  <c r="AB331" i="20"/>
  <c r="AB411" i="20"/>
  <c r="AB885" i="20"/>
  <c r="AB987" i="20"/>
  <c r="AB1863" i="20"/>
  <c r="AB128" i="20"/>
  <c r="AB213" i="20"/>
  <c r="AB242" i="20"/>
  <c r="AB298" i="20"/>
  <c r="AB133" i="20"/>
  <c r="AB308" i="20"/>
  <c r="AB738" i="20"/>
  <c r="AB422" i="20"/>
  <c r="AB365" i="20"/>
  <c r="AB475" i="20"/>
  <c r="AB351" i="20"/>
  <c r="AB1279" i="20"/>
  <c r="AB1377" i="20"/>
  <c r="AB253" i="20"/>
  <c r="AB802" i="20"/>
  <c r="AB1364" i="20"/>
  <c r="AB1742" i="20"/>
  <c r="AB1043" i="20"/>
  <c r="AB594" i="20"/>
  <c r="AB865" i="20"/>
  <c r="AB1467" i="20"/>
  <c r="AB531" i="20"/>
  <c r="AB1232" i="20"/>
  <c r="AB1596" i="20"/>
  <c r="AB1261" i="20"/>
  <c r="AB1767" i="20"/>
  <c r="AB2111" i="20"/>
  <c r="AB1875" i="20"/>
  <c r="AB1474" i="20"/>
  <c r="AB2098" i="20"/>
  <c r="AB1804" i="20"/>
  <c r="AB442" i="20"/>
  <c r="AB1151" i="20"/>
  <c r="AB1494" i="20"/>
  <c r="AB1412" i="20"/>
  <c r="AB58" i="20"/>
  <c r="AB101" i="20"/>
  <c r="AB89" i="20"/>
  <c r="AB29" i="20"/>
  <c r="AB200" i="20"/>
  <c r="AB489" i="20"/>
  <c r="AB1312" i="20"/>
  <c r="AB2149" i="20"/>
  <c r="AB1216" i="20"/>
  <c r="AB12" i="20"/>
  <c r="AB1962" i="20"/>
  <c r="AB2109" i="20"/>
  <c r="AB2050" i="20"/>
  <c r="P13" i="34"/>
  <c r="P42" i="34"/>
  <c r="R42" i="34" s="1"/>
  <c r="P58" i="34"/>
  <c r="R58" i="34" s="1"/>
  <c r="P90" i="34"/>
  <c r="R90" i="34" s="1"/>
  <c r="AB73" i="20"/>
  <c r="AB1943" i="20"/>
  <c r="P46" i="34"/>
  <c r="R46" i="34" s="1"/>
  <c r="W131" i="10"/>
  <c r="W141" i="10"/>
  <c r="AA141" i="10" s="1"/>
  <c r="P10" i="34"/>
  <c r="P40" i="34"/>
  <c r="R40" i="34" s="1"/>
  <c r="P56" i="34"/>
  <c r="R56" i="34" s="1"/>
  <c r="P30" i="34"/>
  <c r="R30" i="34" s="1"/>
  <c r="P72" i="34"/>
  <c r="R72" i="34" s="1"/>
  <c r="P17" i="34"/>
  <c r="R17" i="34" s="1"/>
  <c r="P20" i="34"/>
  <c r="R20" i="34" s="1"/>
  <c r="P104" i="34"/>
  <c r="R104" i="34" s="1"/>
  <c r="P74" i="34"/>
  <c r="R74" i="34" s="1"/>
  <c r="P7" i="34"/>
  <c r="R7" i="34" s="1"/>
  <c r="AB1432" i="20"/>
  <c r="AB1122" i="20"/>
  <c r="W187" i="10"/>
  <c r="AB549" i="20"/>
  <c r="AB159" i="20"/>
  <c r="AB216" i="20"/>
  <c r="AB244" i="20"/>
  <c r="AB448" i="20"/>
  <c r="AB525" i="20"/>
  <c r="AB751" i="20"/>
  <c r="AB468" i="20"/>
  <c r="AB642" i="20"/>
  <c r="AB881" i="20"/>
  <c r="AB457" i="20"/>
  <c r="AB486" i="20"/>
  <c r="AB1238" i="20"/>
  <c r="AB1296" i="20"/>
  <c r="AB1731" i="20"/>
  <c r="AB1484" i="20"/>
  <c r="AB958" i="20"/>
  <c r="AB1593" i="20"/>
  <c r="AB1994" i="20"/>
  <c r="AB1967" i="20"/>
  <c r="AB1856" i="20"/>
  <c r="P65" i="34"/>
  <c r="P81" i="34"/>
  <c r="R81" i="34" s="1"/>
  <c r="P97" i="34"/>
  <c r="P113" i="34"/>
  <c r="R113" i="34" s="1"/>
  <c r="P52" i="34"/>
  <c r="P68" i="34"/>
  <c r="P84" i="34"/>
  <c r="R84" i="34" s="1"/>
  <c r="P100" i="34"/>
  <c r="R100" i="34" s="1"/>
  <c r="P38" i="34"/>
  <c r="P54" i="34"/>
  <c r="R54" i="34" s="1"/>
  <c r="P28" i="34"/>
  <c r="R28" i="34" s="1"/>
  <c r="P70" i="34"/>
  <c r="R70" i="34" s="1"/>
  <c r="P15" i="34"/>
  <c r="R15" i="34" s="1"/>
  <c r="P86" i="34"/>
  <c r="R86" i="34" s="1"/>
  <c r="S223" i="10"/>
  <c r="T223" i="10" s="1"/>
  <c r="S168" i="10"/>
  <c r="T168" i="10" s="1"/>
  <c r="S245" i="10"/>
  <c r="S167" i="10"/>
  <c r="T167" i="10" s="1"/>
  <c r="S208" i="10"/>
  <c r="S84" i="10"/>
  <c r="S171" i="10"/>
  <c r="S123" i="10"/>
  <c r="S149" i="10"/>
  <c r="S67" i="10"/>
  <c r="S138" i="10"/>
  <c r="S52" i="10"/>
  <c r="P64" i="34"/>
  <c r="R64" i="34" s="1"/>
  <c r="AB1869" i="20"/>
  <c r="AB1653" i="20"/>
  <c r="AB993" i="20"/>
  <c r="AB1099" i="20"/>
  <c r="AB813" i="20"/>
  <c r="AB872" i="20"/>
  <c r="AB1434" i="20"/>
  <c r="AB846" i="20"/>
  <c r="AB1018" i="20"/>
  <c r="AB671" i="20"/>
  <c r="AB937" i="20"/>
  <c r="AB1237" i="20"/>
  <c r="AB1714" i="20"/>
  <c r="AB1103" i="20"/>
  <c r="AB1455" i="20"/>
  <c r="AB1604" i="20"/>
  <c r="AB602" i="20"/>
  <c r="AB502" i="20"/>
  <c r="AB878" i="20"/>
  <c r="AB559" i="20"/>
  <c r="AB1629" i="20"/>
  <c r="AB1825" i="20"/>
  <c r="AB826" i="20"/>
  <c r="AB1131" i="20"/>
  <c r="AB1470" i="20"/>
  <c r="AB283" i="20"/>
  <c r="AB451" i="20"/>
  <c r="AB344" i="20"/>
  <c r="AB556" i="20"/>
  <c r="AB1032" i="20"/>
  <c r="AB482" i="20"/>
  <c r="AB377" i="20"/>
  <c r="AB573" i="20"/>
  <c r="AB399" i="20"/>
  <c r="AB1254" i="20"/>
  <c r="AB1143" i="20"/>
  <c r="AB830" i="20"/>
  <c r="AB926" i="20"/>
  <c r="AB1568" i="20"/>
  <c r="AB1362" i="20"/>
  <c r="AB275" i="20"/>
  <c r="AB976" i="20"/>
  <c r="AB261" i="20"/>
  <c r="AB650" i="20"/>
  <c r="AB1979" i="20"/>
  <c r="AB1504" i="20"/>
  <c r="AB1355" i="20"/>
  <c r="AB1331" i="20"/>
  <c r="AB127" i="20"/>
  <c r="AB131" i="20"/>
  <c r="AB254" i="20"/>
  <c r="AB737" i="20"/>
  <c r="AB864" i="20"/>
  <c r="AB354" i="20"/>
  <c r="AB801" i="20"/>
  <c r="AB1769" i="20"/>
  <c r="AB1042" i="20"/>
  <c r="AB1280" i="20"/>
  <c r="AB1378" i="20"/>
  <c r="AB307" i="20"/>
  <c r="AB593" i="20"/>
  <c r="AB1575" i="20"/>
  <c r="AB1411" i="20"/>
  <c r="AB1231" i="20"/>
  <c r="AB473" i="20"/>
  <c r="AB533" i="20"/>
  <c r="AB110" i="20"/>
  <c r="AB827" i="20"/>
  <c r="AB255" i="20"/>
  <c r="AB237" i="20"/>
  <c r="AB478" i="20"/>
  <c r="AB56" i="20"/>
  <c r="AB496" i="20"/>
  <c r="AB965" i="20"/>
  <c r="AB1139" i="20"/>
  <c r="AB397" i="20"/>
  <c r="AB985" i="20"/>
  <c r="AB332" i="20"/>
  <c r="AB663" i="20"/>
  <c r="AB1385" i="20"/>
  <c r="AB416" i="20"/>
  <c r="AB42" i="20"/>
  <c r="AB251" i="20"/>
  <c r="AB1745" i="20"/>
  <c r="AB1006" i="20"/>
  <c r="AB387" i="20"/>
  <c r="AB1069" i="20"/>
  <c r="AB1433" i="20"/>
  <c r="AB266" i="20"/>
  <c r="AB1212" i="20"/>
  <c r="AB28" i="20"/>
  <c r="AB2153" i="20"/>
  <c r="AB2138" i="20"/>
  <c r="AB2123" i="20"/>
  <c r="AB2078" i="20"/>
  <c r="AB2032" i="20"/>
  <c r="AB1988" i="20"/>
  <c r="AB1944" i="20"/>
  <c r="AB1886" i="20"/>
  <c r="AB1841" i="20"/>
  <c r="AB1796" i="20"/>
  <c r="AB1780" i="20"/>
  <c r="AB1764" i="20"/>
  <c r="AB1747" i="20"/>
  <c r="AB1726" i="20"/>
  <c r="AB1709" i="20"/>
  <c r="AB1691" i="20"/>
  <c r="AB1655" i="20"/>
  <c r="AB1611" i="20"/>
  <c r="AB1584" i="20"/>
  <c r="AB1555" i="20"/>
  <c r="AB1527" i="20"/>
  <c r="AB1496" i="20"/>
  <c r="AB1466" i="20"/>
  <c r="AB1440" i="20"/>
  <c r="AB1382" i="20"/>
  <c r="AB1118" i="20"/>
  <c r="AB938" i="20"/>
  <c r="AB662" i="20"/>
  <c r="AB338" i="20"/>
  <c r="AB165" i="20"/>
  <c r="S38" i="10"/>
  <c r="S33" i="10"/>
  <c r="T33" i="10" s="1"/>
  <c r="S22" i="10"/>
  <c r="T22" i="10" s="1"/>
  <c r="S235" i="10"/>
  <c r="S100" i="10"/>
  <c r="S216" i="10"/>
  <c r="AB1100" i="20"/>
  <c r="AB1523" i="20"/>
  <c r="AB1551" i="20"/>
  <c r="AB873" i="20"/>
  <c r="AB994" i="20"/>
  <c r="AB652" i="20"/>
  <c r="AB821" i="20"/>
  <c r="AB797" i="20"/>
  <c r="AB1532" i="20"/>
  <c r="AB1113" i="20"/>
  <c r="AB1077" i="20"/>
  <c r="AB753" i="20"/>
  <c r="AB1811" i="20"/>
  <c r="AB1909" i="20"/>
  <c r="AB2105" i="20"/>
  <c r="AB1269" i="20"/>
  <c r="AB1553" i="20"/>
  <c r="AB1218" i="20"/>
  <c r="AB715" i="20"/>
  <c r="AB936" i="20"/>
  <c r="AB1020" i="20"/>
  <c r="AB1105" i="20"/>
  <c r="AB824" i="20"/>
  <c r="AB1243" i="20"/>
  <c r="AB539" i="20"/>
  <c r="AB586" i="20"/>
  <c r="AB380" i="20"/>
  <c r="AB947" i="20"/>
  <c r="AB1026" i="20"/>
  <c r="AB1853" i="20"/>
  <c r="AB892" i="20"/>
  <c r="AB281" i="20"/>
  <c r="AB1506" i="20"/>
  <c r="AB1176" i="20"/>
  <c r="AB1526" i="20"/>
  <c r="AB606" i="20"/>
  <c r="AB162" i="20"/>
  <c r="AB484" i="20"/>
  <c r="AB445" i="20"/>
  <c r="AB633" i="20"/>
  <c r="AB1741" i="20"/>
  <c r="AB1533" i="20"/>
  <c r="AB432" i="20"/>
  <c r="AB470" i="20"/>
  <c r="AB1120" i="20"/>
  <c r="AB1149" i="20"/>
  <c r="AB1268" i="20"/>
  <c r="AB1703" i="20"/>
  <c r="AB1313" i="20"/>
  <c r="AB126" i="20"/>
  <c r="AB100" i="20"/>
  <c r="AB143" i="20"/>
  <c r="AB493" i="20"/>
  <c r="AB174" i="20"/>
  <c r="AB404" i="20"/>
  <c r="AB181" i="20"/>
  <c r="AB206" i="20"/>
  <c r="AB282" i="20"/>
  <c r="AB931" i="20"/>
  <c r="AB1252" i="20"/>
  <c r="AB574" i="20"/>
  <c r="AB1633" i="20"/>
  <c r="AB322" i="20"/>
  <c r="AB1285" i="20"/>
  <c r="AB752" i="20"/>
  <c r="AB867" i="20"/>
  <c r="AB41" i="20"/>
  <c r="AB655" i="20"/>
  <c r="AB998" i="20"/>
  <c r="AB1353" i="20"/>
  <c r="AB941" i="20"/>
  <c r="AB795" i="20"/>
  <c r="AB339" i="20"/>
  <c r="AB554" i="20"/>
  <c r="AB624" i="20"/>
  <c r="AB10" i="20"/>
  <c r="AB204" i="20"/>
  <c r="AB438" i="20"/>
  <c r="AB469" i="20"/>
  <c r="AB21" i="20"/>
  <c r="AB210" i="20"/>
  <c r="AB229" i="20"/>
  <c r="AB382" i="20"/>
  <c r="AB195" i="20"/>
  <c r="AB321" i="20"/>
  <c r="AB659" i="20"/>
  <c r="AB1030" i="20"/>
  <c r="AB1171" i="20"/>
  <c r="AB1605" i="20"/>
  <c r="AB788" i="20"/>
  <c r="AB1383" i="20"/>
  <c r="AB1245" i="20"/>
  <c r="AB289" i="20"/>
  <c r="AB485" i="20"/>
  <c r="AB2152" i="20"/>
  <c r="AB2137" i="20"/>
  <c r="AB2107" i="20"/>
  <c r="AB2061" i="20"/>
  <c r="AB2046" i="20"/>
  <c r="AB2031" i="20"/>
  <c r="AB2016" i="20"/>
  <c r="AB1987" i="20"/>
  <c r="AB1972" i="20"/>
  <c r="AB1958" i="20"/>
  <c r="AB1928" i="20"/>
  <c r="AB1899" i="20"/>
  <c r="AB1885" i="20"/>
  <c r="AB1855" i="20"/>
  <c r="AB1763" i="20"/>
  <c r="AB1725" i="20"/>
  <c r="AB1708" i="20"/>
  <c r="AB1690" i="20"/>
  <c r="AB1654" i="20"/>
  <c r="AB1628" i="20"/>
  <c r="AB1583" i="20"/>
  <c r="AB1552" i="20"/>
  <c r="AB1524" i="20"/>
  <c r="AB1342" i="20"/>
  <c r="AB1304" i="20"/>
  <c r="AB1220" i="20"/>
  <c r="AB1158" i="20"/>
  <c r="AB929" i="20"/>
  <c r="AB728" i="20"/>
  <c r="AB537" i="20"/>
  <c r="AB455" i="20"/>
  <c r="AB569" i="20"/>
  <c r="AB1322" i="20"/>
  <c r="AB1359" i="20"/>
  <c r="AB513" i="20"/>
  <c r="AB1126" i="20"/>
  <c r="AB1591" i="20"/>
  <c r="AB1638" i="20"/>
  <c r="AB1068" i="20"/>
  <c r="AB467" i="20"/>
  <c r="AB1545" i="20"/>
  <c r="AB487" i="20"/>
  <c r="AB1658" i="20"/>
  <c r="AB1491" i="20"/>
  <c r="AB637" i="20"/>
  <c r="AB1456" i="20"/>
  <c r="AB1233" i="20"/>
  <c r="AB367" i="20"/>
  <c r="AB427" i="20"/>
  <c r="AB1028" i="20"/>
  <c r="AB300" i="20"/>
  <c r="AB343" i="20"/>
  <c r="AB276" i="20"/>
  <c r="AB481" i="20"/>
  <c r="AB378" i="20"/>
  <c r="AB544" i="20"/>
  <c r="AB759" i="20"/>
  <c r="AB364" i="20"/>
  <c r="AB888" i="20"/>
  <c r="AB1033" i="20"/>
  <c r="AB1299" i="20"/>
  <c r="AB741" i="20"/>
  <c r="AB252" i="20"/>
  <c r="AB805" i="20"/>
  <c r="AB1509" i="20"/>
  <c r="AB910" i="20"/>
  <c r="AB1348" i="20"/>
  <c r="AB395" i="20"/>
  <c r="AB356" i="20"/>
  <c r="AB222" i="20"/>
  <c r="AB182" i="20"/>
  <c r="AB333" i="20"/>
  <c r="AB98" i="20"/>
  <c r="AB209" i="20"/>
  <c r="AB355" i="20"/>
  <c r="AB233" i="20"/>
  <c r="AB88" i="20"/>
  <c r="AB153" i="20"/>
  <c r="AB53" i="20"/>
  <c r="AB1686" i="20"/>
  <c r="AB981" i="20"/>
  <c r="AB1198" i="20"/>
  <c r="AB677" i="20"/>
  <c r="AB25" i="20"/>
  <c r="AB1442" i="20"/>
  <c r="AB859" i="20"/>
  <c r="AB1054" i="20"/>
  <c r="AB16" i="20"/>
  <c r="AB297" i="20"/>
  <c r="AB284" i="20"/>
  <c r="AB230" i="20"/>
  <c r="AB238" i="20"/>
  <c r="AB376" i="20"/>
  <c r="AB558" i="20"/>
  <c r="AB880" i="20"/>
  <c r="AB245" i="20"/>
  <c r="AB424" i="20"/>
  <c r="AB769" i="20"/>
  <c r="AB1490" i="20"/>
  <c r="AB933" i="20"/>
  <c r="AB1618" i="20"/>
  <c r="AB152" i="20"/>
  <c r="AB218" i="20"/>
  <c r="AB1311" i="20"/>
  <c r="AB8" i="20"/>
  <c r="AB523" i="20"/>
  <c r="AB1386" i="20"/>
  <c r="AB383" i="20"/>
  <c r="AB1040" i="20"/>
  <c r="AB1250" i="20"/>
  <c r="L59" i="34"/>
  <c r="AB2150" i="20"/>
  <c r="AB2120" i="20"/>
  <c r="AB2104" i="20"/>
  <c r="AB2059" i="20"/>
  <c r="AB2029" i="20"/>
  <c r="AB1985" i="20"/>
  <c r="AB1970" i="20"/>
  <c r="AB1912" i="20"/>
  <c r="AB1897" i="20"/>
  <c r="AB1868" i="20"/>
  <c r="AB1852" i="20"/>
  <c r="AB1837" i="20"/>
  <c r="AB1822" i="20"/>
  <c r="AB1793" i="20"/>
  <c r="AB1777" i="20"/>
  <c r="AB1761" i="20"/>
  <c r="AB1706" i="20"/>
  <c r="AB1668" i="20"/>
  <c r="AB1607" i="20"/>
  <c r="AB1431" i="20"/>
  <c r="AB1404" i="20"/>
  <c r="AB1333" i="20"/>
  <c r="AB1298" i="20"/>
  <c r="AB1249" i="20"/>
  <c r="AB1186" i="20"/>
  <c r="AB1150" i="20"/>
  <c r="AB1052" i="20"/>
  <c r="AB776" i="20"/>
  <c r="AB714" i="20"/>
  <c r="AB589" i="20"/>
  <c r="AB105" i="20"/>
  <c r="AB509" i="20"/>
  <c r="AB1169" i="20"/>
  <c r="AB1157" i="20"/>
  <c r="AB1339" i="20"/>
  <c r="AB1301" i="20"/>
  <c r="AB657" i="20"/>
  <c r="AB613" i="20"/>
  <c r="AB1125" i="20"/>
  <c r="AB2133" i="20"/>
  <c r="AB1155" i="20"/>
  <c r="AB1561" i="20"/>
  <c r="AB952" i="20"/>
  <c r="AB1115" i="20"/>
  <c r="AB1227" i="20"/>
  <c r="AB703" i="20"/>
  <c r="AB1344" i="20"/>
  <c r="AB1783" i="20"/>
  <c r="AB1071" i="20"/>
  <c r="AB1436" i="20"/>
  <c r="AB519" i="20"/>
  <c r="AB665" i="20"/>
  <c r="AB696" i="20"/>
  <c r="AB707" i="20"/>
  <c r="AB274" i="20"/>
  <c r="AB849" i="20"/>
  <c r="AB516" i="20"/>
  <c r="AB1058" i="20"/>
  <c r="AB691" i="20"/>
  <c r="AB353" i="20"/>
  <c r="AB420" i="20"/>
  <c r="AB512" i="20"/>
  <c r="AB243" i="20"/>
  <c r="AB346" i="20"/>
  <c r="AB1027" i="20"/>
  <c r="AB1647" i="20"/>
  <c r="AB577" i="20"/>
  <c r="AB729" i="20"/>
  <c r="AB1287" i="20"/>
  <c r="AB379" i="20"/>
  <c r="AB1246" i="20"/>
  <c r="AB157" i="20"/>
  <c r="AB163" i="20"/>
  <c r="AB810" i="20"/>
  <c r="AB755" i="20"/>
  <c r="AB263" i="20"/>
  <c r="AB1013" i="20"/>
  <c r="AB1505" i="20"/>
  <c r="AB804" i="20"/>
  <c r="AB141" i="20"/>
  <c r="AB172" i="20"/>
  <c r="AB583" i="20"/>
  <c r="AB330" i="20"/>
  <c r="AB543" i="20"/>
  <c r="AB94" i="20"/>
  <c r="AB415" i="20"/>
  <c r="AB1297" i="20"/>
  <c r="AB1610" i="20"/>
  <c r="AB1138" i="20"/>
  <c r="AB71" i="20"/>
  <c r="AB1209" i="20"/>
  <c r="AB843" i="20"/>
  <c r="AB718" i="20"/>
  <c r="AB679" i="20"/>
  <c r="AB1065" i="20"/>
  <c r="AB62" i="20"/>
  <c r="AB52" i="20"/>
  <c r="AB214" i="20"/>
  <c r="AB736" i="20"/>
  <c r="AB390" i="20"/>
  <c r="AB392" i="20"/>
  <c r="AB164" i="20"/>
  <c r="AB95" i="20"/>
  <c r="AB334" i="20"/>
  <c r="AB350" i="20"/>
  <c r="AB1041" i="20"/>
  <c r="AB458" i="20"/>
  <c r="AB1423" i="20"/>
  <c r="AB905" i="20"/>
  <c r="AB579" i="20"/>
  <c r="AB1147" i="20"/>
  <c r="AB1483" i="20"/>
  <c r="AB1288" i="20"/>
  <c r="L44" i="34"/>
  <c r="AB2134" i="20"/>
  <c r="AB2118" i="20"/>
  <c r="AB2088" i="20"/>
  <c r="AB2073" i="20"/>
  <c r="AB2058" i="20"/>
  <c r="AB2043" i="20"/>
  <c r="AB2028" i="20"/>
  <c r="AB2013" i="20"/>
  <c r="AB1998" i="20"/>
  <c r="AB1955" i="20"/>
  <c r="AB1925" i="20"/>
  <c r="AB1896" i="20"/>
  <c r="AB1882" i="20"/>
  <c r="AB1851" i="20"/>
  <c r="AB1836" i="20"/>
  <c r="AB1806" i="20"/>
  <c r="AB1792" i="20"/>
  <c r="AB1776" i="20"/>
  <c r="AB1760" i="20"/>
  <c r="AB1625" i="20"/>
  <c r="AB1459" i="20"/>
  <c r="AB1430" i="20"/>
  <c r="AB1403" i="20"/>
  <c r="AB1332" i="20"/>
  <c r="AB1291" i="20"/>
  <c r="AB1248" i="20"/>
  <c r="AB1214" i="20"/>
  <c r="AB1108" i="20"/>
  <c r="AB1048" i="20"/>
  <c r="AB960" i="20"/>
  <c r="AB817" i="20"/>
  <c r="AB775" i="20"/>
  <c r="AB522" i="20"/>
  <c r="AB96" i="20"/>
  <c r="S187" i="10"/>
  <c r="T187" i="10" s="1"/>
  <c r="S165" i="10"/>
  <c r="T165" i="10" s="1"/>
  <c r="S215" i="10"/>
  <c r="T215" i="10" s="1"/>
  <c r="S239" i="10"/>
  <c r="T239" i="10" s="1"/>
  <c r="S218" i="10"/>
  <c r="T218" i="10" s="1"/>
  <c r="S95" i="10"/>
  <c r="T95" i="10" s="1"/>
  <c r="AB920" i="20"/>
  <c r="AB514" i="20"/>
  <c r="AB612" i="20"/>
  <c r="AB656" i="20"/>
  <c r="AB1562" i="20"/>
  <c r="AB1124" i="20"/>
  <c r="AB1196" i="20"/>
  <c r="AB845" i="20"/>
  <c r="AB1437" i="20"/>
  <c r="AB746" i="20"/>
  <c r="AB1075" i="20"/>
  <c r="AB596" i="20"/>
  <c r="AB628" i="20"/>
  <c r="AB698" i="20"/>
  <c r="AB536" i="20"/>
  <c r="AB784" i="20"/>
  <c r="AB431" i="20"/>
  <c r="AB1156" i="20"/>
  <c r="AB619" i="20"/>
  <c r="AB954" i="20"/>
  <c r="AB446" i="20"/>
  <c r="AB498" i="20"/>
  <c r="AB643" i="20"/>
  <c r="AB882" i="20"/>
  <c r="AB1251" i="20"/>
  <c r="AB1293" i="20"/>
  <c r="AB1489" i="20"/>
  <c r="AB352" i="20"/>
  <c r="AB1603" i="20"/>
  <c r="AB575" i="20"/>
  <c r="AB970" i="20"/>
  <c r="AB413" i="20"/>
  <c r="AB472" i="20"/>
  <c r="AB1022" i="20"/>
  <c r="AB1387" i="20"/>
  <c r="AB272" i="20"/>
  <c r="AB685" i="20"/>
  <c r="AB713" i="20"/>
  <c r="AB1271" i="20"/>
  <c r="AB1049" i="20"/>
  <c r="AB1162" i="20"/>
  <c r="AB231" i="20"/>
  <c r="AB1631" i="20"/>
  <c r="AB763" i="20"/>
  <c r="AB93" i="20"/>
  <c r="AB1035" i="20"/>
  <c r="AB426" i="20"/>
  <c r="AB842" i="20"/>
  <c r="AB70" i="20"/>
  <c r="AB719" i="20"/>
  <c r="AB1064" i="20"/>
  <c r="AB1428" i="20"/>
  <c r="AB961" i="20"/>
  <c r="AB1208" i="20"/>
  <c r="AB109" i="20"/>
  <c r="AB345" i="20"/>
  <c r="AB315" i="20"/>
  <c r="AB401" i="20"/>
  <c r="AB524" i="20"/>
  <c r="AB735" i="20"/>
  <c r="AB567" i="20"/>
  <c r="AB1140" i="20"/>
  <c r="AB1294" i="20"/>
  <c r="AB1646" i="20"/>
  <c r="AB1381" i="20"/>
  <c r="AB790" i="20"/>
  <c r="AB925" i="20"/>
  <c r="AB580" i="20"/>
  <c r="AB988" i="20"/>
  <c r="AB2148" i="20"/>
  <c r="AB2132" i="20"/>
  <c r="AB2117" i="20"/>
  <c r="AB2087" i="20"/>
  <c r="AB2072" i="20"/>
  <c r="AB2042" i="20"/>
  <c r="AB2027" i="20"/>
  <c r="AB2012" i="20"/>
  <c r="AB1997" i="20"/>
  <c r="AB1983" i="20"/>
  <c r="AB1968" i="20"/>
  <c r="AB1954" i="20"/>
  <c r="AB1820" i="20"/>
  <c r="AB1775" i="20"/>
  <c r="AB1758" i="20"/>
  <c r="AB1739" i="20"/>
  <c r="AB1721" i="20"/>
  <c r="AB1704" i="20"/>
  <c r="AB1682" i="20"/>
  <c r="AB1649" i="20"/>
  <c r="AB1600" i="20"/>
  <c r="AB1572" i="20"/>
  <c r="AB1542" i="20"/>
  <c r="AB1515" i="20"/>
  <c r="AB1458" i="20"/>
  <c r="AB1429" i="20"/>
  <c r="AB1328" i="20"/>
  <c r="AB1290" i="20"/>
  <c r="AB1244" i="20"/>
  <c r="AB1179" i="20"/>
  <c r="AB1144" i="20"/>
  <c r="AB1002" i="20"/>
  <c r="AB913" i="20"/>
  <c r="AB869" i="20"/>
  <c r="AB816" i="20"/>
  <c r="AB704" i="20"/>
  <c r="AB425" i="20"/>
  <c r="AB51" i="20"/>
  <c r="AB527" i="20"/>
  <c r="AB762" i="20"/>
  <c r="AB1358" i="20"/>
  <c r="AB521" i="20"/>
  <c r="AB666" i="20"/>
  <c r="AB1937" i="20"/>
  <c r="AB1072" i="20"/>
  <c r="AB625" i="20"/>
  <c r="AB1011" i="20"/>
  <c r="AB1335" i="20"/>
  <c r="AB1406" i="20"/>
  <c r="AB429" i="20"/>
  <c r="AB1379" i="20"/>
  <c r="AB1675" i="20"/>
  <c r="AB749" i="20"/>
  <c r="AB329" i="20"/>
  <c r="AB982" i="20"/>
  <c r="AB886" i="20"/>
  <c r="AB684" i="20"/>
  <c r="AB1161" i="20"/>
  <c r="AB1050" i="20"/>
  <c r="AB1554" i="20"/>
  <c r="AB1219" i="20"/>
  <c r="AB228" i="20"/>
  <c r="AB225" i="20"/>
  <c r="AB1479" i="20"/>
  <c r="AB286" i="20"/>
  <c r="AB342" i="20"/>
  <c r="AB433" i="20"/>
  <c r="AB990" i="20"/>
  <c r="AB571" i="20"/>
  <c r="AB140" i="20"/>
  <c r="AB396" i="20"/>
  <c r="AB234" i="20"/>
  <c r="AB760" i="20"/>
  <c r="AB980" i="20"/>
  <c r="AB461" i="20"/>
  <c r="AB1283" i="20"/>
  <c r="AB410" i="20"/>
  <c r="AB1145" i="20"/>
  <c r="AB748" i="20"/>
  <c r="AB973" i="20"/>
  <c r="AB989" i="20"/>
  <c r="AB456" i="20"/>
  <c r="AB199" i="20"/>
  <c r="AB220" i="20"/>
  <c r="AB154" i="20"/>
  <c r="AB120" i="20"/>
  <c r="AB176" i="20"/>
  <c r="AB570" i="20"/>
  <c r="AB92" i="20"/>
  <c r="AB366" i="20"/>
  <c r="AB503" i="20"/>
  <c r="AB1036" i="20"/>
  <c r="AB581" i="20"/>
  <c r="AB258" i="20"/>
  <c r="AB279" i="20"/>
  <c r="AB69" i="20"/>
  <c r="AB1307" i="20"/>
  <c r="AB1839" i="20"/>
  <c r="AB1518" i="20"/>
  <c r="AB862" i="20"/>
  <c r="AB1407" i="20"/>
  <c r="AB256" i="20"/>
  <c r="AB36" i="20"/>
  <c r="AB450" i="20"/>
  <c r="AB526" i="20"/>
  <c r="AB866" i="20"/>
  <c r="AB591" i="20"/>
  <c r="AB1573" i="20"/>
  <c r="AB2007" i="20"/>
  <c r="AB1182" i="20"/>
  <c r="AB1420" i="20"/>
  <c r="AB761" i="20"/>
  <c r="AB1701" i="20"/>
  <c r="AB1310" i="20"/>
  <c r="AB1324" i="20"/>
  <c r="AB1478" i="20"/>
  <c r="AB956" i="20"/>
  <c r="AB1119" i="20"/>
  <c r="AB1357" i="20"/>
  <c r="AB800" i="20"/>
  <c r="AB314" i="20"/>
  <c r="AB723" i="20"/>
  <c r="AB765" i="20"/>
  <c r="AB240" i="20"/>
  <c r="AB740" i="20"/>
  <c r="AB629" i="20"/>
  <c r="AB783" i="20"/>
  <c r="AB22" i="20"/>
  <c r="AB1153" i="20"/>
  <c r="AB1699" i="20"/>
  <c r="AB1394" i="20"/>
  <c r="AB443" i="20"/>
  <c r="AB1259" i="20"/>
  <c r="AB1329" i="20"/>
  <c r="AB1652" i="20"/>
  <c r="AB336" i="20"/>
  <c r="AB196" i="20"/>
  <c r="AB5" i="20"/>
  <c r="AB59" i="20"/>
  <c r="AB87" i="20"/>
  <c r="AB221" i="20"/>
  <c r="AB326" i="20"/>
  <c r="AB166" i="20"/>
  <c r="AB121" i="20"/>
  <c r="AB1632" i="20"/>
  <c r="AB983" i="20"/>
  <c r="AB178" i="20"/>
  <c r="AB1134" i="20"/>
  <c r="N104" i="34"/>
  <c r="O104" i="34" s="1"/>
  <c r="AB2131" i="20"/>
  <c r="AB2116" i="20"/>
  <c r="AB2101" i="20"/>
  <c r="AB2086" i="20"/>
  <c r="AB2056" i="20"/>
  <c r="AB2041" i="20"/>
  <c r="AB2026" i="20"/>
  <c r="AB1982" i="20"/>
  <c r="AB1894" i="20"/>
  <c r="AB1879" i="20"/>
  <c r="AB1864" i="20"/>
  <c r="AB1834" i="20"/>
  <c r="AB1819" i="20"/>
  <c r="AB1790" i="20"/>
  <c r="AB1774" i="20"/>
  <c r="AB1738" i="20"/>
  <c r="AB1720" i="20"/>
  <c r="AB1681" i="20"/>
  <c r="AB1665" i="20"/>
  <c r="AB1648" i="20"/>
  <c r="AB1622" i="20"/>
  <c r="AB1599" i="20"/>
  <c r="AB1571" i="20"/>
  <c r="AB1541" i="20"/>
  <c r="AB1426" i="20"/>
  <c r="AB1401" i="20"/>
  <c r="AB1326" i="20"/>
  <c r="AB1206" i="20"/>
  <c r="AB1178" i="20"/>
  <c r="AB1137" i="20"/>
  <c r="AB955" i="20"/>
  <c r="AB912" i="20"/>
  <c r="AB812" i="20"/>
  <c r="AB767" i="20"/>
  <c r="AB576" i="20"/>
  <c r="AB508" i="20"/>
  <c r="AB271" i="20"/>
  <c r="AB668" i="20"/>
  <c r="AB520" i="20"/>
  <c r="AB1195" i="20"/>
  <c r="AB861" i="20"/>
  <c r="AB667" i="20"/>
  <c r="AB1073" i="20"/>
  <c r="AB1787" i="20"/>
  <c r="AB848" i="20"/>
  <c r="AB1439" i="20"/>
  <c r="AB1194" i="20"/>
  <c r="AB582" i="20"/>
  <c r="AB434" i="20"/>
  <c r="AB639" i="20"/>
  <c r="AB428" i="20"/>
  <c r="AB725" i="20"/>
  <c r="AB311" i="20"/>
  <c r="AB535" i="20"/>
  <c r="AB808" i="20"/>
  <c r="AB318" i="20"/>
  <c r="AB2119" i="20"/>
  <c r="AB1507" i="20"/>
  <c r="AB605" i="20"/>
  <c r="AB893" i="20"/>
  <c r="AB1177" i="20"/>
  <c r="AB632" i="20"/>
  <c r="AB722" i="20"/>
  <c r="AB906" i="20"/>
  <c r="AB211" i="20"/>
  <c r="AB1012" i="20"/>
  <c r="AB1112" i="20"/>
  <c r="AB1546" i="20"/>
  <c r="AB1282" i="20"/>
  <c r="AB1577" i="20"/>
  <c r="AB118" i="20"/>
  <c r="AB600" i="20"/>
  <c r="AB932" i="20"/>
  <c r="AB1715" i="20"/>
  <c r="AB1189" i="20"/>
  <c r="AB235" i="20"/>
  <c r="AB1303" i="20"/>
  <c r="AB99" i="20"/>
  <c r="AB142" i="20"/>
  <c r="AB465" i="20"/>
  <c r="AB173" i="20"/>
  <c r="AB90" i="20"/>
  <c r="AB202" i="20"/>
  <c r="AB324" i="20"/>
  <c r="AB494" i="20"/>
  <c r="AB180" i="20"/>
  <c r="AB359" i="20"/>
  <c r="AB205" i="20"/>
  <c r="AB435" i="20"/>
  <c r="AB294" i="20"/>
  <c r="AB312" i="20"/>
  <c r="AB207" i="20"/>
  <c r="AB407" i="20"/>
  <c r="AB601" i="20"/>
  <c r="AB1727" i="20"/>
  <c r="AB901" i="20"/>
  <c r="AB369" i="20"/>
  <c r="AB774" i="20"/>
  <c r="AB1264" i="20"/>
  <c r="AB129" i="20"/>
  <c r="AB794" i="20"/>
  <c r="AB453" i="20"/>
  <c r="AB347" i="20"/>
  <c r="AB1007" i="20"/>
  <c r="AB49" i="20"/>
  <c r="AB1154" i="20"/>
  <c r="AB1392" i="20"/>
  <c r="AB884" i="20"/>
  <c r="AB743" i="20"/>
  <c r="AB1240" i="20"/>
  <c r="AB1185" i="20"/>
  <c r="AB1493" i="20"/>
  <c r="AB1117" i="20"/>
  <c r="AB560" i="20"/>
  <c r="AB1110" i="20"/>
  <c r="AB130" i="20"/>
  <c r="AB35" i="20"/>
  <c r="AB309" i="20"/>
  <c r="AB449" i="20"/>
  <c r="AB528" i="20"/>
  <c r="AB1181" i="20"/>
  <c r="AB592" i="20"/>
  <c r="AB1574" i="20"/>
  <c r="AB917" i="20"/>
  <c r="AB1229" i="20"/>
  <c r="AB1595" i="20"/>
  <c r="AB957" i="20"/>
  <c r="AB20" i="20"/>
  <c r="AB358" i="20"/>
  <c r="AB610" i="20"/>
  <c r="AB836" i="20"/>
  <c r="AB566" i="20"/>
  <c r="AB1129" i="20"/>
  <c r="AB57" i="20"/>
  <c r="AB507" i="20"/>
  <c r="AB4" i="20"/>
  <c r="AB292" i="20"/>
  <c r="AB63" i="20"/>
  <c r="AB223" i="20"/>
  <c r="AB91" i="20"/>
  <c r="AB177" i="20"/>
  <c r="AB119" i="20"/>
  <c r="AB236" i="20"/>
  <c r="AB250" i="20"/>
  <c r="N111" i="34"/>
  <c r="O111" i="34" s="1"/>
  <c r="L69" i="34"/>
  <c r="AB2145" i="20"/>
  <c r="AB2130" i="20"/>
  <c r="AB2115" i="20"/>
  <c r="AB2100" i="20"/>
  <c r="AB2085" i="20"/>
  <c r="AB2040" i="20"/>
  <c r="AB2025" i="20"/>
  <c r="AB2010" i="20"/>
  <c r="AB1995" i="20"/>
  <c r="AB1981" i="20"/>
  <c r="AB1952" i="20"/>
  <c r="AB1936" i="20"/>
  <c r="AB1922" i="20"/>
  <c r="AB1878" i="20"/>
  <c r="AB1833" i="20"/>
  <c r="AB1818" i="20"/>
  <c r="AB1772" i="20"/>
  <c r="AB1754" i="20"/>
  <c r="AB1737" i="20"/>
  <c r="AB1719" i="20"/>
  <c r="AB1680" i="20"/>
  <c r="AB1664" i="20"/>
  <c r="AB1621" i="20"/>
  <c r="AB1598" i="20"/>
  <c r="AB1570" i="20"/>
  <c r="AB1513" i="20"/>
  <c r="AB1482" i="20"/>
  <c r="AB1454" i="20"/>
  <c r="AB1174" i="20"/>
  <c r="AB1136" i="20"/>
  <c r="AB1038" i="20"/>
  <c r="AB953" i="20"/>
  <c r="AB690" i="20"/>
  <c r="AB412" i="20"/>
  <c r="AB249" i="20"/>
  <c r="AB24" i="20"/>
  <c r="AB1197" i="20"/>
  <c r="AB1687" i="20"/>
  <c r="AB676" i="20"/>
  <c r="AB1441" i="20"/>
  <c r="AB855" i="20"/>
  <c r="AB423" i="20"/>
  <c r="AB490" i="20"/>
  <c r="AB720" i="20"/>
  <c r="AB609" i="20"/>
  <c r="AB750" i="20"/>
  <c r="AB807" i="20"/>
  <c r="AB310" i="20"/>
  <c r="AB2077" i="20"/>
  <c r="AB1700" i="20"/>
  <c r="AB742" i="20"/>
  <c r="AB1323" i="20"/>
  <c r="AB1463" i="20"/>
  <c r="AB1590" i="20"/>
  <c r="AB595" i="20"/>
  <c r="AB1015" i="20"/>
  <c r="AB1327" i="20"/>
  <c r="AB1413" i="20"/>
  <c r="AB1497" i="20"/>
  <c r="AB474" i="20"/>
  <c r="AB943" i="20"/>
  <c r="AB898" i="20"/>
  <c r="AB269" i="20"/>
  <c r="AB709" i="20"/>
  <c r="AB1223" i="20"/>
  <c r="AB1559" i="20"/>
  <c r="AB1713" i="20"/>
  <c r="AB1645" i="20"/>
  <c r="AB273" i="20"/>
  <c r="AB1274" i="20"/>
  <c r="AB1051" i="20"/>
  <c r="AB1166" i="20"/>
  <c r="AB1187" i="20"/>
  <c r="AB561" i="20"/>
  <c r="AB185" i="20"/>
  <c r="AB419" i="20"/>
  <c r="AB497" i="20"/>
  <c r="AB894" i="20"/>
  <c r="AB138" i="20"/>
  <c r="AB1616" i="20"/>
  <c r="AB1674" i="20"/>
  <c r="AB1563" i="20"/>
  <c r="AB1257" i="20"/>
  <c r="AB116" i="20"/>
  <c r="AB463" i="20"/>
  <c r="AB793" i="20"/>
  <c r="AB552" i="20"/>
  <c r="AB81" i="20"/>
  <c r="AB107" i="20"/>
  <c r="AB418" i="20"/>
  <c r="AB540" i="20"/>
  <c r="AB277" i="20"/>
  <c r="AB1587" i="20"/>
  <c r="AB149" i="20"/>
  <c r="AB968" i="20"/>
  <c r="AB67" i="20"/>
  <c r="AB305" i="20"/>
  <c r="AB48" i="20"/>
  <c r="AB634" i="20"/>
  <c r="AB658" i="20"/>
  <c r="AB705" i="20"/>
  <c r="AB1512" i="20"/>
  <c r="AB1582" i="20"/>
  <c r="AB34" i="20"/>
  <c r="AB673" i="20"/>
  <c r="AB1685" i="20"/>
  <c r="AB19" i="20"/>
  <c r="AB611" i="20"/>
  <c r="AB835" i="20"/>
  <c r="AB454" i="20"/>
  <c r="AB1601" i="20"/>
  <c r="AB1168" i="20"/>
  <c r="AB1756" i="20"/>
  <c r="AB357" i="20"/>
  <c r="AB1338" i="20"/>
  <c r="AB319" i="20"/>
  <c r="AB372" i="20"/>
  <c r="AB1302" i="20"/>
  <c r="AB565" i="20"/>
  <c r="AB183" i="20"/>
  <c r="AB3" i="20"/>
  <c r="AB18" i="20"/>
  <c r="AB104" i="20"/>
  <c r="AB555" i="20"/>
  <c r="AB84" i="20"/>
  <c r="AB313" i="20"/>
  <c r="AB147" i="20"/>
  <c r="AB248" i="20"/>
  <c r="AB217" i="20"/>
  <c r="AB400" i="20"/>
  <c r="AB1315" i="20"/>
  <c r="AB927" i="20"/>
  <c r="AB2099" i="20"/>
  <c r="AB2069" i="20"/>
  <c r="AB2054" i="20"/>
  <c r="AB2039" i="20"/>
  <c r="AB1950" i="20"/>
  <c r="AB1935" i="20"/>
  <c r="AB1921" i="20"/>
  <c r="AB1906" i="20"/>
  <c r="AB1892" i="20"/>
  <c r="AB1877" i="20"/>
  <c r="AB1862" i="20"/>
  <c r="AB1847" i="20"/>
  <c r="AB1832" i="20"/>
  <c r="AB1817" i="20"/>
  <c r="AB1802" i="20"/>
  <c r="AB1788" i="20"/>
  <c r="AB1771" i="20"/>
  <c r="AB1753" i="20"/>
  <c r="AB1736" i="20"/>
  <c r="AB1663" i="20"/>
  <c r="AB1641" i="20"/>
  <c r="AB1597" i="20"/>
  <c r="AB1569" i="20"/>
  <c r="AB1480" i="20"/>
  <c r="AB1452" i="20"/>
  <c r="AB1398" i="20"/>
  <c r="AB1361" i="20"/>
  <c r="AB1319" i="20"/>
  <c r="AB1277" i="20"/>
  <c r="AB1202" i="20"/>
  <c r="AB1132" i="20"/>
  <c r="AB1076" i="20"/>
  <c r="AB1034" i="20"/>
  <c r="AB904" i="20"/>
  <c r="AB857" i="20"/>
  <c r="AB809" i="20"/>
  <c r="AB757" i="20"/>
  <c r="AB689" i="20"/>
  <c r="AB631" i="20"/>
  <c r="AB564" i="20"/>
  <c r="AB501" i="20"/>
  <c r="AB402" i="20"/>
  <c r="AB7" i="20"/>
  <c r="AB780" i="20"/>
  <c r="AB1689" i="20"/>
  <c r="AB654" i="20"/>
  <c r="AB822" i="20"/>
  <c r="AB1349" i="20"/>
  <c r="AB708" i="20"/>
  <c r="AB695" i="20"/>
  <c r="AB1447" i="20"/>
  <c r="AB1059" i="20"/>
  <c r="AB1203" i="20"/>
  <c r="AB856" i="20"/>
  <c r="AB680" i="20"/>
  <c r="AB430" i="20"/>
  <c r="AB899" i="20"/>
  <c r="AB2091" i="20"/>
  <c r="AB1336" i="20"/>
  <c r="AB966" i="20"/>
  <c r="AB1337" i="20"/>
  <c r="AB1435" i="20"/>
  <c r="AB785" i="20"/>
  <c r="AB1014" i="20"/>
  <c r="AB1481" i="20"/>
  <c r="AB942" i="20"/>
  <c r="AB1106" i="20"/>
  <c r="AB1414" i="20"/>
  <c r="AB1498" i="20"/>
  <c r="AB1624" i="20"/>
  <c r="AB303" i="20"/>
  <c r="AB946" i="20"/>
  <c r="AB291" i="20"/>
  <c r="AB341" i="20"/>
  <c r="AB363" i="20"/>
  <c r="AB192" i="20"/>
  <c r="AB190" i="20"/>
  <c r="AB137" i="20"/>
  <c r="AB712" i="20"/>
  <c r="AB686" i="20"/>
  <c r="AB1163" i="20"/>
  <c r="AB188" i="20"/>
  <c r="AB203" i="20"/>
  <c r="AB373" i="20"/>
  <c r="AB108" i="20"/>
  <c r="AB724" i="20"/>
  <c r="AB766" i="20"/>
  <c r="AB1004" i="20"/>
  <c r="AB362" i="20"/>
  <c r="AB208" i="20"/>
  <c r="AB439" i="20"/>
  <c r="AB587" i="20"/>
  <c r="AB150" i="20"/>
  <c r="AB385" i="20"/>
  <c r="AB2035" i="20"/>
  <c r="AB212" i="20"/>
  <c r="AB967" i="20"/>
  <c r="AB80" i="20"/>
  <c r="AB550" i="20"/>
  <c r="AB903" i="20"/>
  <c r="AB621" i="20"/>
  <c r="AB1397" i="20"/>
  <c r="AB285" i="20"/>
  <c r="AB1469" i="20"/>
  <c r="AB1567" i="20"/>
  <c r="AB335" i="20"/>
  <c r="AB414" i="20"/>
  <c r="AB444" i="20"/>
  <c r="AB1260" i="20"/>
  <c r="AB504" i="20"/>
  <c r="AB1121" i="20"/>
  <c r="AB1135" i="20"/>
  <c r="AB538" i="20"/>
  <c r="AB1152" i="20"/>
  <c r="AB1180" i="20"/>
  <c r="AB1292" i="20"/>
  <c r="AB170" i="20"/>
  <c r="AB47" i="20"/>
  <c r="AB464" i="20"/>
  <c r="AB483" i="20"/>
  <c r="AB1175" i="20"/>
  <c r="AB1345" i="20"/>
  <c r="AB1010" i="20"/>
  <c r="AB33" i="20"/>
  <c r="AB1056" i="20"/>
  <c r="AB675" i="20"/>
  <c r="AB841" i="20"/>
  <c r="AB17" i="20"/>
  <c r="AB160" i="20"/>
  <c r="AB375" i="20"/>
  <c r="AB452" i="20"/>
  <c r="AB557" i="20"/>
  <c r="AB768" i="20"/>
  <c r="AB500" i="20"/>
  <c r="AB661" i="20"/>
  <c r="AB1341" i="20"/>
  <c r="AB879" i="20"/>
  <c r="AB86" i="20"/>
  <c r="AB2" i="20"/>
  <c r="AB102" i="20"/>
  <c r="AB144" i="20"/>
  <c r="AB328" i="20"/>
  <c r="AB374" i="20"/>
  <c r="AB480" i="20"/>
  <c r="AB436" i="20"/>
  <c r="AB408" i="20"/>
  <c r="AB167" i="20"/>
  <c r="AB964" i="20"/>
  <c r="AB1170" i="20"/>
  <c r="AB1759" i="20"/>
  <c r="AB922" i="20"/>
  <c r="AB623" i="20"/>
  <c r="AB1316" i="20"/>
  <c r="AB834" i="20"/>
  <c r="AB734" i="20"/>
  <c r="Q77" i="34"/>
  <c r="Q63" i="34"/>
  <c r="AB2128" i="20"/>
  <c r="AB2113" i="20"/>
  <c r="AB2068" i="20"/>
  <c r="AB2053" i="20"/>
  <c r="AB2038" i="20"/>
  <c r="AB1978" i="20"/>
  <c r="AB1934" i="20"/>
  <c r="AB1920" i="20"/>
  <c r="AB1905" i="20"/>
  <c r="AB1891" i="20"/>
  <c r="AB1861" i="20"/>
  <c r="AB1846" i="20"/>
  <c r="AB1801" i="20"/>
  <c r="AB1786" i="20"/>
  <c r="AB1770" i="20"/>
  <c r="AB1752" i="20"/>
  <c r="AB1662" i="20"/>
  <c r="AB1640" i="20"/>
  <c r="AB1566" i="20"/>
  <c r="AB1508" i="20"/>
  <c r="AB1318" i="20"/>
  <c r="AB1235" i="20"/>
  <c r="AB1172" i="20"/>
  <c r="AB1130" i="20"/>
  <c r="AB1074" i="20"/>
  <c r="AB986" i="20"/>
  <c r="AB799" i="20"/>
  <c r="AB683" i="20"/>
  <c r="AB492" i="20"/>
  <c r="AB386" i="20"/>
  <c r="AB232" i="20"/>
  <c r="AB820" i="20"/>
  <c r="AB653" i="20"/>
  <c r="AB754" i="20"/>
  <c r="AB796" i="20"/>
  <c r="AB1531" i="20"/>
  <c r="AB2147" i="20"/>
  <c r="AB1114" i="20"/>
  <c r="AB1352" i="20"/>
  <c r="AB681" i="20"/>
  <c r="AB717" i="20"/>
  <c r="AB1210" i="20"/>
  <c r="AB850" i="20"/>
  <c r="AB515" i="20"/>
  <c r="AB692" i="20"/>
  <c r="AB1061" i="20"/>
  <c r="AB1425" i="20"/>
  <c r="AB1205" i="20"/>
  <c r="AB1581" i="20"/>
  <c r="AB1092" i="20"/>
  <c r="AB930" i="20"/>
  <c r="AB806" i="20"/>
  <c r="AB1503" i="20"/>
  <c r="AB651" i="20"/>
  <c r="AB1464" i="20"/>
  <c r="AB744" i="20"/>
  <c r="AB868" i="20"/>
  <c r="AB1045" i="20"/>
  <c r="AB890" i="20"/>
  <c r="AB1330" i="20"/>
  <c r="AB974" i="20"/>
  <c r="AB1107" i="20"/>
  <c r="AB1278" i="20"/>
  <c r="AB764" i="20"/>
  <c r="AB510" i="20"/>
  <c r="AB405" i="20"/>
  <c r="AB1630" i="20"/>
  <c r="AB1141" i="20"/>
  <c r="AB1029" i="20"/>
  <c r="AB730" i="20"/>
  <c r="AB1289" i="20"/>
  <c r="AB302" i="20"/>
  <c r="AB1448" i="20"/>
  <c r="AB1421" i="20"/>
  <c r="AB1325" i="20"/>
  <c r="AB1453" i="20"/>
  <c r="AB1371" i="20"/>
  <c r="AB877" i="20"/>
  <c r="AB189" i="20"/>
  <c r="AB191" i="20"/>
  <c r="AB247" i="20"/>
  <c r="AB505" i="20"/>
  <c r="AB645" i="20"/>
  <c r="AB156" i="20"/>
  <c r="AB65" i="20"/>
  <c r="AB32" i="20"/>
  <c r="AB923" i="20"/>
  <c r="AB1602" i="20"/>
  <c r="AB1183" i="20"/>
  <c r="AB672" i="20"/>
  <c r="AB15" i="20"/>
  <c r="AB381" i="20"/>
  <c r="AB134" i="20"/>
  <c r="AB585" i="20"/>
  <c r="AB825" i="20"/>
  <c r="AB2063" i="20"/>
  <c r="Q90" i="34"/>
  <c r="Q48" i="34"/>
  <c r="Q20" i="34"/>
  <c r="AB2127" i="20"/>
  <c r="AB2082" i="20"/>
  <c r="AB2067" i="20"/>
  <c r="AB2052" i="20"/>
  <c r="AB2037" i="20"/>
  <c r="AB2022" i="20"/>
  <c r="AB1992" i="20"/>
  <c r="AB1977" i="20"/>
  <c r="AB1948" i="20"/>
  <c r="AB1933" i="20"/>
  <c r="AB1919" i="20"/>
  <c r="AB1904" i="20"/>
  <c r="AB1860" i="20"/>
  <c r="AB1845" i="20"/>
  <c r="AB1830" i="20"/>
  <c r="AB1800" i="20"/>
  <c r="AB1785" i="20"/>
  <c r="AB1751" i="20"/>
  <c r="AB1734" i="20"/>
  <c r="AB1695" i="20"/>
  <c r="AB1639" i="20"/>
  <c r="AB1564" i="20"/>
  <c r="AB1502" i="20"/>
  <c r="AB1473" i="20"/>
  <c r="AB1446" i="20"/>
  <c r="AB1390" i="20"/>
  <c r="AB1356" i="20"/>
  <c r="AB1314" i="20"/>
  <c r="AB1200" i="20"/>
  <c r="AB897" i="20"/>
  <c r="AB847" i="20"/>
  <c r="AB798" i="20"/>
  <c r="AB747" i="20"/>
  <c r="AB678" i="20"/>
  <c r="AB219" i="20"/>
  <c r="AB916" i="20"/>
  <c r="AB1547" i="20"/>
  <c r="AB1520" i="20"/>
  <c r="AB1539" i="20"/>
  <c r="AB1021" i="20"/>
  <c r="AB1096" i="20"/>
  <c r="AB997" i="20"/>
  <c r="AB636" i="20"/>
  <c r="AB1241" i="20"/>
  <c r="AB1395" i="20"/>
  <c r="AB682" i="20"/>
  <c r="AB853" i="20"/>
  <c r="AB716" i="20"/>
  <c r="AB1211" i="20"/>
  <c r="AB541" i="20"/>
  <c r="AB2049" i="20"/>
  <c r="AB693" i="20"/>
  <c r="AB598" i="20"/>
  <c r="AB2021" i="20"/>
  <c r="AB616" i="20"/>
  <c r="AB918" i="20"/>
  <c r="AB701" i="20"/>
  <c r="AB1619" i="20"/>
  <c r="AB1001" i="20"/>
  <c r="AB301" i="20"/>
  <c r="AB1225" i="20"/>
  <c r="AB1729" i="20"/>
  <c r="AB919" i="20"/>
  <c r="AB908" i="20"/>
  <c r="AB1005" i="20"/>
  <c r="AB1275" i="20"/>
  <c r="AB1320" i="20"/>
  <c r="AB1376" i="20"/>
  <c r="AB265" i="20"/>
  <c r="AB995" i="20"/>
  <c r="AB1405" i="20"/>
  <c r="AB828" i="20"/>
  <c r="AB1101" i="20"/>
  <c r="AB874" i="20"/>
  <c r="AB911" i="20"/>
  <c r="AB388" i="20"/>
  <c r="AB135" i="20"/>
  <c r="AB614" i="20"/>
  <c r="AB604" i="20"/>
  <c r="AB706" i="20"/>
  <c r="AB627" i="20"/>
  <c r="AB61" i="20"/>
  <c r="AB64" i="20"/>
  <c r="AB31" i="20"/>
  <c r="AB201" i="20"/>
  <c r="AB227" i="20"/>
  <c r="AB146" i="20"/>
  <c r="AB161" i="20"/>
  <c r="AB782" i="20"/>
  <c r="AB14" i="20"/>
  <c r="AB839" i="20"/>
  <c r="AB317" i="20"/>
  <c r="AB1224" i="20"/>
  <c r="AB548" i="20"/>
  <c r="AB999" i="20"/>
  <c r="AB226" i="20"/>
  <c r="AB1565" i="20"/>
  <c r="AB1525" i="20"/>
  <c r="AB649" i="20"/>
  <c r="Q117" i="34"/>
  <c r="AB2141" i="20"/>
  <c r="AB2126" i="20"/>
  <c r="AB2096" i="20"/>
  <c r="AB2081" i="20"/>
  <c r="AB2066" i="20"/>
  <c r="AB2051" i="20"/>
  <c r="AB2036" i="20"/>
  <c r="AB2020" i="20"/>
  <c r="AB2005" i="20"/>
  <c r="AB1976" i="20"/>
  <c r="AB1947" i="20"/>
  <c r="AB1932" i="20"/>
  <c r="AB1918" i="20"/>
  <c r="AB1903" i="20"/>
  <c r="AB1889" i="20"/>
  <c r="AB1874" i="20"/>
  <c r="AB1859" i="20"/>
  <c r="AB1844" i="20"/>
  <c r="AB1829" i="20"/>
  <c r="AB1814" i="20"/>
  <c r="AB1784" i="20"/>
  <c r="AB1750" i="20"/>
  <c r="AB1676" i="20"/>
  <c r="AB1637" i="20"/>
  <c r="AB1614" i="20"/>
  <c r="AB1592" i="20"/>
  <c r="AB1472" i="20"/>
  <c r="AB1417" i="20"/>
  <c r="AB1354" i="20"/>
  <c r="AB1270" i="20"/>
  <c r="AB1230" i="20"/>
  <c r="AB1066" i="20"/>
  <c r="AB1024" i="20"/>
  <c r="AB944" i="20"/>
  <c r="AB896" i="20"/>
  <c r="AB789" i="20"/>
  <c r="AB745" i="20"/>
  <c r="AB622" i="20"/>
  <c r="AB477" i="20"/>
  <c r="AB371" i="20"/>
  <c r="AB194" i="20"/>
  <c r="R101" i="34"/>
  <c r="N76" i="34"/>
  <c r="O76" i="34" s="1"/>
  <c r="Q76" i="34" s="1"/>
  <c r="N41" i="34"/>
  <c r="O41" i="34" s="1"/>
  <c r="Q41" i="34" s="1"/>
  <c r="N7" i="34"/>
  <c r="O7" i="34" s="1"/>
  <c r="L42" i="34"/>
  <c r="J77" i="34"/>
  <c r="L77" i="34" s="1"/>
  <c r="L60" i="34"/>
  <c r="N49" i="34"/>
  <c r="O49" i="34" s="1"/>
  <c r="Q49" i="34" s="1"/>
  <c r="N115" i="34"/>
  <c r="O115" i="34" s="1"/>
  <c r="Q115" i="34" s="1"/>
  <c r="N74" i="34"/>
  <c r="O74" i="34" s="1"/>
  <c r="Q74" i="34" s="1"/>
  <c r="N36" i="34"/>
  <c r="O36" i="34" s="1"/>
  <c r="Q36" i="34" s="1"/>
  <c r="N6" i="34"/>
  <c r="O6" i="34" s="1"/>
  <c r="Q6" i="34" s="1"/>
  <c r="M69" i="34"/>
  <c r="M22" i="34"/>
  <c r="L101" i="34"/>
  <c r="L87" i="34"/>
  <c r="L73" i="34"/>
  <c r="L45" i="34"/>
  <c r="L31" i="34"/>
  <c r="L17" i="34"/>
  <c r="L3" i="34"/>
  <c r="L22" i="34"/>
  <c r="L108" i="34"/>
  <c r="L94" i="34"/>
  <c r="L80" i="34"/>
  <c r="L66" i="34"/>
  <c r="L52" i="34"/>
  <c r="L38" i="34"/>
  <c r="L24" i="34"/>
  <c r="L10" i="34"/>
  <c r="N35" i="34"/>
  <c r="O35" i="34" s="1"/>
  <c r="Q35" i="34" s="1"/>
  <c r="N4" i="34"/>
  <c r="O4" i="34" s="1"/>
  <c r="Q4" i="34" s="1"/>
  <c r="L39" i="34"/>
  <c r="L114" i="34"/>
  <c r="N100" i="34"/>
  <c r="O100" i="34" s="1"/>
  <c r="Q100" i="34" s="1"/>
  <c r="L86" i="34"/>
  <c r="L72" i="34"/>
  <c r="Q30" i="34"/>
  <c r="L16" i="34"/>
  <c r="L2" i="34"/>
  <c r="J21" i="34"/>
  <c r="L21" i="34" s="1"/>
  <c r="L107" i="34"/>
  <c r="L93" i="34"/>
  <c r="L79" i="34"/>
  <c r="L65" i="34"/>
  <c r="L51" i="34"/>
  <c r="L37" i="34"/>
  <c r="L23" i="34"/>
  <c r="L9" i="34"/>
  <c r="N105" i="34"/>
  <c r="O105" i="34" s="1"/>
  <c r="Q105" i="34" s="1"/>
  <c r="N69" i="34"/>
  <c r="O69" i="34" s="1"/>
  <c r="Q69" i="34" s="1"/>
  <c r="N34" i="34"/>
  <c r="O34" i="34" s="1"/>
  <c r="Q34" i="34" s="1"/>
  <c r="J117" i="34"/>
  <c r="L117" i="34" s="1"/>
  <c r="L92" i="34"/>
  <c r="L74" i="34"/>
  <c r="J20" i="34"/>
  <c r="L20" i="34" s="1"/>
  <c r="L4" i="34"/>
  <c r="N106" i="34"/>
  <c r="O106" i="34" s="1"/>
  <c r="N92" i="34"/>
  <c r="O92" i="34" s="1"/>
  <c r="N78" i="34"/>
  <c r="O78" i="34" s="1"/>
  <c r="Q78" i="34" s="1"/>
  <c r="N64" i="34"/>
  <c r="O64" i="34" s="1"/>
  <c r="Q64" i="34" s="1"/>
  <c r="N27" i="34"/>
  <c r="O27" i="34" s="1"/>
  <c r="Q27" i="34" s="1"/>
  <c r="L70" i="34"/>
  <c r="J113" i="34"/>
  <c r="L113" i="34" s="1"/>
  <c r="N97" i="34"/>
  <c r="O97" i="34" s="1"/>
  <c r="Q97" i="34" s="1"/>
  <c r="M83" i="34"/>
  <c r="L106" i="34"/>
  <c r="L88" i="34"/>
  <c r="L50" i="34"/>
  <c r="Q111" i="34"/>
  <c r="Q83" i="34"/>
  <c r="Q13" i="34"/>
  <c r="N91" i="34"/>
  <c r="O91" i="34" s="1"/>
  <c r="N55" i="34"/>
  <c r="O55" i="34" s="1"/>
  <c r="L32" i="34"/>
  <c r="N50" i="34"/>
  <c r="O50" i="34" s="1"/>
  <c r="Q50" i="34" s="1"/>
  <c r="M8" i="34"/>
  <c r="J48" i="34"/>
  <c r="L48" i="34" s="1"/>
  <c r="L64" i="34"/>
  <c r="J63" i="34"/>
  <c r="L63" i="34" s="1"/>
  <c r="L112" i="34"/>
  <c r="L98" i="34"/>
  <c r="L84" i="34"/>
  <c r="R31" i="34"/>
  <c r="N46" i="34"/>
  <c r="O46" i="34" s="1"/>
  <c r="L111" i="34"/>
  <c r="L78" i="34"/>
  <c r="L61" i="34"/>
  <c r="L8" i="34"/>
  <c r="L110" i="34"/>
  <c r="L96" i="34"/>
  <c r="L82" i="34"/>
  <c r="L68" i="34"/>
  <c r="L54" i="34"/>
  <c r="L40" i="34"/>
  <c r="L26" i="34"/>
  <c r="Q73" i="34"/>
  <c r="Q17" i="34"/>
  <c r="Q3" i="34"/>
  <c r="Q12" i="34"/>
  <c r="Q66" i="34"/>
  <c r="N89" i="34"/>
  <c r="O89" i="34" s="1"/>
  <c r="Q89" i="34" s="1"/>
  <c r="N75" i="34"/>
  <c r="O75" i="34" s="1"/>
  <c r="N61" i="34"/>
  <c r="O61" i="34" s="1"/>
  <c r="Q61" i="34" s="1"/>
  <c r="N47" i="34"/>
  <c r="O47" i="34" s="1"/>
  <c r="Q47" i="34" s="1"/>
  <c r="N33" i="34"/>
  <c r="O33" i="34" s="1"/>
  <c r="N19" i="34"/>
  <c r="O19" i="34" s="1"/>
  <c r="N5" i="34"/>
  <c r="O5" i="34" s="1"/>
  <c r="Q5" i="34" s="1"/>
  <c r="N114" i="34"/>
  <c r="O114" i="34" s="1"/>
  <c r="Q114" i="34" s="1"/>
  <c r="N72" i="34"/>
  <c r="O72" i="34" s="1"/>
  <c r="Q72" i="34" s="1"/>
  <c r="N16" i="34"/>
  <c r="O16" i="34" s="1"/>
  <c r="R111" i="34"/>
  <c r="R97" i="34"/>
  <c r="R83" i="34"/>
  <c r="R69" i="34"/>
  <c r="R41" i="34"/>
  <c r="R27" i="34"/>
  <c r="R13" i="34"/>
  <c r="N99" i="34"/>
  <c r="O99" i="34" s="1"/>
  <c r="N85" i="34"/>
  <c r="O85" i="34" s="1"/>
  <c r="Q85" i="34" s="1"/>
  <c r="N71" i="34"/>
  <c r="O71" i="34" s="1"/>
  <c r="N57" i="34"/>
  <c r="O57" i="34" s="1"/>
  <c r="Q57" i="34" s="1"/>
  <c r="N43" i="34"/>
  <c r="O43" i="34" s="1"/>
  <c r="N29" i="34"/>
  <c r="O29" i="34" s="1"/>
  <c r="N15" i="34"/>
  <c r="O15" i="34" s="1"/>
  <c r="Q15" i="34" s="1"/>
  <c r="R110" i="34"/>
  <c r="R96" i="34"/>
  <c r="R82" i="34"/>
  <c r="R68" i="34"/>
  <c r="R26" i="34"/>
  <c r="R12" i="34"/>
  <c r="N112" i="34"/>
  <c r="O112" i="34" s="1"/>
  <c r="Q112" i="34" s="1"/>
  <c r="N98" i="34"/>
  <c r="O98" i="34" s="1"/>
  <c r="Q98" i="34" s="1"/>
  <c r="N84" i="34"/>
  <c r="O84" i="34" s="1"/>
  <c r="Q84" i="34" s="1"/>
  <c r="N70" i="34"/>
  <c r="O70" i="34" s="1"/>
  <c r="Q70" i="34" s="1"/>
  <c r="N56" i="34"/>
  <c r="O56" i="34" s="1"/>
  <c r="Q56" i="34" s="1"/>
  <c r="N42" i="34"/>
  <c r="O42" i="34" s="1"/>
  <c r="Q42" i="34" s="1"/>
  <c r="N28" i="34"/>
  <c r="O28" i="34" s="1"/>
  <c r="Q28" i="34" s="1"/>
  <c r="N14" i="34"/>
  <c r="O14" i="34" s="1"/>
  <c r="R108" i="34"/>
  <c r="R80" i="34"/>
  <c r="R66" i="34"/>
  <c r="R52" i="34"/>
  <c r="R38" i="34"/>
  <c r="R10" i="34"/>
  <c r="N110" i="34"/>
  <c r="O110" i="34" s="1"/>
  <c r="Q110" i="34" s="1"/>
  <c r="N96" i="34"/>
  <c r="O96" i="34" s="1"/>
  <c r="Q96" i="34" s="1"/>
  <c r="N82" i="34"/>
  <c r="O82" i="34" s="1"/>
  <c r="Q82" i="34" s="1"/>
  <c r="N68" i="34"/>
  <c r="O68" i="34" s="1"/>
  <c r="Q68" i="34" s="1"/>
  <c r="N54" i="34"/>
  <c r="O54" i="34" s="1"/>
  <c r="N40" i="34"/>
  <c r="O40" i="34" s="1"/>
  <c r="Q40" i="34" s="1"/>
  <c r="N26" i="34"/>
  <c r="O26" i="34" s="1"/>
  <c r="Q26" i="34" s="1"/>
  <c r="M114" i="34"/>
  <c r="M100" i="34"/>
  <c r="M86" i="34"/>
  <c r="M72" i="34"/>
  <c r="M58" i="34"/>
  <c r="M44" i="34"/>
  <c r="M30" i="34"/>
  <c r="M16" i="34"/>
  <c r="M2" i="34"/>
  <c r="R93" i="34"/>
  <c r="R79" i="34"/>
  <c r="R65" i="34"/>
  <c r="R51" i="34"/>
  <c r="R9" i="34"/>
  <c r="N109" i="34"/>
  <c r="O109" i="34" s="1"/>
  <c r="Q109" i="34" s="1"/>
  <c r="N95" i="34"/>
  <c r="O95" i="34" s="1"/>
  <c r="Q95" i="34" s="1"/>
  <c r="N81" i="34"/>
  <c r="O81" i="34" s="1"/>
  <c r="N67" i="34"/>
  <c r="O67" i="34" s="1"/>
  <c r="Q67" i="34" s="1"/>
  <c r="N53" i="34"/>
  <c r="O53" i="34" s="1"/>
  <c r="N39" i="34"/>
  <c r="O39" i="34" s="1"/>
  <c r="N25" i="34"/>
  <c r="O25" i="34" s="1"/>
  <c r="Q25" i="34" s="1"/>
  <c r="N11" i="34"/>
  <c r="O11" i="34" s="1"/>
  <c r="N108" i="34"/>
  <c r="O108" i="34" s="1"/>
  <c r="Q108" i="34" s="1"/>
  <c r="N94" i="34"/>
  <c r="O94" i="34" s="1"/>
  <c r="Q94" i="34" s="1"/>
  <c r="N80" i="34"/>
  <c r="O80" i="34" s="1"/>
  <c r="Q80" i="34" s="1"/>
  <c r="N66" i="34"/>
  <c r="O66" i="34" s="1"/>
  <c r="N52" i="34"/>
  <c r="O52" i="34" s="1"/>
  <c r="Q52" i="34" s="1"/>
  <c r="N38" i="34"/>
  <c r="O38" i="34" s="1"/>
  <c r="Q38" i="34" s="1"/>
  <c r="N24" i="34"/>
  <c r="O24" i="34" s="1"/>
  <c r="Q24" i="34" s="1"/>
  <c r="N10" i="34"/>
  <c r="O10" i="34" s="1"/>
  <c r="Q10" i="34" s="1"/>
  <c r="N107" i="34"/>
  <c r="O107" i="34" s="1"/>
  <c r="N93" i="34"/>
  <c r="O93" i="34" s="1"/>
  <c r="Q93" i="34" s="1"/>
  <c r="N79" i="34"/>
  <c r="O79" i="34" s="1"/>
  <c r="Q79" i="34" s="1"/>
  <c r="N65" i="34"/>
  <c r="O65" i="34" s="1"/>
  <c r="Q65" i="34" s="1"/>
  <c r="N51" i="34"/>
  <c r="O51" i="34" s="1"/>
  <c r="Q51" i="34" s="1"/>
  <c r="N37" i="34"/>
  <c r="O37" i="34" s="1"/>
  <c r="N23" i="34"/>
  <c r="O23" i="34" s="1"/>
  <c r="N9" i="34"/>
  <c r="O9" i="34" s="1"/>
  <c r="Q9" i="34" s="1"/>
  <c r="N86" i="34"/>
  <c r="O86" i="34" s="1"/>
  <c r="Q86" i="34" s="1"/>
  <c r="N44" i="34"/>
  <c r="O44" i="34" s="1"/>
  <c r="N2" i="34"/>
  <c r="O2" i="34" s="1"/>
  <c r="Q2" i="34" s="1"/>
  <c r="L100" i="34"/>
  <c r="L58" i="34"/>
  <c r="L30" i="34"/>
  <c r="X126" i="10"/>
  <c r="X110" i="10"/>
  <c r="AA110" i="10"/>
  <c r="S157" i="10"/>
  <c r="T157" i="10" s="1"/>
  <c r="V41" i="10"/>
  <c r="Y237" i="10"/>
  <c r="Z237" i="10" s="1"/>
  <c r="S143" i="10"/>
  <c r="T143" i="10" s="1"/>
  <c r="S70" i="10"/>
  <c r="T70" i="10" s="1"/>
  <c r="T225" i="10"/>
  <c r="T162" i="10"/>
  <c r="T117" i="10"/>
  <c r="T68" i="10"/>
  <c r="T60" i="10"/>
  <c r="T53" i="10"/>
  <c r="T34" i="10"/>
  <c r="T23" i="10"/>
  <c r="T15" i="10"/>
  <c r="T7" i="10"/>
  <c r="T3" i="10"/>
  <c r="V252" i="10"/>
  <c r="V188" i="10"/>
  <c r="V172" i="10"/>
  <c r="V175" i="10"/>
  <c r="V73" i="10"/>
  <c r="V54" i="10"/>
  <c r="V40" i="10"/>
  <c r="V16" i="10"/>
  <c r="V8" i="10"/>
  <c r="W143" i="10"/>
  <c r="AA143" i="10" s="1"/>
  <c r="W201" i="10"/>
  <c r="X201" i="10" s="1"/>
  <c r="Y232" i="10"/>
  <c r="Y175" i="10"/>
  <c r="Z175" i="10" s="1"/>
  <c r="Y94" i="10"/>
  <c r="Z94" i="10" s="1"/>
  <c r="T174" i="10"/>
  <c r="S41" i="10"/>
  <c r="T41" i="10" s="1"/>
  <c r="T208" i="10"/>
  <c r="T138" i="10"/>
  <c r="T235" i="10"/>
  <c r="S251" i="10"/>
  <c r="T251" i="10" s="1"/>
  <c r="S177" i="10"/>
  <c r="T177" i="10" s="1"/>
  <c r="V185" i="10"/>
  <c r="S164" i="10"/>
  <c r="T164" i="10" s="1"/>
  <c r="P252" i="10"/>
  <c r="P190" i="10"/>
  <c r="M159" i="10"/>
  <c r="N159" i="10" s="1"/>
  <c r="O159" i="10" s="1"/>
  <c r="Z63" i="10"/>
  <c r="Y114" i="10"/>
  <c r="Z114" i="10" s="1"/>
  <c r="Y32" i="10"/>
  <c r="Z32" i="10" s="1"/>
  <c r="W228" i="10"/>
  <c r="AA228" i="10" s="1"/>
  <c r="T176" i="10"/>
  <c r="T199" i="10"/>
  <c r="T83" i="10"/>
  <c r="T114" i="10"/>
  <c r="T159" i="10"/>
  <c r="T155" i="10"/>
  <c r="T32" i="10"/>
  <c r="T228" i="10"/>
  <c r="T2" i="10"/>
  <c r="P237" i="10"/>
  <c r="M219" i="10"/>
  <c r="N219" i="10" s="1"/>
  <c r="O219" i="10" s="1"/>
  <c r="W151" i="10"/>
  <c r="AA151" i="10" s="1"/>
  <c r="V17" i="10"/>
  <c r="W17" i="10" s="1"/>
  <c r="X17" i="10" s="1"/>
  <c r="Y157" i="10"/>
  <c r="Z157" i="10" s="1"/>
  <c r="Y70" i="10"/>
  <c r="Z70" i="10" s="1"/>
  <c r="W169" i="10"/>
  <c r="W159" i="10"/>
  <c r="AA159" i="10" s="1"/>
  <c r="W59" i="10"/>
  <c r="T37" i="10"/>
  <c r="M32" i="10"/>
  <c r="N32" i="10" s="1"/>
  <c r="O32" i="10" s="1"/>
  <c r="Y207" i="10"/>
  <c r="Z207" i="10" s="1"/>
  <c r="S104" i="10"/>
  <c r="T104" i="10" s="1"/>
  <c r="Y172" i="10"/>
  <c r="Z172" i="10" s="1"/>
  <c r="Y174" i="10"/>
  <c r="Z174" i="10" s="1"/>
  <c r="Y181" i="10"/>
  <c r="Z181" i="10" s="1"/>
  <c r="W166" i="10"/>
  <c r="X166" i="10" s="1"/>
  <c r="W230" i="10"/>
  <c r="X230" i="10" s="1"/>
  <c r="W240" i="10"/>
  <c r="AA240" i="10" s="1"/>
  <c r="W66" i="10"/>
  <c r="W210" i="10"/>
  <c r="AA210" i="10" s="1"/>
  <c r="T232" i="10"/>
  <c r="M181" i="10"/>
  <c r="N181" i="10" s="1"/>
  <c r="O181" i="10" s="1"/>
  <c r="W96" i="10"/>
  <c r="AA96" i="10" s="1"/>
  <c r="V25" i="10"/>
  <c r="Y176" i="10"/>
  <c r="Z176" i="10" s="1"/>
  <c r="Y83" i="10"/>
  <c r="Y42" i="10"/>
  <c r="Z42" i="10" s="1"/>
  <c r="W2" i="10"/>
  <c r="AA2" i="10" s="1"/>
  <c r="W194" i="10"/>
  <c r="AA194" i="10" s="1"/>
  <c r="W112" i="10"/>
  <c r="X112" i="10" s="1"/>
  <c r="W107" i="10"/>
  <c r="X107" i="10" s="1"/>
  <c r="W78" i="10"/>
  <c r="AA78" i="10" s="1"/>
  <c r="S136" i="10"/>
  <c r="T136" i="10" s="1"/>
  <c r="M114" i="10"/>
  <c r="N114" i="10" s="1"/>
  <c r="O114" i="10" s="1"/>
  <c r="Y37" i="10"/>
  <c r="Z37" i="10" s="1"/>
  <c r="W165" i="10"/>
  <c r="X165" i="10" s="1"/>
  <c r="T59" i="10"/>
  <c r="T14" i="10"/>
  <c r="P243" i="10"/>
  <c r="W26" i="10"/>
  <c r="AA26" i="10" s="1"/>
  <c r="Z130" i="10"/>
  <c r="Y219" i="10"/>
  <c r="Z219" i="10" s="1"/>
  <c r="W238" i="10"/>
  <c r="X238" i="10" s="1"/>
  <c r="S243" i="10"/>
  <c r="T243" i="10" s="1"/>
  <c r="S93" i="10"/>
  <c r="T93" i="10" s="1"/>
  <c r="S102" i="10"/>
  <c r="T102" i="10" s="1"/>
  <c r="S204" i="10"/>
  <c r="T204" i="10" s="1"/>
  <c r="S242" i="10"/>
  <c r="T242" i="10" s="1"/>
  <c r="S238" i="10"/>
  <c r="T238" i="10" s="1"/>
  <c r="S217" i="10"/>
  <c r="T217" i="10" s="1"/>
  <c r="S111" i="10"/>
  <c r="T111" i="10" s="1"/>
  <c r="S106" i="10"/>
  <c r="T106" i="10" s="1"/>
  <c r="S129" i="10"/>
  <c r="T129" i="10" s="1"/>
  <c r="M37" i="10"/>
  <c r="N37" i="10" s="1"/>
  <c r="O37" i="10" s="1"/>
  <c r="Y96" i="10"/>
  <c r="Z96" i="10" s="1"/>
  <c r="Y14" i="10"/>
  <c r="Z14" i="10" s="1"/>
  <c r="W205" i="10"/>
  <c r="AA205" i="10" s="1"/>
  <c r="W197" i="10"/>
  <c r="X197" i="10" s="1"/>
  <c r="Y254" i="10"/>
  <c r="Z254" i="10" s="1"/>
  <c r="Y155" i="10"/>
  <c r="Z155" i="10" s="1"/>
  <c r="Y135" i="10"/>
  <c r="W135" i="10" s="1"/>
  <c r="AA135" i="10" s="1"/>
  <c r="M199" i="10"/>
  <c r="N199" i="10" s="1"/>
  <c r="O199" i="10" s="1"/>
  <c r="M14" i="10"/>
  <c r="N14" i="10" s="1"/>
  <c r="O14" i="10" s="1"/>
  <c r="W229" i="10"/>
  <c r="Y250" i="10"/>
  <c r="Z250" i="10" s="1"/>
  <c r="Y51" i="10"/>
  <c r="Z51" i="10" s="1"/>
  <c r="X244" i="10"/>
  <c r="W11" i="10"/>
  <c r="W90" i="10"/>
  <c r="AA90" i="10" s="1"/>
  <c r="W88" i="10"/>
  <c r="AA88" i="10" s="1"/>
  <c r="W191" i="10"/>
  <c r="X191" i="10" s="1"/>
  <c r="W80" i="10"/>
  <c r="X80" i="10" s="1"/>
  <c r="W116" i="10"/>
  <c r="AA116" i="10" s="1"/>
  <c r="W161" i="10"/>
  <c r="AA161" i="10" s="1"/>
  <c r="W71" i="10"/>
  <c r="AA71" i="10" s="1"/>
  <c r="W56" i="10"/>
  <c r="AA56" i="10" s="1"/>
  <c r="W44" i="10"/>
  <c r="X44" i="10" s="1"/>
  <c r="W28" i="10"/>
  <c r="W97" i="10"/>
  <c r="X97" i="10" s="1"/>
  <c r="T51" i="10"/>
  <c r="S209" i="10"/>
  <c r="T209" i="10" s="1"/>
  <c r="S186" i="10"/>
  <c r="T186" i="10" s="1"/>
  <c r="S231" i="10"/>
  <c r="T231" i="10" s="1"/>
  <c r="S85" i="10"/>
  <c r="T85" i="10" s="1"/>
  <c r="S88" i="10"/>
  <c r="T88" i="10" s="1"/>
  <c r="S191" i="10"/>
  <c r="T191" i="10" s="1"/>
  <c r="S116" i="10"/>
  <c r="T116" i="10" s="1"/>
  <c r="S161" i="10"/>
  <c r="T161" i="10" s="1"/>
  <c r="S71" i="10"/>
  <c r="T71" i="10" s="1"/>
  <c r="P204" i="10"/>
  <c r="W241" i="10"/>
  <c r="AA241" i="10" s="1"/>
  <c r="W136" i="10"/>
  <c r="X136" i="10" s="1"/>
  <c r="Y199" i="10"/>
  <c r="Z199" i="10" s="1"/>
  <c r="W209" i="10"/>
  <c r="AA209" i="10" s="1"/>
  <c r="W89" i="10"/>
  <c r="X89" i="10" s="1"/>
  <c r="W231" i="10"/>
  <c r="AA231" i="10" s="1"/>
  <c r="W158" i="10"/>
  <c r="AA158" i="10" s="1"/>
  <c r="W115" i="10"/>
  <c r="AA115" i="10" s="1"/>
  <c r="S229" i="10"/>
  <c r="T229" i="10" s="1"/>
  <c r="S63" i="10"/>
  <c r="T63" i="10" s="1"/>
  <c r="S198" i="10"/>
  <c r="T198" i="10" s="1"/>
  <c r="M155" i="10"/>
  <c r="N155" i="10" s="1"/>
  <c r="O155" i="10" s="1"/>
  <c r="M51" i="10"/>
  <c r="N51" i="10" s="1"/>
  <c r="O51" i="10" s="1"/>
  <c r="X26" i="10"/>
  <c r="X95" i="10"/>
  <c r="AA95" i="10"/>
  <c r="X214" i="10"/>
  <c r="AA214" i="10"/>
  <c r="W24" i="10"/>
  <c r="X20" i="10"/>
  <c r="AA20" i="10"/>
  <c r="AA118" i="10"/>
  <c r="X118" i="10"/>
  <c r="X218" i="10"/>
  <c r="AA218" i="10"/>
  <c r="W184" i="10"/>
  <c r="AA246" i="10"/>
  <c r="X246" i="10"/>
  <c r="W195" i="10"/>
  <c r="Z195" i="10"/>
  <c r="Z62" i="10"/>
  <c r="Y196" i="10"/>
  <c r="W196" i="10" s="1"/>
  <c r="Y188" i="10"/>
  <c r="Z188" i="10" s="1"/>
  <c r="Y164" i="10"/>
  <c r="Z164" i="10" s="1"/>
  <c r="W198" i="10"/>
  <c r="AA198" i="10" s="1"/>
  <c r="Y119" i="10"/>
  <c r="W119" i="10" s="1"/>
  <c r="X187" i="10"/>
  <c r="W206" i="10"/>
  <c r="X206" i="10" s="1"/>
  <c r="W153" i="10"/>
  <c r="X153" i="10" s="1"/>
  <c r="W48" i="10"/>
  <c r="X48" i="10" s="1"/>
  <c r="W121" i="10"/>
  <c r="AA121" i="10" s="1"/>
  <c r="W243" i="10"/>
  <c r="W190" i="10"/>
  <c r="Z61" i="10"/>
  <c r="Y104" i="10"/>
  <c r="W104" i="10" s="1"/>
  <c r="Y185" i="10"/>
  <c r="W139" i="10"/>
  <c r="Y182" i="10"/>
  <c r="Z182" i="10" s="1"/>
  <c r="Y144" i="10"/>
  <c r="V76" i="10"/>
  <c r="W76" i="10" s="1"/>
  <c r="X76" i="10" s="1"/>
  <c r="V36" i="10"/>
  <c r="V253" i="10"/>
  <c r="W253" i="10" s="1"/>
  <c r="X253" i="10" s="1"/>
  <c r="V142" i="10"/>
  <c r="V189" i="10"/>
  <c r="W189" i="10" s="1"/>
  <c r="X189" i="10" s="1"/>
  <c r="V157" i="10"/>
  <c r="V213" i="10"/>
  <c r="W213" i="10" s="1"/>
  <c r="AA213" i="10" s="1"/>
  <c r="V77" i="10"/>
  <c r="W77" i="10" s="1"/>
  <c r="AA77" i="10" s="1"/>
  <c r="V69" i="10"/>
  <c r="W69" i="10" s="1"/>
  <c r="X69" i="10" s="1"/>
  <c r="V62" i="10"/>
  <c r="W62" i="10" s="1"/>
  <c r="AA62" i="10" s="1"/>
  <c r="V55" i="10"/>
  <c r="V182" i="10"/>
  <c r="W163" i="10"/>
  <c r="Y98" i="10"/>
  <c r="Z98" i="10" s="1"/>
  <c r="Z184" i="10"/>
  <c r="Y142" i="10"/>
  <c r="Z142" i="10" s="1"/>
  <c r="Y220" i="10"/>
  <c r="Z220" i="10" s="1"/>
  <c r="Y162" i="10"/>
  <c r="Z162" i="10" s="1"/>
  <c r="Y17" i="10"/>
  <c r="Z17" i="10" s="1"/>
  <c r="Y8" i="10"/>
  <c r="Z8" i="10" s="1"/>
  <c r="Y3" i="10"/>
  <c r="Z3" i="10" s="1"/>
  <c r="X13" i="10"/>
  <c r="V61" i="10"/>
  <c r="W61" i="10" s="1"/>
  <c r="X61" i="10" s="1"/>
  <c r="V35" i="10"/>
  <c r="P150" i="10"/>
  <c r="M87" i="10"/>
  <c r="N87" i="10" s="1"/>
  <c r="O87" i="10" s="1"/>
  <c r="Y225" i="10"/>
  <c r="Z225" i="10" s="1"/>
  <c r="W43" i="10"/>
  <c r="AA43" i="10" s="1"/>
  <c r="Y25" i="10"/>
  <c r="Y16" i="10"/>
  <c r="Z16" i="10" s="1"/>
  <c r="Y7" i="10"/>
  <c r="Z7" i="10" s="1"/>
  <c r="W99" i="10"/>
  <c r="X99" i="10" s="1"/>
  <c r="V144" i="10"/>
  <c r="V251" i="10"/>
  <c r="V177" i="10"/>
  <c r="V225" i="10"/>
  <c r="V162" i="10"/>
  <c r="V164" i="10"/>
  <c r="W117" i="10"/>
  <c r="W3" i="10"/>
  <c r="AA3" i="10" s="1"/>
  <c r="M176" i="10"/>
  <c r="N176" i="10" s="1"/>
  <c r="O176" i="10" s="1"/>
  <c r="Z77" i="10"/>
  <c r="Y252" i="10"/>
  <c r="Z252" i="10" s="1"/>
  <c r="Y177" i="10"/>
  <c r="Z177" i="10" s="1"/>
  <c r="W217" i="10"/>
  <c r="AA217" i="10" s="1"/>
  <c r="W156" i="10"/>
  <c r="AA156" i="10" s="1"/>
  <c r="Y36" i="10"/>
  <c r="Z36" i="10" s="1"/>
  <c r="Y15" i="10"/>
  <c r="Z15" i="10" s="1"/>
  <c r="W192" i="10"/>
  <c r="X192" i="10" s="1"/>
  <c r="W239" i="10"/>
  <c r="X239" i="10" s="1"/>
  <c r="S55" i="10"/>
  <c r="T55" i="10" s="1"/>
  <c r="Z213" i="10"/>
  <c r="Z76" i="10"/>
  <c r="Y251" i="10"/>
  <c r="Z251" i="10" s="1"/>
  <c r="W133" i="10"/>
  <c r="Y41" i="10"/>
  <c r="Y35" i="10"/>
  <c r="Z35" i="10" s="1"/>
  <c r="Y23" i="10"/>
  <c r="Z23" i="10" s="1"/>
  <c r="W6" i="10"/>
  <c r="X6" i="10" s="1"/>
  <c r="V220" i="10"/>
  <c r="W58" i="10"/>
  <c r="X58" i="10" s="1"/>
  <c r="W37" i="10"/>
  <c r="AA37" i="10" s="1"/>
  <c r="S226" i="10"/>
  <c r="T226" i="10" s="1"/>
  <c r="Z69" i="10"/>
  <c r="W160" i="10"/>
  <c r="AA160" i="10" s="1"/>
  <c r="W63" i="10"/>
  <c r="AA63" i="10" s="1"/>
  <c r="Y55" i="10"/>
  <c r="Z55" i="10" s="1"/>
  <c r="Y40" i="10"/>
  <c r="W40" i="10" s="1"/>
  <c r="X40" i="10" s="1"/>
  <c r="Y34" i="10"/>
  <c r="Z34" i="10" s="1"/>
  <c r="V170" i="10"/>
  <c r="W170" i="10" s="1"/>
  <c r="X170" i="10" s="1"/>
  <c r="X141" i="10"/>
  <c r="M92" i="10"/>
  <c r="N92" i="10" s="1"/>
  <c r="O92" i="10" s="1"/>
  <c r="T39" i="10"/>
  <c r="Y54" i="10"/>
  <c r="Z54" i="10" s="1"/>
  <c r="Y39" i="10"/>
  <c r="Z39" i="10" s="1"/>
  <c r="W75" i="10"/>
  <c r="X75" i="10" s="1"/>
  <c r="W137" i="10"/>
  <c r="X137" i="10" s="1"/>
  <c r="W180" i="10"/>
  <c r="AA236" i="10"/>
  <c r="Z104" i="10"/>
  <c r="Y53" i="10"/>
  <c r="Z53" i="10" s="1"/>
  <c r="S156" i="10"/>
  <c r="T156" i="10" s="1"/>
  <c r="S56" i="10"/>
  <c r="T56" i="10" s="1"/>
  <c r="S44" i="10"/>
  <c r="T44" i="10" s="1"/>
  <c r="S192" i="10"/>
  <c r="T192" i="10" s="1"/>
  <c r="AA187" i="10"/>
  <c r="Y60" i="10"/>
  <c r="Z60" i="10" s="1"/>
  <c r="W248" i="10"/>
  <c r="AA248" i="10" s="1"/>
  <c r="Z198" i="10"/>
  <c r="Y73" i="10"/>
  <c r="Z73" i="10" s="1"/>
  <c r="Y68" i="10"/>
  <c r="Z68" i="10" s="1"/>
  <c r="W224" i="10"/>
  <c r="AA224" i="10" s="1"/>
  <c r="W132" i="10"/>
  <c r="W150" i="10"/>
  <c r="W103" i="10"/>
  <c r="X103" i="10" s="1"/>
  <c r="P93" i="10"/>
  <c r="P173" i="10"/>
  <c r="M82" i="10"/>
  <c r="N82" i="10" s="1"/>
  <c r="O82" i="10" s="1"/>
  <c r="Y72" i="10"/>
  <c r="Z72" i="10" s="1"/>
  <c r="W10" i="10"/>
  <c r="AA10" i="10" s="1"/>
  <c r="W152" i="10"/>
  <c r="X152" i="10" s="1"/>
  <c r="W105" i="10"/>
  <c r="AA105" i="10" s="1"/>
  <c r="W183" i="10"/>
  <c r="S196" i="10"/>
  <c r="T196" i="10" s="1"/>
  <c r="S189" i="10"/>
  <c r="T189" i="10" s="1"/>
  <c r="S74" i="10"/>
  <c r="T74" i="10" s="1"/>
  <c r="S69" i="10"/>
  <c r="T69" i="10" s="1"/>
  <c r="S62" i="10"/>
  <c r="T62" i="10" s="1"/>
  <c r="S25" i="10"/>
  <c r="T25" i="10" s="1"/>
  <c r="S17" i="10"/>
  <c r="T17" i="10" s="1"/>
  <c r="S182" i="10"/>
  <c r="T182" i="10" s="1"/>
  <c r="S119" i="10"/>
  <c r="T119" i="10" s="1"/>
  <c r="S121" i="10"/>
  <c r="T121" i="10" s="1"/>
  <c r="M200" i="10"/>
  <c r="N200" i="10" s="1"/>
  <c r="O200" i="10" s="1"/>
  <c r="M202" i="10"/>
  <c r="N202" i="10" s="1"/>
  <c r="O202" i="10" s="1"/>
  <c r="AA173" i="10"/>
  <c r="X173" i="10"/>
  <c r="AA6" i="10"/>
  <c r="X81" i="10"/>
  <c r="AA81" i="10"/>
  <c r="Z204" i="10"/>
  <c r="W204" i="10"/>
  <c r="Z113" i="10"/>
  <c r="W113" i="10"/>
  <c r="AA145" i="10"/>
  <c r="X145" i="10"/>
  <c r="AA91" i="10"/>
  <c r="X91" i="10"/>
  <c r="AA253" i="10"/>
  <c r="AA69" i="10"/>
  <c r="X62" i="10"/>
  <c r="W102" i="10"/>
  <c r="Z102" i="10"/>
  <c r="W233" i="10"/>
  <c r="Z233" i="10"/>
  <c r="W93" i="10"/>
  <c r="Z93" i="10"/>
  <c r="W12" i="10"/>
  <c r="Z12" i="10"/>
  <c r="AA4" i="10"/>
  <c r="AA99" i="10"/>
  <c r="AA107" i="10"/>
  <c r="W154" i="10"/>
  <c r="AA59" i="10"/>
  <c r="AA27" i="10"/>
  <c r="W19" i="10"/>
  <c r="Z19" i="10"/>
  <c r="X209" i="10"/>
  <c r="X147" i="10"/>
  <c r="AA147" i="10"/>
  <c r="AA29" i="10"/>
  <c r="X29" i="10"/>
  <c r="AA169" i="10"/>
  <c r="X169" i="10"/>
  <c r="X242" i="10"/>
  <c r="AA242" i="10"/>
  <c r="AA101" i="10"/>
  <c r="X101" i="10"/>
  <c r="AA48" i="10"/>
  <c r="W47" i="10"/>
  <c r="AA234" i="10"/>
  <c r="X234" i="10"/>
  <c r="W249" i="10"/>
  <c r="W179" i="10"/>
  <c r="AA131" i="10"/>
  <c r="W31" i="10"/>
  <c r="W21" i="10"/>
  <c r="X10" i="10"/>
  <c r="W148" i="10"/>
  <c r="W200" i="10"/>
  <c r="W221" i="10"/>
  <c r="W202" i="10"/>
  <c r="W128" i="10"/>
  <c r="W109" i="10"/>
  <c r="W30" i="10"/>
  <c r="W122" i="10"/>
  <c r="W203" i="10"/>
  <c r="Z57" i="10"/>
  <c r="W57" i="10"/>
  <c r="AA120" i="10"/>
  <c r="X120" i="10"/>
  <c r="W226" i="10"/>
  <c r="W124" i="10"/>
  <c r="X28" i="10"/>
  <c r="AA28" i="10"/>
  <c r="W65" i="10"/>
  <c r="AA136" i="10"/>
  <c r="X78" i="10"/>
  <c r="AA247" i="10"/>
  <c r="X247" i="10"/>
  <c r="AA186" i="10"/>
  <c r="X186" i="10"/>
  <c r="X74" i="10"/>
  <c r="AA74" i="10"/>
  <c r="AA64" i="10"/>
  <c r="W111" i="10"/>
  <c r="Z111" i="10"/>
  <c r="X43" i="10"/>
  <c r="X92" i="10"/>
  <c r="X215" i="10"/>
  <c r="AA215" i="10"/>
  <c r="AA66" i="10"/>
  <c r="X217" i="10"/>
  <c r="W129" i="10"/>
  <c r="W49" i="10"/>
  <c r="AA211" i="10"/>
  <c r="AA11" i="10"/>
  <c r="X11" i="10"/>
  <c r="X194" i="10"/>
  <c r="AA227" i="10"/>
  <c r="X227" i="10"/>
  <c r="X86" i="10"/>
  <c r="AA86" i="10"/>
  <c r="X241" i="10"/>
  <c r="X229" i="10"/>
  <c r="AA229" i="10"/>
  <c r="P223" i="10"/>
  <c r="M223" i="10"/>
  <c r="N223" i="10" s="1"/>
  <c r="O223" i="10" s="1"/>
  <c r="P168" i="10"/>
  <c r="M168" i="10"/>
  <c r="N168" i="10" s="1"/>
  <c r="O168" i="10" s="1"/>
  <c r="P245" i="10"/>
  <c r="M245" i="10"/>
  <c r="N245" i="10" s="1"/>
  <c r="O245" i="10" s="1"/>
  <c r="T245" i="10"/>
  <c r="P167" i="10"/>
  <c r="M167" i="10"/>
  <c r="N167" i="10" s="1"/>
  <c r="O167" i="10" s="1"/>
  <c r="P208" i="10"/>
  <c r="M208" i="10"/>
  <c r="N208" i="10" s="1"/>
  <c r="O208" i="10" s="1"/>
  <c r="P84" i="10"/>
  <c r="M84" i="10"/>
  <c r="N84" i="10" s="1"/>
  <c r="O84" i="10" s="1"/>
  <c r="P171" i="10"/>
  <c r="M171" i="10"/>
  <c r="N171" i="10" s="1"/>
  <c r="O171" i="10" s="1"/>
  <c r="T171" i="10"/>
  <c r="P123" i="10"/>
  <c r="M123" i="10"/>
  <c r="N123" i="10" s="1"/>
  <c r="O123" i="10" s="1"/>
  <c r="T123" i="10"/>
  <c r="P149" i="10"/>
  <c r="M149" i="10"/>
  <c r="N149" i="10" s="1"/>
  <c r="O149" i="10" s="1"/>
  <c r="T149" i="10"/>
  <c r="P67" i="10"/>
  <c r="M67" i="10"/>
  <c r="N67" i="10" s="1"/>
  <c r="O67" i="10" s="1"/>
  <c r="P138" i="10"/>
  <c r="M138" i="10"/>
  <c r="N138" i="10" s="1"/>
  <c r="O138" i="10" s="1"/>
  <c r="P52" i="10"/>
  <c r="M52" i="10"/>
  <c r="N52" i="10" s="1"/>
  <c r="O52" i="10" s="1"/>
  <c r="P38" i="10"/>
  <c r="M38" i="10"/>
  <c r="N38" i="10" s="1"/>
  <c r="O38" i="10" s="1"/>
  <c r="T38" i="10"/>
  <c r="P33" i="10"/>
  <c r="M33" i="10"/>
  <c r="N33" i="10" s="1"/>
  <c r="O33" i="10" s="1"/>
  <c r="P22" i="10"/>
  <c r="M22" i="10"/>
  <c r="N22" i="10" s="1"/>
  <c r="O22" i="10" s="1"/>
  <c r="P235" i="10"/>
  <c r="M235" i="10"/>
  <c r="N235" i="10" s="1"/>
  <c r="O235" i="10" s="1"/>
  <c r="P100" i="10"/>
  <c r="M100" i="10"/>
  <c r="N100" i="10" s="1"/>
  <c r="O100" i="10" s="1"/>
  <c r="P216" i="10"/>
  <c r="M216" i="10"/>
  <c r="N216" i="10" s="1"/>
  <c r="O216" i="10" s="1"/>
  <c r="T216" i="10"/>
  <c r="Z151" i="10"/>
  <c r="Z43" i="10"/>
  <c r="W82" i="10"/>
  <c r="W87" i="10"/>
  <c r="W46" i="10"/>
  <c r="Z160" i="10"/>
  <c r="Z4" i="10"/>
  <c r="W79" i="10"/>
  <c r="T100" i="10"/>
  <c r="Z105" i="10"/>
  <c r="W193" i="10"/>
  <c r="W85" i="10"/>
  <c r="W212" i="10"/>
  <c r="W5" i="10"/>
  <c r="Z169" i="10"/>
  <c r="AA178" i="10"/>
  <c r="W106" i="10"/>
  <c r="X205" i="10"/>
  <c r="W172" i="10"/>
  <c r="AA130" i="10"/>
  <c r="S247" i="10"/>
  <c r="T247" i="10" s="1"/>
  <c r="S108" i="10"/>
  <c r="T108" i="10" s="1"/>
  <c r="V108" i="10"/>
  <c r="W108" i="10" s="1"/>
  <c r="Y223" i="10"/>
  <c r="Z223" i="10" s="1"/>
  <c r="Y168" i="10"/>
  <c r="Z168" i="10" s="1"/>
  <c r="Y245" i="10"/>
  <c r="Z245" i="10" s="1"/>
  <c r="Y167" i="10"/>
  <c r="Y208" i="10"/>
  <c r="Z208" i="10" s="1"/>
  <c r="Y84" i="10"/>
  <c r="Z84" i="10" s="1"/>
  <c r="Y171" i="10"/>
  <c r="Z171" i="10" s="1"/>
  <c r="Y123" i="10"/>
  <c r="Z123" i="10" s="1"/>
  <c r="Y149" i="10"/>
  <c r="Z149" i="10" s="1"/>
  <c r="Y67" i="10"/>
  <c r="Z67" i="10" s="1"/>
  <c r="Y138" i="10"/>
  <c r="Z138" i="10" s="1"/>
  <c r="Y52" i="10"/>
  <c r="Z52" i="10" s="1"/>
  <c r="Y38" i="10"/>
  <c r="Z38" i="10" s="1"/>
  <c r="Y33" i="10"/>
  <c r="Z33" i="10" s="1"/>
  <c r="Y22" i="10"/>
  <c r="Z22" i="10" s="1"/>
  <c r="Y235" i="10"/>
  <c r="Z235" i="10" s="1"/>
  <c r="Y100" i="10"/>
  <c r="Y216" i="10"/>
  <c r="Z216" i="10" s="1"/>
  <c r="T84" i="10"/>
  <c r="S89" i="10"/>
  <c r="T89" i="10" s="1"/>
  <c r="W125" i="10"/>
  <c r="W18" i="10"/>
  <c r="W9" i="10"/>
  <c r="W134" i="10"/>
  <c r="S190" i="10"/>
  <c r="T190" i="10" s="1"/>
  <c r="S241" i="10"/>
  <c r="T241" i="10" s="1"/>
  <c r="S237" i="10"/>
  <c r="T237" i="10" s="1"/>
  <c r="S201" i="10"/>
  <c r="T201" i="10" s="1"/>
  <c r="S42" i="10"/>
  <c r="T42" i="10" s="1"/>
  <c r="S94" i="10"/>
  <c r="T94" i="10" s="1"/>
  <c r="S253" i="10"/>
  <c r="T253" i="10" s="1"/>
  <c r="S142" i="10"/>
  <c r="T142" i="10" s="1"/>
  <c r="S213" i="10"/>
  <c r="T213" i="10" s="1"/>
  <c r="S77" i="10"/>
  <c r="T77" i="10" s="1"/>
  <c r="S36" i="10"/>
  <c r="T36" i="10" s="1"/>
  <c r="T67" i="10"/>
  <c r="T52" i="10"/>
  <c r="M179" i="10"/>
  <c r="N179" i="10" s="1"/>
  <c r="O179" i="10" s="1"/>
  <c r="M250" i="10"/>
  <c r="N250" i="10" s="1"/>
  <c r="O250" i="10" s="1"/>
  <c r="P226" i="10"/>
  <c r="M249" i="10"/>
  <c r="N249" i="10" s="1"/>
  <c r="O249" i="10" s="1"/>
  <c r="P184" i="10"/>
  <c r="P46" i="10"/>
  <c r="M59" i="10"/>
  <c r="N59" i="10" s="1"/>
  <c r="O59" i="10" s="1"/>
  <c r="X59" i="10" s="1"/>
  <c r="M212" i="10"/>
  <c r="N212" i="10" s="1"/>
  <c r="O212" i="10" s="1"/>
  <c r="M4" i="10"/>
  <c r="N4" i="10" s="1"/>
  <c r="O4" i="10" s="1"/>
  <c r="X4" i="10" s="1"/>
  <c r="P238" i="10"/>
  <c r="M232" i="10"/>
  <c r="N232" i="10" s="1"/>
  <c r="O232" i="10" s="1"/>
  <c r="M83" i="10"/>
  <c r="N83" i="10" s="1"/>
  <c r="O83" i="10" s="1"/>
  <c r="M210" i="10"/>
  <c r="N210" i="10" s="1"/>
  <c r="O210" i="10" s="1"/>
  <c r="X210" i="10" s="1"/>
  <c r="P102" i="10"/>
  <c r="P233" i="10"/>
  <c r="M131" i="10"/>
  <c r="N131" i="10" s="1"/>
  <c r="O131" i="10" s="1"/>
  <c r="X131" i="10" s="1"/>
  <c r="M240" i="10"/>
  <c r="N240" i="10" s="1"/>
  <c r="O240" i="10" s="1"/>
  <c r="M228" i="10"/>
  <c r="N228" i="10" s="1"/>
  <c r="O228" i="10" s="1"/>
  <c r="P129" i="10"/>
  <c r="M174" i="10"/>
  <c r="N174" i="10" s="1"/>
  <c r="O174" i="10" s="1"/>
  <c r="M21" i="10"/>
  <c r="N21" i="10" s="1"/>
  <c r="O21" i="10" s="1"/>
  <c r="P57" i="10"/>
  <c r="M66" i="10"/>
  <c r="N66" i="10" s="1"/>
  <c r="O66" i="10" s="1"/>
  <c r="X66" i="10" s="1"/>
  <c r="P251" i="10"/>
  <c r="P177" i="10"/>
  <c r="P225" i="10"/>
  <c r="P162" i="10"/>
  <c r="P185" i="10"/>
  <c r="P164" i="10"/>
  <c r="P98" i="10"/>
  <c r="P117" i="10"/>
  <c r="P72" i="10"/>
  <c r="P68" i="10"/>
  <c r="P60" i="10"/>
  <c r="P53" i="10"/>
  <c r="P39" i="10"/>
  <c r="P34" i="10"/>
  <c r="P23" i="10"/>
  <c r="P15" i="10"/>
  <c r="P7" i="10"/>
  <c r="P3" i="10"/>
  <c r="X127" i="10" l="1"/>
  <c r="AA127" i="10"/>
  <c r="X146" i="10"/>
  <c r="AA146" i="10"/>
  <c r="X37" i="10"/>
  <c r="X213" i="10"/>
  <c r="X159" i="10"/>
  <c r="AA61" i="10"/>
  <c r="X151" i="10"/>
  <c r="AA191" i="10"/>
  <c r="W32" i="10"/>
  <c r="AA32" i="10" s="1"/>
  <c r="Q39" i="34"/>
  <c r="AA80" i="10"/>
  <c r="X115" i="10"/>
  <c r="AA112" i="10"/>
  <c r="P103" i="34"/>
  <c r="AA166" i="10"/>
  <c r="W250" i="10"/>
  <c r="AA250" i="10" s="1"/>
  <c r="P19" i="34"/>
  <c r="R19" i="34" s="1"/>
  <c r="P87" i="34"/>
  <c r="X116" i="10"/>
  <c r="X88" i="10"/>
  <c r="Q55" i="34"/>
  <c r="P16" i="34"/>
  <c r="R16" i="34" s="1"/>
  <c r="AA137" i="10"/>
  <c r="Q7" i="34"/>
  <c r="P71" i="34"/>
  <c r="R71" i="34" s="1"/>
  <c r="P29" i="34"/>
  <c r="R29" i="34" s="1"/>
  <c r="Q18" i="34"/>
  <c r="P55" i="34"/>
  <c r="R55" i="34" s="1"/>
  <c r="W50" i="10"/>
  <c r="Q11" i="34"/>
  <c r="X3" i="10"/>
  <c r="Q92" i="34"/>
  <c r="X228" i="10"/>
  <c r="Q46" i="34"/>
  <c r="AA222" i="10"/>
  <c r="AA152" i="10"/>
  <c r="Q44" i="34"/>
  <c r="P39" i="34"/>
  <c r="R39" i="34" s="1"/>
  <c r="P11" i="34"/>
  <c r="R11" i="34" s="1"/>
  <c r="AA89" i="10"/>
  <c r="W185" i="10"/>
  <c r="X185" i="10" s="1"/>
  <c r="Q21" i="34"/>
  <c r="X240" i="10"/>
  <c r="X63" i="10"/>
  <c r="AA97" i="10"/>
  <c r="AA44" i="10"/>
  <c r="AA189" i="10"/>
  <c r="AA170" i="10"/>
  <c r="W42" i="10"/>
  <c r="W157" i="10"/>
  <c r="Q75" i="34"/>
  <c r="X96" i="10"/>
  <c r="P23" i="34"/>
  <c r="R23" i="34" s="1"/>
  <c r="P107" i="34"/>
  <c r="R107" i="34" s="1"/>
  <c r="P14" i="34"/>
  <c r="P43" i="34"/>
  <c r="R43" i="34" s="1"/>
  <c r="P59" i="34"/>
  <c r="P33" i="34"/>
  <c r="R33" i="34" s="1"/>
  <c r="P75" i="34"/>
  <c r="R75" i="34" s="1"/>
  <c r="P91" i="34"/>
  <c r="R91" i="34" s="1"/>
  <c r="W142" i="10"/>
  <c r="W70" i="10"/>
  <c r="W252" i="10"/>
  <c r="AA252" i="10" s="1"/>
  <c r="AA45" i="10"/>
  <c r="Q54" i="34"/>
  <c r="Q58" i="34"/>
  <c r="Q104" i="34"/>
  <c r="X77" i="10"/>
  <c r="W181" i="10"/>
  <c r="AA181" i="10" s="1"/>
  <c r="Q37" i="34"/>
  <c r="Q62" i="34"/>
  <c r="AA75" i="10"/>
  <c r="AA153" i="10"/>
  <c r="AA238" i="10"/>
  <c r="X143" i="10"/>
  <c r="W51" i="10"/>
  <c r="W60" i="10"/>
  <c r="AA60" i="10" s="1"/>
  <c r="W219" i="10"/>
  <c r="AA219" i="10" s="1"/>
  <c r="Q53" i="34"/>
  <c r="AA230" i="10"/>
  <c r="Q101" i="34"/>
  <c r="Q31" i="34"/>
  <c r="W174" i="10"/>
  <c r="AA174" i="10" s="1"/>
  <c r="AA192" i="10"/>
  <c r="X156" i="10"/>
  <c r="AA206" i="10"/>
  <c r="X198" i="10"/>
  <c r="X56" i="10"/>
  <c r="X2" i="10"/>
  <c r="W114" i="10"/>
  <c r="W164" i="10"/>
  <c r="AA164" i="10" s="1"/>
  <c r="Q81" i="34"/>
  <c r="Q102" i="34"/>
  <c r="Q32" i="34"/>
  <c r="X90" i="10"/>
  <c r="W176" i="10"/>
  <c r="X176" i="10" s="1"/>
  <c r="W162" i="10"/>
  <c r="X162" i="10" s="1"/>
  <c r="Q99" i="34"/>
  <c r="Q33" i="34"/>
  <c r="Q106" i="34"/>
  <c r="Q113" i="34"/>
  <c r="Q45" i="34"/>
  <c r="R45" i="34"/>
  <c r="AA104" i="10"/>
  <c r="X104" i="10"/>
  <c r="X135" i="10"/>
  <c r="AA165" i="10"/>
  <c r="W98" i="10"/>
  <c r="W155" i="10"/>
  <c r="W207" i="10"/>
  <c r="Z232" i="10"/>
  <c r="W232" i="10"/>
  <c r="AA232" i="10" s="1"/>
  <c r="W254" i="10"/>
  <c r="W237" i="10"/>
  <c r="X161" i="10"/>
  <c r="W55" i="10"/>
  <c r="AA55" i="10" s="1"/>
  <c r="Z119" i="10"/>
  <c r="W41" i="10"/>
  <c r="AA41" i="10" s="1"/>
  <c r="W225" i="10"/>
  <c r="X225" i="10" s="1"/>
  <c r="W35" i="10"/>
  <c r="X35" i="10" s="1"/>
  <c r="W94" i="10"/>
  <c r="Z135" i="10"/>
  <c r="W251" i="10"/>
  <c r="W14" i="10"/>
  <c r="AA197" i="10"/>
  <c r="W8" i="10"/>
  <c r="X8" i="10" s="1"/>
  <c r="W84" i="10"/>
  <c r="X84" i="10" s="1"/>
  <c r="X158" i="10"/>
  <c r="W16" i="10"/>
  <c r="W199" i="10"/>
  <c r="AA76" i="10"/>
  <c r="Z185" i="10"/>
  <c r="W7" i="10"/>
  <c r="X7" i="10" s="1"/>
  <c r="X231" i="10"/>
  <c r="AA201" i="10"/>
  <c r="W175" i="10"/>
  <c r="AA103" i="10"/>
  <c r="X71" i="10"/>
  <c r="W23" i="10"/>
  <c r="W25" i="10"/>
  <c r="X25" i="10" s="1"/>
  <c r="W83" i="10"/>
  <c r="AA83" i="10" s="1"/>
  <c r="Z83" i="10"/>
  <c r="W53" i="10"/>
  <c r="AA53" i="10" s="1"/>
  <c r="X119" i="10"/>
  <c r="AA119" i="10"/>
  <c r="AA185" i="10"/>
  <c r="AA196" i="10"/>
  <c r="X196" i="10"/>
  <c r="W182" i="10"/>
  <c r="X139" i="10"/>
  <c r="AA139" i="10"/>
  <c r="AA35" i="10"/>
  <c r="W22" i="10"/>
  <c r="AA22" i="10" s="1"/>
  <c r="AA150" i="10"/>
  <c r="X150" i="10"/>
  <c r="W220" i="10"/>
  <c r="W177" i="10"/>
  <c r="W54" i="10"/>
  <c r="AA162" i="10"/>
  <c r="W123" i="10"/>
  <c r="X123" i="10" s="1"/>
  <c r="X132" i="10"/>
  <c r="AA132" i="10"/>
  <c r="W15" i="10"/>
  <c r="W73" i="10"/>
  <c r="Z196" i="10"/>
  <c r="X248" i="10"/>
  <c r="W171" i="10"/>
  <c r="AA171" i="10" s="1"/>
  <c r="Z41" i="10"/>
  <c r="Z25" i="10"/>
  <c r="AA40" i="10"/>
  <c r="X32" i="10"/>
  <c r="X180" i="10"/>
  <c r="AA180" i="10"/>
  <c r="W34" i="10"/>
  <c r="X163" i="10"/>
  <c r="AA163" i="10"/>
  <c r="X105" i="10"/>
  <c r="W208" i="10"/>
  <c r="X208" i="10" s="1"/>
  <c r="AA183" i="10"/>
  <c r="X183" i="10"/>
  <c r="W39" i="10"/>
  <c r="AA190" i="10"/>
  <c r="X190" i="10"/>
  <c r="W188" i="10"/>
  <c r="W245" i="10"/>
  <c r="X245" i="10" s="1"/>
  <c r="AA243" i="10"/>
  <c r="X243" i="10"/>
  <c r="X195" i="10"/>
  <c r="AA195" i="10"/>
  <c r="AA239" i="10"/>
  <c r="AA133" i="10"/>
  <c r="X133" i="10"/>
  <c r="X160" i="10"/>
  <c r="X224" i="10"/>
  <c r="W68" i="10"/>
  <c r="AA184" i="10"/>
  <c r="X184" i="10"/>
  <c r="AA17" i="10"/>
  <c r="AA7" i="10"/>
  <c r="W72" i="10"/>
  <c r="Z40" i="10"/>
  <c r="W36" i="10"/>
  <c r="X250" i="10"/>
  <c r="X121" i="10"/>
  <c r="AA176" i="10"/>
  <c r="AA58" i="10"/>
  <c r="X117" i="10"/>
  <c r="AA117" i="10"/>
  <c r="X24" i="10"/>
  <c r="AA24" i="10"/>
  <c r="W67" i="10"/>
  <c r="X67" i="10" s="1"/>
  <c r="W144" i="10"/>
  <c r="Z144" i="10"/>
  <c r="AA19" i="10"/>
  <c r="X19" i="10"/>
  <c r="X102" i="10"/>
  <c r="AA102" i="10"/>
  <c r="W149" i="10"/>
  <c r="X202" i="10"/>
  <c r="AA202" i="10"/>
  <c r="W38" i="10"/>
  <c r="W33" i="10"/>
  <c r="X128" i="10"/>
  <c r="AA128" i="10"/>
  <c r="X204" i="10"/>
  <c r="AA204" i="10"/>
  <c r="X108" i="10"/>
  <c r="AA108" i="10"/>
  <c r="X46" i="10"/>
  <c r="AA46" i="10"/>
  <c r="X221" i="10"/>
  <c r="AA221" i="10"/>
  <c r="W52" i="10"/>
  <c r="X9" i="10"/>
  <c r="AA9" i="10"/>
  <c r="X5" i="10"/>
  <c r="AA5" i="10"/>
  <c r="AA249" i="10"/>
  <c r="X249" i="10"/>
  <c r="AA84" i="10"/>
  <c r="AA134" i="10"/>
  <c r="X134" i="10"/>
  <c r="X82" i="10"/>
  <c r="AA82" i="10"/>
  <c r="X179" i="10"/>
  <c r="AA179" i="10"/>
  <c r="X18" i="10"/>
  <c r="AA18" i="10"/>
  <c r="X212" i="10"/>
  <c r="AA212" i="10"/>
  <c r="AA111" i="10"/>
  <c r="X111" i="10"/>
  <c r="AA208" i="10"/>
  <c r="AA154" i="10"/>
  <c r="X154" i="10"/>
  <c r="X93" i="10"/>
  <c r="AA93" i="10"/>
  <c r="X125" i="10"/>
  <c r="AA125" i="10"/>
  <c r="X85" i="10"/>
  <c r="AA85" i="10"/>
  <c r="X172" i="10"/>
  <c r="AA172" i="10"/>
  <c r="X193" i="10"/>
  <c r="AA193" i="10"/>
  <c r="AA49" i="10"/>
  <c r="X49" i="10"/>
  <c r="X57" i="10"/>
  <c r="AA57" i="10"/>
  <c r="AA148" i="10"/>
  <c r="X148" i="10"/>
  <c r="W168" i="10"/>
  <c r="X65" i="10"/>
  <c r="AA65" i="10"/>
  <c r="W223" i="10"/>
  <c r="AA203" i="10"/>
  <c r="X203" i="10"/>
  <c r="X47" i="10"/>
  <c r="AA47" i="10"/>
  <c r="W216" i="10"/>
  <c r="X87" i="10"/>
  <c r="AA87" i="10"/>
  <c r="AA200" i="10"/>
  <c r="X200" i="10"/>
  <c r="AA129" i="10"/>
  <c r="X129" i="10"/>
  <c r="X124" i="10"/>
  <c r="AA124" i="10"/>
  <c r="AA122" i="10"/>
  <c r="X122" i="10"/>
  <c r="W138" i="10"/>
  <c r="X12" i="10"/>
  <c r="AA12" i="10"/>
  <c r="Z167" i="10"/>
  <c r="W167" i="10"/>
  <c r="X79" i="10"/>
  <c r="AA79" i="10"/>
  <c r="X30" i="10"/>
  <c r="AA30" i="10"/>
  <c r="AA21" i="10"/>
  <c r="X21" i="10"/>
  <c r="AA233" i="10"/>
  <c r="X233" i="10"/>
  <c r="X113" i="10"/>
  <c r="AA113" i="10"/>
  <c r="Z100" i="10"/>
  <c r="W100" i="10"/>
  <c r="X106" i="10"/>
  <c r="AA106" i="10"/>
  <c r="AA226" i="10"/>
  <c r="X226" i="10"/>
  <c r="X109" i="10"/>
  <c r="AA109" i="10"/>
  <c r="AA31" i="10"/>
  <c r="X31" i="10"/>
  <c r="W235" i="10"/>
  <c r="X219" i="10" l="1"/>
  <c r="Q16" i="34"/>
  <c r="Q29" i="34"/>
  <c r="X252" i="10"/>
  <c r="R87" i="34"/>
  <c r="Q87" i="34"/>
  <c r="Q19" i="34"/>
  <c r="R103" i="34"/>
  <c r="Q103" i="34"/>
  <c r="AA50" i="10"/>
  <c r="X50" i="10"/>
  <c r="AA8" i="10"/>
  <c r="Q71" i="34"/>
  <c r="Q107" i="34"/>
  <c r="AA25" i="10"/>
  <c r="X60" i="10"/>
  <c r="X164" i="10"/>
  <c r="AA70" i="10"/>
  <c r="X70" i="10"/>
  <c r="Q23" i="34"/>
  <c r="AA142" i="10"/>
  <c r="X142" i="10"/>
  <c r="AA114" i="10"/>
  <c r="X114" i="10"/>
  <c r="AA51" i="10"/>
  <c r="X51" i="10"/>
  <c r="AA225" i="10"/>
  <c r="X55" i="10"/>
  <c r="AA157" i="10"/>
  <c r="X157" i="10"/>
  <c r="AA42" i="10"/>
  <c r="X42" i="10"/>
  <c r="X171" i="10"/>
  <c r="X41" i="10"/>
  <c r="AA123" i="10"/>
  <c r="Q91" i="34"/>
  <c r="X174" i="10"/>
  <c r="R14" i="34"/>
  <c r="Q14" i="34"/>
  <c r="X181" i="10"/>
  <c r="AA67" i="10"/>
  <c r="Q43" i="34"/>
  <c r="Q59" i="34"/>
  <c r="R59" i="34"/>
  <c r="AA207" i="10"/>
  <c r="X207" i="10"/>
  <c r="X94" i="10"/>
  <c r="AA94" i="10"/>
  <c r="AA155" i="10"/>
  <c r="X155" i="10"/>
  <c r="X23" i="10"/>
  <c r="AA23" i="10"/>
  <c r="X98" i="10"/>
  <c r="AA98" i="10"/>
  <c r="AA14" i="10"/>
  <c r="X14" i="10"/>
  <c r="X16" i="10"/>
  <c r="AA16" i="10"/>
  <c r="X175" i="10"/>
  <c r="AA175" i="10"/>
  <c r="AA251" i="10"/>
  <c r="X251" i="10"/>
  <c r="X232" i="10"/>
  <c r="X199" i="10"/>
  <c r="AA199" i="10"/>
  <c r="X22" i="10"/>
  <c r="AA237" i="10"/>
  <c r="X237" i="10"/>
  <c r="X83" i="10"/>
  <c r="AA254" i="10"/>
  <c r="X254" i="10"/>
  <c r="X53" i="10"/>
  <c r="X182" i="10"/>
  <c r="AA182" i="10"/>
  <c r="AA72" i="10"/>
  <c r="X72" i="10"/>
  <c r="AA39" i="10"/>
  <c r="X39" i="10"/>
  <c r="X177" i="10"/>
  <c r="AA177" i="10"/>
  <c r="X220" i="10"/>
  <c r="AA220" i="10"/>
  <c r="X144" i="10"/>
  <c r="AA144" i="10"/>
  <c r="X36" i="10"/>
  <c r="AA36" i="10"/>
  <c r="X54" i="10"/>
  <c r="AA54" i="10"/>
  <c r="X188" i="10"/>
  <c r="AA188" i="10"/>
  <c r="X73" i="10"/>
  <c r="AA73" i="10"/>
  <c r="AA245" i="10"/>
  <c r="AA15" i="10"/>
  <c r="X15" i="10"/>
  <c r="AA34" i="10"/>
  <c r="X34" i="10"/>
  <c r="X68" i="10"/>
  <c r="AA68" i="10"/>
  <c r="X216" i="10"/>
  <c r="AA216" i="10"/>
  <c r="X138" i="10"/>
  <c r="AA138" i="10"/>
  <c r="AA38" i="10"/>
  <c r="X38" i="10"/>
  <c r="X100" i="10"/>
  <c r="AA100" i="10"/>
  <c r="X223" i="10"/>
  <c r="AA223" i="10"/>
  <c r="AA52" i="10"/>
  <c r="X52" i="10"/>
  <c r="AA33" i="10"/>
  <c r="X33" i="10"/>
  <c r="X149" i="10"/>
  <c r="AA149" i="10"/>
  <c r="X167" i="10"/>
  <c r="AA167" i="10"/>
  <c r="X235" i="10"/>
  <c r="AA235" i="10"/>
  <c r="X168" i="10"/>
  <c r="AA168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<sst xmlns="http://schemas.openxmlformats.org/spreadsheetml/2006/main" count="15942" uniqueCount="2007">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</sst>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0.11188210227272727</c:v>
                </c:pt>
                <c:pt idx="1">
                  <c:v>0.88811789772727279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0.13159118224654204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865738388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9.3554198206414352E-3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0.11188210227272727</c:v>
                </c:pt>
                <c:pt idx="1">
                  <c:v>0.88811789772727279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12</c:v>
                </c:pt>
                <c:pt idx="4">
                  <c:v>21</c:v>
                </c:pt>
                <c:pt idx="5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2372.6463987115776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405.98420620926254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0.11831041047204612</c:v>
                </c:pt>
                <c:pt idx="1">
                  <c:v>0.88168958952795384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-$6.709.287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13,16%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$865.738.388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11,83%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700118171299" createdVersion="8" refreshedVersion="8" minRefreshableVersion="3" recordCount="215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0T00:00:00"/>
    </cacheField>
    <cacheField name="FECHA SOLICITUD" numFmtId="14">
      <sharedItems containsSemiMixedTypes="0" containsNonDate="0" containsDate="1" containsString="0" minDate="2025-10-08T00:00:00" maxDate="2026-06-10T00:00:00" count="12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4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6-2026"/>
        </groupItems>
      </fieldGroup>
    </cacheField>
    <cacheField name="Trimestres (FECHA SOLICITUD)" numFmtId="0" databaseField="0">
      <fieldGroup base="1">
        <rangePr groupBy="quarters" startDate="2025-10-08T00:00:00" endDate="2026-06-10T00:00:00"/>
        <groupItems count="6">
          <s v="&lt;08-10-2025"/>
          <s v="Trim.1"/>
          <s v="Trim.2"/>
          <s v="Trim.3"/>
          <s v="Trim.4"/>
          <s v="&gt;10-06-2026"/>
        </groupItems>
      </fieldGroup>
    </cacheField>
    <cacheField name="Años (FECHA SOLICITUD)" numFmtId="0" databaseField="0">
      <fieldGroup base="1">
        <rangePr groupBy="years" startDate="2025-10-08T00:00:00" endDate="2026-06-10T00:00:00"/>
        <groupItems count="4">
          <s v="&lt;08-10-2025"/>
          <s v="2025"/>
          <s v="2026"/>
          <s v="&gt;1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70012511574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1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372.646398711577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70013194444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2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52459016393442626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2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545454545454545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70014131944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2">
        <n v="0.99999999999999989"/>
        <n v="0.95999999999999985"/>
        <n v="0.98499999999999988"/>
        <n v="0.96499999999999986"/>
        <n v="0.94499999999999984"/>
        <n v="0.97499999999999987"/>
        <n v="0.74"/>
        <n v="0.8849999999999999"/>
        <n v="0.96999999999999964"/>
        <n v="0.83499999999999996"/>
        <n v="0.84999999999999987"/>
        <n v="0.95499999999999985"/>
        <n v="0.91499999999999981"/>
        <n v="0.80500000000000005"/>
        <n v="0.86499999999999999"/>
        <n v="0.94999999999999984"/>
        <n v="0.74499999999999988"/>
        <n v="0.8"/>
        <n v="0.94"/>
        <n v="0.65999999999999992"/>
        <n v="0.7749999999999998"/>
        <n v="0.92"/>
        <n v="0.63"/>
        <n v="0.7"/>
        <n v="0.92499999999999982"/>
        <n v="0.69"/>
        <n v="0.71"/>
        <n v="0.8899999999999999"/>
        <n v="0.86499999999999988"/>
        <n v="0.66999999999999993"/>
        <n v="0.8949999999999998"/>
        <n v="0.83499999999999985"/>
        <n v="0.62"/>
        <n v="0.745"/>
        <n v="0.7649999999999999"/>
        <n v="0.61"/>
        <n v="0.6399999999999999"/>
        <n v="0.5099999999999999"/>
        <n v="0.45"/>
        <n v="0.43"/>
        <n v="0.39"/>
        <n v="0.56999999999999995"/>
        <n v="0"/>
        <n v="0.97999999999999965" u="1"/>
        <n v="0.96999999999999986" u="1"/>
        <n v="0.78" u="1"/>
        <n v="0.75" u="1"/>
        <n v="0.59" u="1"/>
        <n v="0.78500000000000003" u="1"/>
        <n v="0.57999999999999996" u="1"/>
        <n v="0.6" u="1"/>
        <n v="0.41" u="1"/>
        <n v="0.42999999999999994" u="1"/>
        <n v="0.12" u="1"/>
        <n v="0.23" u="1"/>
        <n v="0.81" u="1"/>
        <n v="0.83999999999999986" u="1"/>
        <n v="0.88499999999999979" u="1"/>
        <n v="0.8999999999999998" u="1"/>
        <n v="0.85999999999999988" u="1"/>
        <n v="0.64" u="1"/>
        <n v="0.41999999999999993" u="1"/>
        <n v="0.54999999999999993" u="1"/>
        <n v="0.55999999999999994" u="1"/>
        <n v="0.93499999999999983" u="1"/>
        <n v="0.93999999999999984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92999999999999983" u="1"/>
        <n v="0.64999999999999991" u="1"/>
        <n v="0.66500000000000004" u="1"/>
        <n v="0.81999999999999984" u="1"/>
        <n v="0.72" u="1"/>
        <n v="0.65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3"/>
    </cacheField>
    <cacheField name="FECHA TERMINO" numFmtId="14">
      <sharedItems containsNonDate="0" containsDate="1" containsString="0" containsBlank="1" minDate="2026-05-08T00:00:00" maxDate="2026-06-10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70-79%"/>
        <s v="80-89%"/>
        <s v="60-69%"/>
        <s v="50-59%"/>
        <s v="40-49%"/>
        <s v="30-39%"/>
        <s v="0%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700148842596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166">
      <sharedItems containsSemiMixedTypes="0" containsString="0" containsNumber="1" containsInteger="1" minValue="148" maxValue="9938"/>
    </cacheField>
    <cacheField name="CONSUMO" numFmtId="0">
      <sharedItems containsSemiMixedTypes="0" containsString="0" containsNumber="1" containsInteger="1" minValue="128" maxValue="9556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3.482587064676618" maxValue="431.67271973106057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7.889125799573563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700149074073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OPORTE DE TINA STANDARD D25 H13 ( SB004819130100)"/>
        <s v="SILICONA SELLADOR ACRILICO PINTABLE COLOR BLANCA 300 ml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PUNTA PARA PUNTILLERA DE 30 MM CAJA DE 5.000 UNIDADES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FIBROCEMENTO LISO 1.2 x 2.40 x 22 MM (VOLCAN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GOLILLA PVC BLANCA PARA TECHO 27 MM C/TAPA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CUADRA REFORZADA 105 X 150 X 90 E:3MM (COD: ABR105)"/>
        <s v="HOLDOWN ALTA CARGA HDQ8 CON TORNILLOS SDS 3&quot;-DHQ8"/>
        <s v="PLACA LP OSB STANDAR 1.22 x2.44 x 9.5 MM APA PT-OECA095  (84 PL.xPAQ)"/>
        <s v="PLACA FIBROCEMENTO SIMPLISIMA CENIA BEIGE 2400 MM x 1200 MM x 6 MM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TERCIADO FENOLICO CD DE 1,22 X 2,44 X 15 mm (65 PL X PQTE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ESMALTE AL AGUA RAL 8011"/>
        <s v="TORNILLO PARA FIBROCEMENTO PUNTA ESPEDA DE 10 x 13/4&quot;  COD: K20TFCW (CAJA 1.000 UND )"/>
        <s v="PLANCHA YESO CARTON VOLCAN RF 122 x 2.44 x 15 LINEN GREY BORDE CUADRADO 70 PLXPALLET SKU 5002205"/>
        <s v="PISO VINILICO SAFETRED UNIVERSAL 2M VENUS (2 x 20 M)"/>
        <s v="V05-VENTANA LIVING-COMEDOR CORREDERA BALCONERA (2050 mm X 1600 mm)"/>
        <s v="EXTRACTOR VENTILACION PASIVA JONAS 4 VERSION CUADRADA F C/CELOSIA #150 BLANCO 100MM (COD: 250729)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ILINDRO 03 LLAVE/LLAVE 70MM (35X35) AI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FIBROCEMENTO BALCON"/>
        <s v="CLAVO HELICOIDAL"/>
        <s v="ESQUINERO GUARDAPOLVO EXTERIOR"/>
        <s v="OSB 11MM"/>
        <s v="LLAVE DE BOLA AC"/>
        <s v="VOLCANITA EMPAPELADA CIELO"/>
        <s v="LLAVE DE BOLA AF"/>
        <s v="PINO 3X8X320"/>
        <s v="ESQUINERO CORNIZA INTERIOR"/>
        <s v="GRAPA T50"/>
        <s v="PB2"/>
        <s v="OSB 9.5"/>
        <s v="SIMPLISIMA"/>
        <s v="AISLAN GLASS 90MM"/>
        <s v="E"/>
        <s v="SMARTPANEL"/>
        <s v="VOLCOGLASS"/>
        <s v="TORNILLO SIMPSON 6&quot;"/>
        <s v="TERCIADO FENOLICO"/>
        <s v="PINO 2X6X320"/>
        <s v="PB1"/>
        <s v="VOCANITA EMPAPELADA MURO"/>
        <s v="PISO TARKET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MANILLA JUEGO"/>
        <s v="VOLCANITA RH"/>
        <s v="MEMBRANA PVC"/>
        <s v="CILINDRO 03 LLAVE/LLAVE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ORNILLO SIMPSON 6&quot;"/>
        <s v="TERCIADO FENOLICO"/>
        <s v="PINO 2X6X320"/>
        <s v="HOLDOWN PB1"/>
        <s v="VOCANITA EMPAPELADA MURO"/>
        <s v="PISO TARKET"/>
        <s v="VENTANA V.05"/>
        <s v="AISLAN GLASS 140MM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70015092592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65738388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15911822465420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188210227272727"/>
    </cacheField>
    <cacheField name="%AVANCE FISICO MENSUAL" numFmtId="10">
      <sharedItems containsString="0" containsBlank="1" containsNumber="1" minValue="1.6129032258064512E-2" maxValue="5.826790778542723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1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0"/>
    <n v="94"/>
    <n v="2"/>
    <n v="66"/>
    <n v="0"/>
    <n v="32"/>
    <x v="4"/>
    <x v="16"/>
    <n v="0.8392857142857143"/>
    <n v="0.48484848484848486"/>
    <n v="18"/>
    <n v="34"/>
    <n v="10"/>
    <n v="0.15909090909090909"/>
    <n v="0.13352272727272727"/>
    <n v="9.375E-2"/>
    <n v="4.5454545454545456E-2"/>
    <n v="0.12642045454545453"/>
  </r>
  <r>
    <x v="116"/>
    <n v="2"/>
    <n v="114"/>
    <n v="0"/>
    <n v="94"/>
    <n v="2"/>
    <n v="68"/>
    <n v="0"/>
    <n v="32"/>
    <x v="4"/>
    <x v="16"/>
    <n v="0.82456140350877194"/>
    <n v="0.47058823529411764"/>
    <n v="20"/>
    <n v="36"/>
    <n v="10"/>
    <n v="0.16193181818181818"/>
    <n v="0.13352272727272727"/>
    <n v="9.6590909090909088E-2"/>
    <n v="4.5454545454545456E-2"/>
    <n v="0.12926136363636365"/>
  </r>
  <r>
    <x v="117"/>
    <n v="0"/>
    <n v="114"/>
    <n v="0"/>
    <n v="94"/>
    <n v="4"/>
    <n v="72"/>
    <n v="0"/>
    <n v="32"/>
    <x v="4"/>
    <x v="16"/>
    <n v="0.82456140350877194"/>
    <n v="0.44444444444444442"/>
    <n v="20"/>
    <n v="40"/>
    <n v="10"/>
    <n v="0.16193181818181818"/>
    <n v="0.13352272727272727"/>
    <n v="0.10227272727272728"/>
    <n v="4.5454545454545456E-2"/>
    <n v="0.13210227272727273"/>
  </r>
  <r>
    <x v="118"/>
    <n v="0"/>
    <n v="114"/>
    <n v="0"/>
    <n v="94"/>
    <n v="1"/>
    <n v="73"/>
    <n v="0"/>
    <n v="32"/>
    <x v="4"/>
    <x v="17"/>
    <n v="0.82456140350877194"/>
    <n v="0.43835616438356162"/>
    <n v="20"/>
    <n v="41"/>
    <n v="10"/>
    <n v="0.16193181818181818"/>
    <n v="0.13352272727272727"/>
    <n v="0.10369318181818182"/>
    <n v="4.5454545454545456E-2"/>
    <n v="0.1328125"/>
  </r>
  <r>
    <x v="119"/>
    <n v="2"/>
    <n v="116"/>
    <n v="0"/>
    <n v="94"/>
    <n v="1"/>
    <n v="74"/>
    <n v="0"/>
    <n v="32"/>
    <x v="4"/>
    <x v="17"/>
    <n v="0.81034482758620685"/>
    <n v="0.43243243243243246"/>
    <n v="22"/>
    <n v="42"/>
    <n v="10"/>
    <n v="0.16477272727272727"/>
    <n v="0.13352272727272727"/>
    <n v="0.10511363636363637"/>
    <n v="4.5454545454545456E-2"/>
    <n v="0.13494318181818182"/>
  </r>
  <r>
    <x v="120"/>
    <n v="2"/>
    <n v="118"/>
    <n v="0"/>
    <n v="94"/>
    <n v="1"/>
    <n v="75"/>
    <n v="0"/>
    <n v="32"/>
    <x v="4"/>
    <x v="17"/>
    <n v="0.79661016949152541"/>
    <n v="0.42666666666666669"/>
    <n v="24"/>
    <n v="43"/>
    <n v="10"/>
    <n v="0.16761363636363635"/>
    <n v="0.13352272727272727"/>
    <n v="0.10653409090909091"/>
    <n v="4.5454545454545456E-2"/>
    <n v="0.13707386363636365"/>
  </r>
  <r>
    <x v="121"/>
    <n v="2"/>
    <n v="120"/>
    <n v="0"/>
    <n v="94"/>
    <n v="2"/>
    <n v="77"/>
    <n v="0"/>
    <n v="32"/>
    <x v="4"/>
    <x v="17"/>
    <n v="0.78333333333333333"/>
    <n v="0.41558441558441561"/>
    <n v="26"/>
    <n v="45"/>
    <n v="10"/>
    <n v="0.17045454545454544"/>
    <n v="0.13352272727272727"/>
    <n v="0.109375"/>
    <n v="4.5454545454545456E-2"/>
    <n v="0.13991477272727271"/>
  </r>
  <r>
    <x v="122"/>
    <n v="2"/>
    <n v="122"/>
    <n v="0"/>
    <n v="94"/>
    <n v="1"/>
    <n v="78"/>
    <n v="0"/>
    <n v="32"/>
    <x v="4"/>
    <x v="17"/>
    <n v="0.77049180327868849"/>
    <n v="0.41025641025641024"/>
    <n v="28"/>
    <n v="46"/>
    <n v="10"/>
    <n v="0.17329545454545456"/>
    <n v="0.13352272727272727"/>
    <n v="0.11079545454545454"/>
    <n v="4.5454545454545456E-2"/>
    <n v="0.14204545454545456"/>
  </r>
  <r>
    <x v="123"/>
    <n v="2"/>
    <n v="124"/>
    <n v="0"/>
    <n v="94"/>
    <n v="1"/>
    <n v="79"/>
    <n v="0"/>
    <n v="32"/>
    <x v="4"/>
    <x v="17"/>
    <n v="0.75806451612903225"/>
    <n v="0.4050632911392405"/>
    <n v="30"/>
    <n v="47"/>
    <n v="10"/>
    <n v="0.17613636363636365"/>
    <n v="0.13352272727272727"/>
    <n v="0.11221590909090909"/>
    <n v="4.5454545454545456E-2"/>
    <n v="0.14417613636363635"/>
  </r>
  <r>
    <x v="124"/>
    <n v="0"/>
    <n v="124"/>
    <n v="0"/>
    <n v="94"/>
    <n v="2"/>
    <n v="81"/>
    <n v="0"/>
    <n v="32"/>
    <x v="4"/>
    <x v="17"/>
    <n v="0.75806451612903225"/>
    <n v="0.39506172839506171"/>
    <n v="30"/>
    <n v="49"/>
    <n v="10"/>
    <n v="0.17613636363636365"/>
    <n v="0.13352272727272727"/>
    <n v="0.11505681818181818"/>
    <n v="4.5454545454545456E-2"/>
    <n v="0.14559659090909091"/>
  </r>
  <r>
    <x v="125"/>
    <n v="0"/>
    <n v="124"/>
    <n v="0"/>
    <n v="94"/>
    <n v="1"/>
    <n v="82"/>
    <n v="0"/>
    <n v="32"/>
    <x v="4"/>
    <x v="18"/>
    <n v="0.75806451612903225"/>
    <n v="0.3902439024390244"/>
    <n v="30"/>
    <n v="50"/>
    <n v="11"/>
    <n v="0.17613636363636365"/>
    <n v="0.13352272727272727"/>
    <n v="0.11647727272727272"/>
    <n v="4.5454545454545456E-2"/>
    <n v="0.14630681818181818"/>
  </r>
  <r>
    <x v="126"/>
    <n v="2"/>
    <n v="126"/>
    <n v="0"/>
    <n v="94"/>
    <n v="1"/>
    <n v="83"/>
    <n v="0"/>
    <n v="32"/>
    <x v="4"/>
    <x v="18"/>
    <n v="0.74603174603174605"/>
    <n v="0.38554216867469882"/>
    <n v="32"/>
    <n v="51"/>
    <n v="11"/>
    <n v="0.17897727272727273"/>
    <n v="0.13352272727272727"/>
    <n v="0.11789772727272728"/>
    <n v="4.5454545454545456E-2"/>
    <n v="0.1484375"/>
  </r>
  <r>
    <x v="127"/>
    <n v="2"/>
    <n v="128"/>
    <n v="0"/>
    <n v="94"/>
    <n v="2"/>
    <n v="85"/>
    <n v="0"/>
    <n v="32"/>
    <x v="4"/>
    <x v="18"/>
    <n v="0.734375"/>
    <n v="0.37647058823529411"/>
    <n v="34"/>
    <n v="53"/>
    <n v="11"/>
    <n v="0.18181818181818182"/>
    <n v="0.13352272727272727"/>
    <n v="0.12073863636363637"/>
    <n v="4.5454545454545456E-2"/>
    <n v="0.15127840909090909"/>
  </r>
  <r>
    <x v="128"/>
    <n v="2"/>
    <n v="130"/>
    <n v="0"/>
    <n v="94"/>
    <n v="2"/>
    <n v="87"/>
    <n v="0"/>
    <n v="32"/>
    <x v="4"/>
    <x v="18"/>
    <n v="0.72307692307692306"/>
    <n v="0.36781609195402298"/>
    <n v="36"/>
    <n v="55"/>
    <n v="11"/>
    <n v="0.18465909090909091"/>
    <n v="0.13352272727272727"/>
    <n v="0.12357954545454546"/>
    <n v="4.5454545454545456E-2"/>
    <n v="0.15411931818181818"/>
  </r>
  <r>
    <x v="129"/>
    <n v="3"/>
    <n v="133"/>
    <n v="0"/>
    <n v="94"/>
    <n v="1"/>
    <n v="88"/>
    <n v="0"/>
    <n v="32"/>
    <x v="4"/>
    <x v="18"/>
    <n v="0.70676691729323304"/>
    <n v="0.36363636363636365"/>
    <n v="39"/>
    <n v="56"/>
    <n v="11"/>
    <n v="0.18892045454545456"/>
    <n v="0.13352272727272727"/>
    <n v="0.125"/>
    <n v="4.5454545454545456E-2"/>
    <n v="0.15696022727272729"/>
  </r>
  <r>
    <x v="130"/>
    <n v="2"/>
    <n v="135"/>
    <n v="0"/>
    <n v="94"/>
    <n v="1"/>
    <n v="89"/>
    <n v="0"/>
    <n v="32"/>
    <x v="4"/>
    <x v="18"/>
    <n v="0.6962962962962963"/>
    <n v="0.3595505617977528"/>
    <n v="41"/>
    <n v="57"/>
    <n v="11"/>
    <n v="0.19176136363636365"/>
    <n v="0.13352272727272727"/>
    <n v="0.12642045454545456"/>
    <n v="4.5454545454545456E-2"/>
    <n v="0.15909090909090912"/>
  </r>
  <r>
    <x v="131"/>
    <n v="0"/>
    <n v="135"/>
    <n v="0"/>
    <n v="94"/>
    <n v="3"/>
    <n v="92"/>
    <n v="0"/>
    <n v="32"/>
    <x v="4"/>
    <x v="18"/>
    <n v="0.6962962962962963"/>
    <n v="0.34782608695652173"/>
    <n v="41"/>
    <n v="60"/>
    <n v="11"/>
    <n v="0.19176136363636365"/>
    <n v="0.13352272727272727"/>
    <n v="0.13068181818181818"/>
    <n v="4.5454545454545456E-2"/>
    <n v="0.16122159090909091"/>
  </r>
  <r>
    <x v="132"/>
    <n v="0"/>
    <n v="135"/>
    <n v="0"/>
    <n v="94"/>
    <n v="1"/>
    <n v="93"/>
    <n v="0"/>
    <n v="32"/>
    <x v="4"/>
    <x v="19"/>
    <n v="0.6962962962962963"/>
    <n v="0.34408602150537637"/>
    <n v="41"/>
    <n v="61"/>
    <n v="5"/>
    <n v="0.19176136363636365"/>
    <n v="0.13352272727272727"/>
    <n v="0.13210227272727273"/>
    <n v="4.5454545454545456E-2"/>
    <n v="0.16193181818181818"/>
  </r>
  <r>
    <x v="133"/>
    <n v="3"/>
    <n v="138"/>
    <n v="0"/>
    <n v="94"/>
    <n v="1"/>
    <n v="94"/>
    <n v="0"/>
    <n v="32"/>
    <x v="4"/>
    <x v="19"/>
    <n v="0.6811594202898551"/>
    <n v="0.34042553191489361"/>
    <n v="44"/>
    <n v="62"/>
    <n v="5"/>
    <n v="0.19602272727272727"/>
    <n v="0.13352272727272727"/>
    <n v="0.13352272727272727"/>
    <n v="4.5454545454545456E-2"/>
    <n v="0.16477272727272727"/>
  </r>
  <r>
    <x v="134"/>
    <n v="2"/>
    <n v="140"/>
    <n v="0"/>
    <n v="94"/>
    <n v="1"/>
    <n v="95"/>
    <n v="0"/>
    <n v="32"/>
    <x v="4"/>
    <x v="19"/>
    <n v="0.67142857142857137"/>
    <n v="0.33684210526315789"/>
    <n v="46"/>
    <n v="63"/>
    <n v="5"/>
    <n v="0.19886363636363635"/>
    <n v="0.13352272727272727"/>
    <n v="0.13494318181818182"/>
    <n v="4.5454545454545456E-2"/>
    <n v="0.16690340909090909"/>
  </r>
  <r>
    <x v="135"/>
    <n v="3"/>
    <n v="143"/>
    <n v="0"/>
    <n v="94"/>
    <n v="1"/>
    <n v="96"/>
    <n v="0"/>
    <n v="32"/>
    <x v="5"/>
    <x v="19"/>
    <n v="0.65734265734265729"/>
    <n v="0.33333333333333331"/>
    <n v="49"/>
    <n v="64"/>
    <n v="8"/>
    <n v="0.203125"/>
    <n v="0.13352272727272727"/>
    <n v="0.13636363636363635"/>
    <n v="4.5454545454545456E-2"/>
    <n v="0.16974431818181818"/>
  </r>
  <r>
    <x v="136"/>
    <n v="2"/>
    <n v="145"/>
    <n v="0"/>
    <n v="94"/>
    <n v="2"/>
    <n v="98"/>
    <n v="0"/>
    <n v="32"/>
    <x v="5"/>
    <x v="19"/>
    <n v="0.64827586206896548"/>
    <n v="0.32653061224489793"/>
    <n v="51"/>
    <n v="66"/>
    <n v="8"/>
    <n v="0.20596590909090909"/>
    <n v="0.13352272727272727"/>
    <n v="0.13920454545454544"/>
    <n v="4.5454545454545456E-2"/>
    <n v="0.17258522727272727"/>
  </r>
  <r>
    <x v="137"/>
    <n v="3"/>
    <n v="148"/>
    <n v="0"/>
    <n v="94"/>
    <n v="2"/>
    <n v="100"/>
    <n v="0"/>
    <n v="32"/>
    <x v="5"/>
    <x v="19"/>
    <n v="0.63513513513513509"/>
    <n v="0.32"/>
    <n v="54"/>
    <n v="68"/>
    <n v="8"/>
    <n v="0.21022727272727273"/>
    <n v="0.13352272727272727"/>
    <n v="0.14204545454545456"/>
    <n v="4.5454545454545456E-2"/>
    <n v="0.17613636363636365"/>
  </r>
  <r>
    <x v="138"/>
    <n v="0"/>
    <n v="148"/>
    <n v="0"/>
    <n v="94"/>
    <n v="2"/>
    <n v="102"/>
    <n v="0"/>
    <n v="32"/>
    <x v="5"/>
    <x v="19"/>
    <n v="0.63513513513513509"/>
    <n v="0.31372549019607843"/>
    <n v="54"/>
    <n v="70"/>
    <n v="8"/>
    <n v="0.21022727272727273"/>
    <n v="0.13352272727272727"/>
    <n v="0.14488636363636365"/>
    <n v="4.5454545454545456E-2"/>
    <n v="0.17755681818181818"/>
  </r>
  <r>
    <x v="139"/>
    <n v="0"/>
    <n v="148"/>
    <n v="0"/>
    <n v="94"/>
    <n v="1"/>
    <n v="103"/>
    <n v="0"/>
    <n v="32"/>
    <x v="5"/>
    <x v="20"/>
    <n v="0.63513513513513509"/>
    <n v="0.31067961165048541"/>
    <n v="54"/>
    <n v="71"/>
    <n v="12"/>
    <n v="0.21022727272727273"/>
    <n v="0.13352272727272727"/>
    <n v="0.14630681818181818"/>
    <n v="4.5454545454545456E-2"/>
    <n v="0.17826704545454547"/>
  </r>
  <r>
    <x v="140"/>
    <n v="2"/>
    <n v="150"/>
    <n v="0"/>
    <n v="94"/>
    <n v="2"/>
    <n v="105"/>
    <n v="0"/>
    <n v="32"/>
    <x v="5"/>
    <x v="20"/>
    <n v="0.62666666666666671"/>
    <n v="0.30476190476190479"/>
    <n v="56"/>
    <n v="73"/>
    <n v="12"/>
    <n v="0.21306818181818182"/>
    <n v="0.13352272727272727"/>
    <n v="0.14914772727272727"/>
    <n v="4.5454545454545456E-2"/>
    <n v="0.18110795454545453"/>
  </r>
  <r>
    <x v="141"/>
    <n v="3"/>
    <n v="153"/>
    <n v="0"/>
    <n v="94"/>
    <n v="2"/>
    <n v="107"/>
    <n v="0"/>
    <n v="32"/>
    <x v="5"/>
    <x v="20"/>
    <n v="0.6143790849673203"/>
    <n v="0.29906542056074764"/>
    <n v="59"/>
    <n v="75"/>
    <n v="12"/>
    <n v="0.21732954545454544"/>
    <n v="0.13352272727272727"/>
    <n v="0.15198863636363635"/>
    <n v="4.5454545454545456E-2"/>
    <n v="0.18465909090909088"/>
  </r>
  <r>
    <x v="142"/>
    <n v="2"/>
    <n v="155"/>
    <n v="0"/>
    <n v="94"/>
    <n v="1"/>
    <n v="108"/>
    <n v="0"/>
    <n v="32"/>
    <x v="5"/>
    <x v="20"/>
    <n v="0.6064516129032258"/>
    <n v="0.29629629629629628"/>
    <n v="61"/>
    <n v="76"/>
    <n v="12"/>
    <n v="0.22017045454545456"/>
    <n v="0.13352272727272727"/>
    <n v="0.15340909090909091"/>
    <n v="4.5454545454545456E-2"/>
    <n v="0.18678977272727273"/>
  </r>
  <r>
    <x v="143"/>
    <n v="3"/>
    <n v="158"/>
    <n v="0"/>
    <n v="94"/>
    <n v="2"/>
    <n v="110"/>
    <n v="0"/>
    <n v="32"/>
    <x v="5"/>
    <x v="20"/>
    <n v="0.59493670886075944"/>
    <n v="0.29090909090909089"/>
    <n v="64"/>
    <n v="78"/>
    <n v="12"/>
    <n v="0.22443181818181818"/>
    <n v="0.13352272727272727"/>
    <n v="0.15625"/>
    <n v="4.5454545454545456E-2"/>
    <n v="0.19034090909090909"/>
  </r>
  <r>
    <x v="144"/>
    <n v="2"/>
    <n v="160"/>
    <n v="0"/>
    <n v="94"/>
    <n v="1"/>
    <n v="111"/>
    <n v="0"/>
    <n v="32"/>
    <x v="5"/>
    <x v="20"/>
    <n v="0.58750000000000002"/>
    <n v="0.28828828828828829"/>
    <n v="66"/>
    <n v="79"/>
    <n v="12"/>
    <n v="0.22727272727272727"/>
    <n v="0.13352272727272727"/>
    <n v="0.15767045454545456"/>
    <n v="4.5454545454545456E-2"/>
    <n v="0.19247159090909091"/>
  </r>
  <r>
    <x v="145"/>
    <n v="0"/>
    <n v="160"/>
    <n v="0"/>
    <n v="94"/>
    <n v="1"/>
    <n v="112"/>
    <n v="0"/>
    <n v="32"/>
    <x v="5"/>
    <x v="20"/>
    <n v="0.58750000000000002"/>
    <n v="0.2857142857142857"/>
    <n v="66"/>
    <n v="80"/>
    <n v="12"/>
    <n v="0.22727272727272727"/>
    <n v="0.13352272727272727"/>
    <n v="0.15909090909090909"/>
    <n v="4.5454545454545456E-2"/>
    <n v="0.19318181818181818"/>
  </r>
  <r>
    <x v="146"/>
    <n v="0"/>
    <n v="160"/>
    <n v="0"/>
    <n v="94"/>
    <n v="2"/>
    <n v="114"/>
    <n v="0"/>
    <n v="32"/>
    <x v="5"/>
    <x v="21"/>
    <n v="0.58750000000000002"/>
    <n v="0.2807017543859649"/>
    <n v="66"/>
    <n v="82"/>
    <n v="13"/>
    <n v="0.22727272727272727"/>
    <n v="0.13352272727272727"/>
    <n v="0.16193181818181818"/>
    <n v="4.5454545454545456E-2"/>
    <n v="0.19460227272727271"/>
  </r>
  <r>
    <x v="147"/>
    <n v="3"/>
    <n v="163"/>
    <n v="0"/>
    <n v="94"/>
    <n v="2"/>
    <n v="116"/>
    <n v="0"/>
    <n v="32"/>
    <x v="5"/>
    <x v="21"/>
    <n v="0.57668711656441718"/>
    <n v="0.27586206896551724"/>
    <n v="69"/>
    <n v="84"/>
    <n v="13"/>
    <n v="0.23153409090909091"/>
    <n v="0.13352272727272727"/>
    <n v="0.16477272727272727"/>
    <n v="4.5454545454545456E-2"/>
    <n v="0.19815340909090909"/>
  </r>
  <r>
    <x v="148"/>
    <n v="2"/>
    <n v="165"/>
    <n v="0"/>
    <n v="94"/>
    <n v="1"/>
    <n v="117"/>
    <n v="0"/>
    <n v="32"/>
    <x v="5"/>
    <x v="21"/>
    <n v="0.5696969696969697"/>
    <n v="0.27350427350427353"/>
    <n v="71"/>
    <n v="85"/>
    <n v="13"/>
    <n v="0.234375"/>
    <n v="0.13352272727272727"/>
    <n v="0.16619318181818182"/>
    <n v="4.5454545454545456E-2"/>
    <n v="0.20028409090909091"/>
  </r>
  <r>
    <x v="149"/>
    <n v="3"/>
    <n v="168"/>
    <n v="0"/>
    <n v="94"/>
    <n v="1"/>
    <n v="118"/>
    <n v="0"/>
    <n v="32"/>
    <x v="5"/>
    <x v="21"/>
    <n v="0.55952380952380953"/>
    <n v="0.2711864406779661"/>
    <n v="74"/>
    <n v="86"/>
    <n v="13"/>
    <n v="0.23863636363636365"/>
    <n v="0.13352272727272727"/>
    <n v="0.16761363636363635"/>
    <n v="4.5454545454545456E-2"/>
    <n v="0.203125"/>
  </r>
  <r>
    <x v="150"/>
    <n v="2"/>
    <n v="170"/>
    <n v="0"/>
    <n v="94"/>
    <n v="3"/>
    <n v="121"/>
    <n v="0"/>
    <n v="32"/>
    <x v="5"/>
    <x v="21"/>
    <n v="0.55294117647058827"/>
    <n v="0.26446280991735538"/>
    <n v="76"/>
    <n v="89"/>
    <n v="13"/>
    <n v="0.24147727272727273"/>
    <n v="0.13352272727272727"/>
    <n v="0.171875"/>
    <n v="4.5454545454545456E-2"/>
    <n v="0.20667613636363635"/>
  </r>
  <r>
    <x v="151"/>
    <n v="3"/>
    <n v="173"/>
    <n v="0"/>
    <n v="94"/>
    <n v="3"/>
    <n v="124"/>
    <n v="0"/>
    <n v="32"/>
    <x v="5"/>
    <x v="21"/>
    <n v="0.54335260115606931"/>
    <n v="0.25806451612903225"/>
    <n v="79"/>
    <n v="92"/>
    <n v="13"/>
    <n v="0.24573863636363635"/>
    <n v="0.13352272727272727"/>
    <n v="0.17613636363636365"/>
    <n v="4.5454545454545456E-2"/>
    <n v="0.2109375"/>
  </r>
  <r>
    <x v="152"/>
    <n v="0"/>
    <n v="173"/>
    <n v="0"/>
    <n v="94"/>
    <n v="0"/>
    <n v="124"/>
    <n v="0"/>
    <n v="32"/>
    <x v="5"/>
    <x v="21"/>
    <n v="0.54335260115606931"/>
    <n v="0.25806451612903225"/>
    <n v="79"/>
    <n v="92"/>
    <n v="13"/>
    <n v="0.24573863636363635"/>
    <n v="0.13352272727272727"/>
    <n v="0.17613636363636365"/>
    <n v="4.5454545454545456E-2"/>
    <n v="0.2109375"/>
  </r>
  <r>
    <x v="153"/>
    <n v="0"/>
    <n v="173"/>
    <n v="0"/>
    <n v="94"/>
    <n v="1"/>
    <n v="125"/>
    <n v="0"/>
    <n v="32"/>
    <x v="5"/>
    <x v="22"/>
    <n v="0.54335260115606931"/>
    <n v="0.25600000000000001"/>
    <n v="79"/>
    <n v="93"/>
    <n v="12"/>
    <n v="0.24573863636363635"/>
    <n v="0.13352272727272727"/>
    <n v="0.17755681818181818"/>
    <n v="4.5454545454545456E-2"/>
    <n v="0.21164772727272727"/>
  </r>
  <r>
    <x v="154"/>
    <n v="2"/>
    <n v="175"/>
    <n v="0"/>
    <n v="94"/>
    <n v="1"/>
    <n v="126"/>
    <n v="0"/>
    <n v="32"/>
    <x v="5"/>
    <x v="22"/>
    <n v="0.53714285714285714"/>
    <n v="0.25396825396825395"/>
    <n v="81"/>
    <n v="94"/>
    <n v="12"/>
    <n v="0.24857954545454544"/>
    <n v="0.13352272727272727"/>
    <n v="0.17897727272727273"/>
    <n v="4.5454545454545456E-2"/>
    <n v="0.21377840909090909"/>
  </r>
  <r>
    <x v="155"/>
    <n v="3"/>
    <n v="178"/>
    <n v="0"/>
    <n v="94"/>
    <n v="3"/>
    <n v="129"/>
    <n v="0"/>
    <n v="32"/>
    <x v="5"/>
    <x v="22"/>
    <n v="0.5280898876404494"/>
    <n v="0.24806201550387597"/>
    <n v="84"/>
    <n v="97"/>
    <n v="12"/>
    <n v="0.25284090909090912"/>
    <n v="0.13352272727272727"/>
    <n v="0.18323863636363635"/>
    <n v="4.5454545454545456E-2"/>
    <n v="0.21803977272727273"/>
  </r>
  <r>
    <x v="156"/>
    <n v="2"/>
    <n v="180"/>
    <n v="0"/>
    <n v="94"/>
    <n v="2"/>
    <n v="131"/>
    <n v="0"/>
    <n v="32"/>
    <x v="5"/>
    <x v="22"/>
    <n v="0.52222222222222225"/>
    <n v="0.24427480916030533"/>
    <n v="86"/>
    <n v="99"/>
    <n v="12"/>
    <n v="0.25568181818181818"/>
    <n v="0.13352272727272727"/>
    <n v="0.18607954545454544"/>
    <n v="4.5454545454545456E-2"/>
    <n v="0.22088068181818182"/>
  </r>
  <r>
    <x v="157"/>
    <n v="3"/>
    <n v="183"/>
    <n v="0"/>
    <n v="94"/>
    <n v="2"/>
    <n v="133"/>
    <n v="0"/>
    <n v="32"/>
    <x v="5"/>
    <x v="22"/>
    <n v="0.51366120218579236"/>
    <n v="0.24060150375939848"/>
    <n v="89"/>
    <n v="101"/>
    <n v="12"/>
    <n v="0.25994318181818182"/>
    <n v="0.13352272727272727"/>
    <n v="0.18892045454545456"/>
    <n v="4.5454545454545456E-2"/>
    <n v="0.22443181818181818"/>
  </r>
  <r>
    <x v="158"/>
    <n v="2"/>
    <n v="185"/>
    <n v="0"/>
    <n v="94"/>
    <n v="2"/>
    <n v="135"/>
    <n v="0"/>
    <n v="32"/>
    <x v="5"/>
    <x v="22"/>
    <n v="0.50810810810810814"/>
    <n v="0.23703703703703705"/>
    <n v="91"/>
    <n v="103"/>
    <n v="12"/>
    <n v="0.26278409090909088"/>
    <n v="0.13352272727272727"/>
    <n v="0.19176136363636365"/>
    <n v="4.5454545454545456E-2"/>
    <n v="0.22727272727272727"/>
  </r>
  <r>
    <x v="159"/>
    <n v="0"/>
    <n v="185"/>
    <n v="0"/>
    <n v="94"/>
    <n v="1"/>
    <n v="136"/>
    <n v="0"/>
    <n v="32"/>
    <x v="5"/>
    <x v="22"/>
    <n v="0.50810810810810814"/>
    <n v="0.23529411764705882"/>
    <n v="91"/>
    <n v="104"/>
    <n v="12"/>
    <n v="0.26278409090909088"/>
    <n v="0.13352272727272727"/>
    <n v="0.19318181818181818"/>
    <n v="4.5454545454545456E-2"/>
    <n v="0.22798295454545453"/>
  </r>
  <r>
    <x v="160"/>
    <n v="0"/>
    <n v="185"/>
    <n v="0"/>
    <n v="94"/>
    <n v="2"/>
    <n v="138"/>
    <n v="0"/>
    <n v="32"/>
    <x v="5"/>
    <x v="23"/>
    <n v="0.50810810810810814"/>
    <n v="0.2318840579710145"/>
    <n v="91"/>
    <n v="106"/>
    <n v="13"/>
    <n v="0.26278409090909088"/>
    <n v="0.13352272727272727"/>
    <n v="0.19602272727272727"/>
    <n v="4.5454545454545456E-2"/>
    <n v="0.22940340909090906"/>
  </r>
  <r>
    <x v="161"/>
    <n v="3"/>
    <n v="188"/>
    <n v="0"/>
    <n v="94"/>
    <n v="2"/>
    <n v="140"/>
    <n v="0"/>
    <n v="32"/>
    <x v="5"/>
    <x v="23"/>
    <n v="0.5"/>
    <n v="0.22857142857142856"/>
    <n v="94"/>
    <n v="108"/>
    <n v="13"/>
    <n v="0.26704545454545453"/>
    <n v="0.13352272727272727"/>
    <n v="0.19886363636363635"/>
    <n v="4.5454545454545456E-2"/>
    <n v="0.23295454545454544"/>
  </r>
  <r>
    <x v="162"/>
    <n v="2"/>
    <n v="190"/>
    <n v="0"/>
    <n v="94"/>
    <n v="3"/>
    <n v="143"/>
    <n v="0"/>
    <n v="32"/>
    <x v="5"/>
    <x v="23"/>
    <n v="0.49473684210526314"/>
    <n v="0.22377622377622378"/>
    <n v="96"/>
    <n v="111"/>
    <n v="13"/>
    <n v="0.26988636363636365"/>
    <n v="0.13352272727272727"/>
    <n v="0.203125"/>
    <n v="4.5454545454545456E-2"/>
    <n v="0.23650568181818182"/>
  </r>
  <r>
    <x v="163"/>
    <n v="3"/>
    <n v="193"/>
    <n v="0"/>
    <n v="94"/>
    <n v="2"/>
    <n v="145"/>
    <n v="0"/>
    <n v="32"/>
    <x v="5"/>
    <x v="23"/>
    <n v="0.48704663212435234"/>
    <n v="0.22068965517241379"/>
    <n v="99"/>
    <n v="113"/>
    <n v="13"/>
    <n v="0.27414772727272729"/>
    <n v="0.13352272727272727"/>
    <n v="0.20596590909090909"/>
    <n v="4.5454545454545456E-2"/>
    <n v="0.24005681818181818"/>
  </r>
  <r>
    <x v="164"/>
    <n v="2"/>
    <n v="195"/>
    <n v="0"/>
    <n v="94"/>
    <n v="0"/>
    <n v="145"/>
    <n v="0"/>
    <n v="32"/>
    <x v="5"/>
    <x v="23"/>
    <n v="0.48205128205128206"/>
    <n v="0.22068965517241379"/>
    <n v="101"/>
    <n v="113"/>
    <n v="13"/>
    <n v="0.27698863636363635"/>
    <n v="0.13352272727272727"/>
    <n v="0.20596590909090909"/>
    <n v="4.5454545454545456E-2"/>
    <n v="0.24147727272727271"/>
  </r>
  <r>
    <x v="165"/>
    <n v="3"/>
    <n v="198"/>
    <n v="0"/>
    <n v="94"/>
    <n v="3"/>
    <n v="148"/>
    <n v="0"/>
    <n v="32"/>
    <x v="5"/>
    <x v="23"/>
    <n v="0.47474747474747475"/>
    <n v="0.21621621621621623"/>
    <n v="104"/>
    <n v="116"/>
    <n v="13"/>
    <n v="0.28125"/>
    <n v="0.13352272727272727"/>
    <n v="0.21022727272727273"/>
    <n v="4.5454545454545456E-2"/>
    <n v="0.24573863636363635"/>
  </r>
  <r>
    <x v="166"/>
    <n v="0"/>
    <n v="198"/>
    <n v="0"/>
    <n v="94"/>
    <n v="2"/>
    <n v="150"/>
    <n v="0"/>
    <n v="32"/>
    <x v="6"/>
    <x v="23"/>
    <n v="0.47474747474747475"/>
    <n v="0.21333333333333335"/>
    <n v="104"/>
    <n v="118"/>
    <n v="0"/>
    <n v="0.28125"/>
    <n v="0.13352272727272727"/>
    <n v="0.21306818181818182"/>
    <n v="4.5454545454545456E-2"/>
    <n v="0.24715909090909091"/>
  </r>
  <r>
    <x v="167"/>
    <n v="0"/>
    <n v="198"/>
    <n v="0"/>
    <n v="94"/>
    <n v="3"/>
    <n v="153"/>
    <n v="0"/>
    <n v="32"/>
    <x v="6"/>
    <x v="24"/>
    <n v="0.47474747474747475"/>
    <n v="0.20915032679738563"/>
    <n v="104"/>
    <n v="121"/>
    <n v="12"/>
    <n v="0.28125"/>
    <n v="0.13352272727272727"/>
    <n v="0.21732954545454544"/>
    <n v="4.5454545454545456E-2"/>
    <n v="0.24928977272727271"/>
  </r>
  <r>
    <x v="168"/>
    <n v="2"/>
    <n v="200"/>
    <n v="0"/>
    <n v="94"/>
    <n v="2"/>
    <n v="155"/>
    <n v="0"/>
    <n v="32"/>
    <x v="6"/>
    <x v="24"/>
    <n v="0.47"/>
    <n v="0.20645161290322581"/>
    <n v="106"/>
    <n v="123"/>
    <n v="12"/>
    <n v="0.28409090909090912"/>
    <n v="0.13352272727272727"/>
    <n v="0.22017045454545456"/>
    <n v="4.5454545454545456E-2"/>
    <n v="0.25213068181818182"/>
  </r>
  <r>
    <x v="169"/>
    <n v="3"/>
    <n v="203"/>
    <n v="0"/>
    <n v="94"/>
    <n v="3"/>
    <n v="158"/>
    <n v="0"/>
    <n v="32"/>
    <x v="6"/>
    <x v="24"/>
    <n v="0.46305418719211822"/>
    <n v="0.20253164556962025"/>
    <n v="109"/>
    <n v="126"/>
    <n v="12"/>
    <n v="0.28835227272727271"/>
    <n v="0.13352272727272727"/>
    <n v="0.22443181818181818"/>
    <n v="4.5454545454545456E-2"/>
    <n v="0.25639204545454541"/>
  </r>
  <r>
    <x v="170"/>
    <n v="2"/>
    <n v="205"/>
    <n v="0"/>
    <n v="94"/>
    <n v="1"/>
    <n v="159"/>
    <n v="0"/>
    <n v="32"/>
    <x v="6"/>
    <x v="24"/>
    <n v="0.45853658536585368"/>
    <n v="0.20125786163522014"/>
    <n v="111"/>
    <n v="127"/>
    <n v="12"/>
    <n v="0.29119318181818182"/>
    <n v="0.13352272727272727"/>
    <n v="0.22585227272727273"/>
    <n v="4.5454545454545456E-2"/>
    <n v="0.25852272727272729"/>
  </r>
  <r>
    <x v="171"/>
    <n v="3"/>
    <n v="208"/>
    <n v="0"/>
    <n v="94"/>
    <n v="2"/>
    <n v="161"/>
    <n v="0"/>
    <n v="32"/>
    <x v="6"/>
    <x v="24"/>
    <n v="0.45192307692307693"/>
    <n v="0.19875776397515527"/>
    <n v="114"/>
    <n v="129"/>
    <n v="12"/>
    <n v="0.29545454545454547"/>
    <n v="0.13352272727272727"/>
    <n v="0.22869318181818182"/>
    <n v="4.5454545454545456E-2"/>
    <n v="0.26207386363636365"/>
  </r>
  <r>
    <x v="172"/>
    <n v="2"/>
    <n v="210"/>
    <n v="0"/>
    <n v="94"/>
    <n v="1"/>
    <n v="162"/>
    <n v="0"/>
    <n v="32"/>
    <x v="6"/>
    <x v="24"/>
    <n v="0.44761904761904764"/>
    <n v="0.19753086419753085"/>
    <n v="116"/>
    <n v="130"/>
    <n v="12"/>
    <n v="0.29829545454545453"/>
    <n v="0.13352272727272727"/>
    <n v="0.23011363636363635"/>
    <n v="4.5454545454545456E-2"/>
    <n v="0.26420454545454541"/>
  </r>
  <r>
    <x v="173"/>
    <n v="0"/>
    <n v="210"/>
    <n v="0"/>
    <n v="94"/>
    <n v="1"/>
    <n v="163"/>
    <n v="0"/>
    <n v="32"/>
    <x v="6"/>
    <x v="24"/>
    <n v="0.44761904761904764"/>
    <n v="0.19631901840490798"/>
    <n v="116"/>
    <n v="131"/>
    <n v="12"/>
    <n v="0.29829545454545453"/>
    <n v="0.13352272727272727"/>
    <n v="0.23153409090909091"/>
    <n v="4.5454545454545456E-2"/>
    <n v="0.26491477272727271"/>
  </r>
  <r>
    <x v="174"/>
    <n v="0"/>
    <n v="210"/>
    <n v="0"/>
    <n v="94"/>
    <n v="2"/>
    <n v="165"/>
    <n v="0"/>
    <n v="32"/>
    <x v="6"/>
    <x v="25"/>
    <n v="0.44761904761904764"/>
    <n v="0.19393939393939394"/>
    <n v="116"/>
    <n v="133"/>
    <n v="13"/>
    <n v="0.29829545454545453"/>
    <n v="0.13352272727272727"/>
    <n v="0.234375"/>
    <n v="4.5454545454545456E-2"/>
    <n v="0.26633522727272729"/>
  </r>
  <r>
    <x v="175"/>
    <n v="3"/>
    <n v="213"/>
    <n v="0"/>
    <n v="94"/>
    <n v="3"/>
    <n v="168"/>
    <n v="0"/>
    <n v="32"/>
    <x v="6"/>
    <x v="25"/>
    <n v="0.44131455399061031"/>
    <n v="0.19047619047619047"/>
    <n v="119"/>
    <n v="136"/>
    <n v="13"/>
    <n v="0.30255681818181818"/>
    <n v="0.13352272727272727"/>
    <n v="0.23863636363636365"/>
    <n v="4.5454545454545456E-2"/>
    <n v="0.27059659090909094"/>
  </r>
  <r>
    <x v="176"/>
    <n v="2"/>
    <n v="215"/>
    <n v="0"/>
    <n v="94"/>
    <n v="2"/>
    <n v="170"/>
    <n v="0"/>
    <n v="32"/>
    <x v="6"/>
    <x v="25"/>
    <n v="0.43720930232558142"/>
    <n v="0.18823529411764706"/>
    <n v="121"/>
    <n v="138"/>
    <n v="13"/>
    <n v="0.30539772727272729"/>
    <n v="0.13352272727272727"/>
    <n v="0.24147727272727273"/>
    <n v="4.5454545454545456E-2"/>
    <n v="0.2734375"/>
  </r>
  <r>
    <x v="177"/>
    <n v="3"/>
    <n v="218"/>
    <n v="0"/>
    <n v="94"/>
    <n v="3"/>
    <n v="173"/>
    <n v="0"/>
    <n v="32"/>
    <x v="6"/>
    <x v="25"/>
    <n v="0.43119266055045874"/>
    <n v="0.18497109826589594"/>
    <n v="124"/>
    <n v="141"/>
    <n v="13"/>
    <n v="0.30965909090909088"/>
    <n v="0.13352272727272727"/>
    <n v="0.24573863636363635"/>
    <n v="4.5454545454545456E-2"/>
    <n v="0.27769886363636365"/>
  </r>
  <r>
    <x v="178"/>
    <n v="2"/>
    <n v="220"/>
    <n v="0"/>
    <n v="94"/>
    <n v="2"/>
    <n v="175"/>
    <n v="0"/>
    <n v="32"/>
    <x v="6"/>
    <x v="25"/>
    <n v="0.42727272727272725"/>
    <n v="0.18285714285714286"/>
    <n v="126"/>
    <n v="143"/>
    <n v="13"/>
    <n v="0.3125"/>
    <n v="0.13352272727272727"/>
    <n v="0.24857954545454544"/>
    <n v="4.5454545454545456E-2"/>
    <n v="0.28053977272727271"/>
  </r>
  <r>
    <x v="179"/>
    <n v="3"/>
    <n v="223"/>
    <n v="0"/>
    <n v="94"/>
    <n v="2"/>
    <n v="177"/>
    <n v="0"/>
    <n v="32"/>
    <x v="6"/>
    <x v="25"/>
    <n v="0.42152466367713004"/>
    <n v="0.1807909604519774"/>
    <n v="129"/>
    <n v="145"/>
    <n v="13"/>
    <n v="0.31676136363636365"/>
    <n v="0.13352272727272727"/>
    <n v="0.25142045454545453"/>
    <n v="4.5454545454545456E-2"/>
    <n v="0.28409090909090906"/>
  </r>
  <r>
    <x v="180"/>
    <n v="0"/>
    <n v="223"/>
    <n v="0"/>
    <n v="94"/>
    <n v="1"/>
    <n v="178"/>
    <n v="0"/>
    <n v="32"/>
    <x v="6"/>
    <x v="25"/>
    <n v="0.42152466367713004"/>
    <n v="0.1797752808988764"/>
    <n v="129"/>
    <n v="146"/>
    <n v="13"/>
    <n v="0.31676136363636365"/>
    <n v="0.13352272727272727"/>
    <n v="0.25284090909090912"/>
    <n v="4.5454545454545456E-2"/>
    <n v="0.28480113636363635"/>
  </r>
  <r>
    <x v="181"/>
    <n v="0"/>
    <n v="223"/>
    <n v="0"/>
    <n v="94"/>
    <n v="2"/>
    <n v="180"/>
    <n v="0"/>
    <n v="32"/>
    <x v="6"/>
    <x v="26"/>
    <n v="0.42152466367713004"/>
    <n v="0.17777777777777778"/>
    <n v="129"/>
    <n v="148"/>
    <n v="12"/>
    <n v="0.31676136363636365"/>
    <n v="0.13352272727272727"/>
    <n v="0.25568181818181818"/>
    <n v="4.5454545454545456E-2"/>
    <n v="0.28622159090909094"/>
  </r>
  <r>
    <x v="182"/>
    <n v="2"/>
    <n v="225"/>
    <n v="0"/>
    <n v="94"/>
    <n v="1"/>
    <n v="181"/>
    <n v="0"/>
    <n v="32"/>
    <x v="6"/>
    <x v="26"/>
    <n v="0.4177777777777778"/>
    <n v="0.17679558011049723"/>
    <n v="131"/>
    <n v="149"/>
    <n v="12"/>
    <n v="0.31960227272727271"/>
    <n v="0.13352272727272727"/>
    <n v="0.25710227272727271"/>
    <n v="4.5454545454545456E-2"/>
    <n v="0.28835227272727271"/>
  </r>
  <r>
    <x v="183"/>
    <n v="3"/>
    <n v="228"/>
    <n v="0"/>
    <n v="94"/>
    <n v="2"/>
    <n v="183"/>
    <n v="0"/>
    <n v="32"/>
    <x v="6"/>
    <x v="26"/>
    <n v="0.41228070175438597"/>
    <n v="0.17486338797814208"/>
    <n v="134"/>
    <n v="151"/>
    <n v="12"/>
    <n v="0.32386363636363635"/>
    <n v="0.13352272727272727"/>
    <n v="0.25994318181818182"/>
    <n v="4.5454545454545456E-2"/>
    <n v="0.29190340909090906"/>
  </r>
  <r>
    <x v="184"/>
    <n v="2"/>
    <n v="230"/>
    <n v="0"/>
    <n v="94"/>
    <n v="2"/>
    <n v="185"/>
    <n v="0"/>
    <n v="32"/>
    <x v="6"/>
    <x v="26"/>
    <n v="0.40869565217391307"/>
    <n v="0.17297297297297298"/>
    <n v="136"/>
    <n v="153"/>
    <n v="12"/>
    <n v="0.32670454545454547"/>
    <n v="0.13352272727272727"/>
    <n v="0.26278409090909088"/>
    <n v="4.5454545454545456E-2"/>
    <n v="0.29474431818181818"/>
  </r>
  <r>
    <x v="185"/>
    <n v="3"/>
    <n v="233"/>
    <n v="0"/>
    <n v="94"/>
    <n v="3"/>
    <n v="188"/>
    <n v="0"/>
    <n v="32"/>
    <x v="6"/>
    <x v="26"/>
    <n v="0.40343347639484978"/>
    <n v="0.1702127659574468"/>
    <n v="139"/>
    <n v="156"/>
    <n v="12"/>
    <n v="0.33096590909090912"/>
    <n v="0.13352272727272727"/>
    <n v="0.26704545454545453"/>
    <n v="4.5454545454545456E-2"/>
    <n v="0.29900568181818182"/>
  </r>
  <r>
    <x v="186"/>
    <n v="2"/>
    <n v="235"/>
    <n v="0"/>
    <n v="94"/>
    <n v="1"/>
    <n v="189"/>
    <n v="0"/>
    <n v="32"/>
    <x v="6"/>
    <x v="26"/>
    <n v="0.4"/>
    <n v="0.1693121693121693"/>
    <n v="141"/>
    <n v="157"/>
    <n v="12"/>
    <n v="0.33380681818181818"/>
    <n v="0.13352272727272727"/>
    <n v="0.26846590909090912"/>
    <n v="4.5454545454545456E-2"/>
    <n v="0.30113636363636365"/>
  </r>
  <r>
    <x v="187"/>
    <n v="0"/>
    <n v="235"/>
    <n v="0"/>
    <n v="94"/>
    <n v="2"/>
    <n v="191"/>
    <n v="0"/>
    <n v="32"/>
    <x v="6"/>
    <x v="26"/>
    <n v="0.4"/>
    <n v="0.16753926701570682"/>
    <n v="141"/>
    <n v="159"/>
    <n v="12"/>
    <n v="0.33380681818181818"/>
    <n v="0.13352272727272727"/>
    <n v="0.27130681818181818"/>
    <n v="4.5454545454545456E-2"/>
    <n v="0.30255681818181818"/>
  </r>
  <r>
    <x v="188"/>
    <n v="0"/>
    <n v="235"/>
    <n v="0"/>
    <n v="94"/>
    <n v="1"/>
    <n v="192"/>
    <n v="0"/>
    <n v="32"/>
    <x v="6"/>
    <x v="27"/>
    <n v="0.4"/>
    <n v="0.16666666666666666"/>
    <n v="141"/>
    <n v="160"/>
    <n v="13"/>
    <n v="0.33380681818181818"/>
    <n v="0.13352272727272727"/>
    <n v="0.27272727272727271"/>
    <n v="4.5454545454545456E-2"/>
    <n v="0.30326704545454541"/>
  </r>
  <r>
    <x v="189"/>
    <n v="3"/>
    <n v="238"/>
    <n v="0"/>
    <n v="94"/>
    <n v="1"/>
    <n v="193"/>
    <n v="0"/>
    <n v="32"/>
    <x v="6"/>
    <x v="27"/>
    <n v="0.3949579831932773"/>
    <n v="0.16580310880829016"/>
    <n v="144"/>
    <n v="161"/>
    <n v="13"/>
    <n v="0.33806818181818182"/>
    <n v="0.13352272727272727"/>
    <n v="0.27414772727272729"/>
    <n v="4.5454545454545456E-2"/>
    <n v="0.30610795454545459"/>
  </r>
  <r>
    <x v="190"/>
    <n v="2"/>
    <n v="240"/>
    <n v="0"/>
    <n v="94"/>
    <n v="2"/>
    <n v="195"/>
    <n v="0"/>
    <n v="32"/>
    <x v="6"/>
    <x v="27"/>
    <n v="0.39166666666666666"/>
    <n v="0.1641025641025641"/>
    <n v="146"/>
    <n v="163"/>
    <n v="13"/>
    <n v="0.34090909090909088"/>
    <n v="0.13352272727272727"/>
    <n v="0.27698863636363635"/>
    <n v="4.5454545454545456E-2"/>
    <n v="0.30894886363636365"/>
  </r>
  <r>
    <x v="191"/>
    <n v="3"/>
    <n v="243"/>
    <n v="0"/>
    <n v="94"/>
    <n v="3"/>
    <n v="198"/>
    <n v="0"/>
    <n v="32"/>
    <x v="6"/>
    <x v="27"/>
    <n v="0.38683127572016462"/>
    <n v="0.16161616161616163"/>
    <n v="149"/>
    <n v="166"/>
    <n v="13"/>
    <n v="0.34517045454545453"/>
    <n v="0.13352272727272727"/>
    <n v="0.28125"/>
    <n v="4.5454545454545456E-2"/>
    <n v="0.31321022727272729"/>
  </r>
  <r>
    <x v="192"/>
    <n v="2"/>
    <n v="245"/>
    <n v="0"/>
    <n v="94"/>
    <n v="2"/>
    <n v="200"/>
    <n v="0"/>
    <n v="32"/>
    <x v="6"/>
    <x v="27"/>
    <n v="0.3836734693877551"/>
    <n v="0.16"/>
    <n v="151"/>
    <n v="168"/>
    <n v="13"/>
    <n v="0.34801136363636365"/>
    <n v="0.13352272727272727"/>
    <n v="0.28409090909090912"/>
    <n v="4.5454545454545456E-2"/>
    <n v="0.31605113636363635"/>
  </r>
  <r>
    <x v="193"/>
    <n v="3"/>
    <n v="248"/>
    <n v="0"/>
    <n v="94"/>
    <n v="1"/>
    <n v="201"/>
    <n v="0"/>
    <n v="32"/>
    <x v="6"/>
    <x v="27"/>
    <n v="0.37903225806451613"/>
    <n v="0.15920398009950248"/>
    <n v="154"/>
    <n v="169"/>
    <n v="13"/>
    <n v="0.35227272727272729"/>
    <n v="0.13352272727272727"/>
    <n v="0.28551136363636365"/>
    <n v="4.5454545454545456E-2"/>
    <n v="0.31889204545454547"/>
  </r>
  <r>
    <x v="194"/>
    <n v="0"/>
    <n v="248"/>
    <n v="0"/>
    <n v="94"/>
    <n v="2"/>
    <n v="203"/>
    <n v="0"/>
    <n v="32"/>
    <x v="6"/>
    <x v="27"/>
    <n v="0.37903225806451613"/>
    <n v="0.15763546798029557"/>
    <n v="154"/>
    <n v="171"/>
    <n v="13"/>
    <n v="0.35227272727272729"/>
    <n v="0.13352272727272727"/>
    <n v="0.28835227272727271"/>
    <n v="4.5454545454545456E-2"/>
    <n v="0.3203125"/>
  </r>
  <r>
    <x v="195"/>
    <n v="0"/>
    <n v="248"/>
    <n v="0"/>
    <n v="94"/>
    <n v="3"/>
    <n v="206"/>
    <n v="0"/>
    <n v="32"/>
    <x v="6"/>
    <x v="28"/>
    <n v="0.37903225806451613"/>
    <n v="0.1553398058252427"/>
    <n v="154"/>
    <n v="174"/>
    <n v="2"/>
    <n v="0.35227272727272729"/>
    <n v="0.13352272727272727"/>
    <n v="0.29261363636363635"/>
    <n v="4.5454545454545456E-2"/>
    <n v="0.32244318181818182"/>
  </r>
  <r>
    <x v="196"/>
    <n v="2"/>
    <n v="250"/>
    <n v="0"/>
    <n v="94"/>
    <n v="0"/>
    <n v="206"/>
    <n v="0"/>
    <n v="32"/>
    <x v="6"/>
    <x v="28"/>
    <n v="0.376"/>
    <n v="0.1553398058252427"/>
    <n v="156"/>
    <n v="174"/>
    <n v="2"/>
    <n v="0.35511363636363635"/>
    <n v="0.13352272727272727"/>
    <n v="0.29261363636363635"/>
    <n v="4.5454545454545456E-2"/>
    <n v="0.32386363636363635"/>
  </r>
  <r>
    <x v="197"/>
    <n v="3"/>
    <n v="253"/>
    <n v="0"/>
    <n v="94"/>
    <n v="2"/>
    <n v="208"/>
    <n v="0"/>
    <n v="32"/>
    <x v="7"/>
    <x v="28"/>
    <n v="0.3715415019762846"/>
    <n v="0.15384615384615385"/>
    <n v="159"/>
    <n v="176"/>
    <n v="12"/>
    <n v="0.359375"/>
    <n v="0.13352272727272727"/>
    <n v="0.29545454545454547"/>
    <n v="4.5454545454545456E-2"/>
    <n v="0.32741477272727271"/>
  </r>
  <r>
    <x v="198"/>
    <n v="3"/>
    <n v="256"/>
    <n v="0"/>
    <n v="94"/>
    <n v="2"/>
    <n v="210"/>
    <n v="0"/>
    <n v="32"/>
    <x v="7"/>
    <x v="28"/>
    <n v="0.3671875"/>
    <n v="0.15238095238095239"/>
    <n v="162"/>
    <n v="178"/>
    <n v="12"/>
    <n v="0.36363636363636365"/>
    <n v="0.13352272727272727"/>
    <n v="0.29829545454545453"/>
    <n v="4.5454545454545456E-2"/>
    <n v="0.33096590909090906"/>
  </r>
  <r>
    <x v="199"/>
    <n v="3"/>
    <n v="259"/>
    <n v="0"/>
    <n v="94"/>
    <n v="3"/>
    <n v="213"/>
    <n v="0"/>
    <n v="32"/>
    <x v="7"/>
    <x v="28"/>
    <n v="0.36293436293436293"/>
    <n v="0.15023474178403756"/>
    <n v="165"/>
    <n v="181"/>
    <n v="12"/>
    <n v="0.36789772727272729"/>
    <n v="0.13352272727272727"/>
    <n v="0.30255681818181818"/>
    <n v="4.5454545454545456E-2"/>
    <n v="0.33522727272727271"/>
  </r>
  <r>
    <x v="200"/>
    <n v="3"/>
    <n v="262"/>
    <n v="0"/>
    <n v="94"/>
    <n v="0"/>
    <n v="213"/>
    <n v="0"/>
    <n v="32"/>
    <x v="7"/>
    <x v="28"/>
    <n v="0.35877862595419846"/>
    <n v="0.15023474178403756"/>
    <n v="168"/>
    <n v="181"/>
    <n v="12"/>
    <n v="0.37215909090909088"/>
    <n v="0.13352272727272727"/>
    <n v="0.30255681818181818"/>
    <n v="4.5454545454545456E-2"/>
    <n v="0.33735795454545453"/>
  </r>
  <r>
    <x v="201"/>
    <n v="0"/>
    <n v="262"/>
    <n v="0"/>
    <n v="94"/>
    <n v="2"/>
    <n v="215"/>
    <n v="0"/>
    <n v="32"/>
    <x v="7"/>
    <x v="28"/>
    <n v="0.35877862595419846"/>
    <n v="0.14883720930232558"/>
    <n v="168"/>
    <n v="183"/>
    <n v="12"/>
    <n v="0.37215909090909088"/>
    <n v="0.13352272727272727"/>
    <n v="0.30539772727272729"/>
    <n v="4.5454545454545456E-2"/>
    <n v="0.33877840909090906"/>
  </r>
  <r>
    <x v="202"/>
    <n v="0"/>
    <n v="262"/>
    <n v="0"/>
    <n v="94"/>
    <n v="3"/>
    <n v="218"/>
    <n v="0"/>
    <n v="32"/>
    <x v="7"/>
    <x v="29"/>
    <n v="0.35877862595419846"/>
    <n v="0.14678899082568808"/>
    <n v="168"/>
    <n v="186"/>
    <n v="15"/>
    <n v="0.37215909090909088"/>
    <n v="0.13352272727272727"/>
    <n v="0.30965909090909088"/>
    <n v="4.5454545454545456E-2"/>
    <n v="0.34090909090909088"/>
  </r>
  <r>
    <x v="203"/>
    <n v="3"/>
    <n v="265"/>
    <n v="0"/>
    <n v="94"/>
    <n v="1"/>
    <n v="219"/>
    <n v="0"/>
    <n v="32"/>
    <x v="7"/>
    <x v="29"/>
    <n v="0.35471698113207545"/>
    <n v="0.14611872146118721"/>
    <n v="171"/>
    <n v="187"/>
    <n v="15"/>
    <n v="0.37642045454545453"/>
    <n v="0.13352272727272727"/>
    <n v="0.31107954545454547"/>
    <n v="4.5454545454545456E-2"/>
    <n v="0.34375"/>
  </r>
  <r>
    <x v="204"/>
    <n v="3"/>
    <n v="268"/>
    <n v="0"/>
    <n v="94"/>
    <n v="1"/>
    <n v="220"/>
    <n v="0"/>
    <n v="32"/>
    <x v="7"/>
    <x v="29"/>
    <n v="0.35074626865671643"/>
    <n v="0.14545454545454545"/>
    <n v="174"/>
    <n v="188"/>
    <n v="15"/>
    <n v="0.38068181818181818"/>
    <n v="0.13352272727272727"/>
    <n v="0.3125"/>
    <n v="4.5454545454545456E-2"/>
    <n v="0.34659090909090906"/>
  </r>
  <r>
    <x v="205"/>
    <n v="3"/>
    <n v="271"/>
    <n v="0"/>
    <n v="94"/>
    <n v="3"/>
    <n v="223"/>
    <n v="0"/>
    <n v="32"/>
    <x v="7"/>
    <x v="29"/>
    <n v="0.34686346863468637"/>
    <n v="0.14349775784753363"/>
    <n v="177"/>
    <n v="191"/>
    <n v="15"/>
    <n v="0.38494318181818182"/>
    <n v="0.13352272727272727"/>
    <n v="0.31676136363636365"/>
    <n v="4.5454545454545456E-2"/>
    <n v="0.35085227272727271"/>
  </r>
  <r>
    <x v="206"/>
    <n v="3"/>
    <n v="274"/>
    <n v="0"/>
    <n v="94"/>
    <n v="2"/>
    <n v="225"/>
    <n v="0"/>
    <n v="32"/>
    <x v="7"/>
    <x v="29"/>
    <n v="0.34306569343065696"/>
    <n v="0.14222222222222222"/>
    <n v="180"/>
    <n v="193"/>
    <n v="15"/>
    <n v="0.38920454545454547"/>
    <n v="0.13352272727272727"/>
    <n v="0.31960227272727271"/>
    <n v="4.5454545454545456E-2"/>
    <n v="0.35440340909090906"/>
  </r>
  <r>
    <x v="207"/>
    <n v="3"/>
    <n v="277"/>
    <n v="0"/>
    <n v="94"/>
    <n v="1"/>
    <n v="226"/>
    <n v="0"/>
    <n v="32"/>
    <x v="7"/>
    <x v="29"/>
    <n v="0.33935018050541516"/>
    <n v="0.1415929203539823"/>
    <n v="183"/>
    <n v="194"/>
    <n v="15"/>
    <n v="0.39346590909090912"/>
    <n v="0.13352272727272727"/>
    <n v="0.32102272727272729"/>
    <n v="4.5454545454545456E-2"/>
    <n v="0.35724431818181823"/>
  </r>
  <r>
    <x v="208"/>
    <n v="0"/>
    <n v="277"/>
    <n v="0"/>
    <n v="94"/>
    <n v="1"/>
    <n v="227"/>
    <n v="0"/>
    <n v="32"/>
    <x v="7"/>
    <x v="29"/>
    <n v="0.33935018050541516"/>
    <n v="0.14096916299559473"/>
    <n v="183"/>
    <n v="195"/>
    <n v="15"/>
    <n v="0.39346590909090912"/>
    <n v="0.13352272727272727"/>
    <n v="0.32244318181818182"/>
    <n v="4.5454545454545456E-2"/>
    <n v="0.35795454545454547"/>
  </r>
  <r>
    <x v="209"/>
    <n v="0"/>
    <n v="277"/>
    <n v="0"/>
    <n v="94"/>
    <n v="4"/>
    <n v="231"/>
    <n v="0"/>
    <n v="32"/>
    <x v="7"/>
    <x v="30"/>
    <n v="0.33935018050541516"/>
    <n v="0.13852813852813853"/>
    <n v="183"/>
    <n v="199"/>
    <n v="6"/>
    <n v="0.39346590909090912"/>
    <n v="0.13352272727272727"/>
    <n v="0.328125"/>
    <n v="4.5454545454545456E-2"/>
    <n v="0.36079545454545459"/>
  </r>
  <r>
    <x v="210"/>
    <n v="3"/>
    <n v="280"/>
    <n v="0"/>
    <n v="94"/>
    <n v="1"/>
    <n v="232"/>
    <n v="0"/>
    <n v="32"/>
    <x v="7"/>
    <x v="30"/>
    <n v="0.33571428571428569"/>
    <n v="0.13793103448275862"/>
    <n v="186"/>
    <n v="200"/>
    <n v="6"/>
    <n v="0.39772727272727271"/>
    <n v="0.13352272727272727"/>
    <n v="0.32954545454545453"/>
    <n v="4.5454545454545456E-2"/>
    <n v="0.36363636363636365"/>
  </r>
  <r>
    <x v="211"/>
    <n v="3"/>
    <n v="283"/>
    <n v="0"/>
    <n v="94"/>
    <n v="1"/>
    <n v="233"/>
    <n v="0"/>
    <n v="32"/>
    <x v="7"/>
    <x v="30"/>
    <n v="0.33215547703180209"/>
    <n v="0.13733905579399142"/>
    <n v="189"/>
    <n v="201"/>
    <n v="6"/>
    <n v="0.40198863636363635"/>
    <n v="0.13352272727272727"/>
    <n v="0.33096590909090912"/>
    <n v="4.5454545454545456E-2"/>
    <n v="0.36647727272727271"/>
  </r>
  <r>
    <x v="212"/>
    <n v="0"/>
    <n v="283"/>
    <n v="0"/>
    <n v="94"/>
    <n v="2"/>
    <n v="235"/>
    <n v="0"/>
    <n v="32"/>
    <x v="7"/>
    <x v="30"/>
    <n v="0.33215547703180209"/>
    <n v="0.13617021276595745"/>
    <n v="189"/>
    <n v="203"/>
    <n v="6"/>
    <n v="0.40198863636363635"/>
    <n v="0.13352272727272727"/>
    <n v="0.33380681818181818"/>
    <n v="4.5454545454545456E-2"/>
    <n v="0.36789772727272729"/>
  </r>
  <r>
    <x v="213"/>
    <n v="0"/>
    <n v="283"/>
    <n v="0"/>
    <n v="94"/>
    <n v="3"/>
    <n v="238"/>
    <n v="0"/>
    <n v="32"/>
    <x v="7"/>
    <x v="30"/>
    <n v="0.33215547703180209"/>
    <n v="0.13445378151260504"/>
    <n v="189"/>
    <n v="206"/>
    <n v="6"/>
    <n v="0.40198863636363635"/>
    <n v="0.13352272727272727"/>
    <n v="0.33806818181818182"/>
    <n v="4.5454545454545456E-2"/>
    <n v="0.37002840909090906"/>
  </r>
  <r>
    <x v="214"/>
    <n v="0"/>
    <n v="283"/>
    <n v="0"/>
    <n v="94"/>
    <n v="1"/>
    <n v="239"/>
    <n v="0"/>
    <n v="32"/>
    <x v="7"/>
    <x v="30"/>
    <n v="0.33215547703180209"/>
    <n v="0.13389121338912133"/>
    <n v="189"/>
    <n v="207"/>
    <n v="6"/>
    <n v="0.40198863636363635"/>
    <n v="0.13352272727272727"/>
    <n v="0.33948863636363635"/>
    <n v="4.5454545454545456E-2"/>
    <n v="0.37073863636363635"/>
  </r>
  <r>
    <x v="215"/>
    <n v="0"/>
    <n v="283"/>
    <n v="0"/>
    <n v="94"/>
    <n v="1"/>
    <n v="240"/>
    <n v="0"/>
    <n v="32"/>
    <x v="7"/>
    <x v="30"/>
    <n v="0.33215547703180209"/>
    <n v="0.13333333333333333"/>
    <n v="189"/>
    <n v="208"/>
    <n v="6"/>
    <n v="0.40198863636363635"/>
    <n v="0.13352272727272727"/>
    <n v="0.34090909090909088"/>
    <n v="4.5454545454545456E-2"/>
    <n v="0.37144886363636365"/>
  </r>
  <r>
    <x v="216"/>
    <n v="0"/>
    <n v="283"/>
    <n v="0"/>
    <n v="94"/>
    <n v="3"/>
    <n v="243"/>
    <n v="0"/>
    <n v="32"/>
    <x v="7"/>
    <x v="31"/>
    <n v="0.33215547703180209"/>
    <n v="0.13168724279835392"/>
    <n v="189"/>
    <n v="211"/>
    <n v="15"/>
    <n v="0.40198863636363635"/>
    <n v="0.13352272727272727"/>
    <n v="0.34517045454545453"/>
    <n v="4.5454545454545456E-2"/>
    <n v="0.37357954545454541"/>
  </r>
  <r>
    <x v="217"/>
    <n v="3"/>
    <n v="286"/>
    <n v="0"/>
    <n v="94"/>
    <n v="2"/>
    <n v="245"/>
    <n v="0"/>
    <n v="32"/>
    <x v="7"/>
    <x v="31"/>
    <n v="0.32867132867132864"/>
    <n v="0.1306122448979592"/>
    <n v="192"/>
    <n v="213"/>
    <n v="15"/>
    <n v="0.40625"/>
    <n v="0.13352272727272727"/>
    <n v="0.34801136363636365"/>
    <n v="4.5454545454545456E-2"/>
    <n v="0.37713068181818182"/>
  </r>
  <r>
    <x v="218"/>
    <n v="3"/>
    <n v="289"/>
    <n v="0"/>
    <n v="94"/>
    <n v="1"/>
    <n v="246"/>
    <n v="0"/>
    <n v="32"/>
    <x v="7"/>
    <x v="31"/>
    <n v="0.32525951557093424"/>
    <n v="0.13008130081300814"/>
    <n v="195"/>
    <n v="214"/>
    <n v="15"/>
    <n v="0.41051136363636365"/>
    <n v="0.13352272727272727"/>
    <n v="0.34943181818181818"/>
    <n v="4.5454545454545456E-2"/>
    <n v="0.37997159090909094"/>
  </r>
  <r>
    <x v="219"/>
    <n v="3"/>
    <n v="292"/>
    <n v="0"/>
    <n v="94"/>
    <n v="2"/>
    <n v="248"/>
    <n v="0"/>
    <n v="32"/>
    <x v="7"/>
    <x v="31"/>
    <n v="0.32191780821917809"/>
    <n v="0.12903225806451613"/>
    <n v="198"/>
    <n v="216"/>
    <n v="15"/>
    <n v="0.41477272727272729"/>
    <n v="0.13352272727272727"/>
    <n v="0.35227272727272729"/>
    <n v="4.5454545454545456E-2"/>
    <n v="0.38352272727272729"/>
  </r>
  <r>
    <x v="220"/>
    <n v="3"/>
    <n v="295"/>
    <n v="0"/>
    <n v="94"/>
    <n v="3"/>
    <n v="251"/>
    <n v="0"/>
    <n v="32"/>
    <x v="7"/>
    <x v="31"/>
    <n v="0.31864406779661014"/>
    <n v="0.12749003984063745"/>
    <n v="201"/>
    <n v="219"/>
    <n v="15"/>
    <n v="0.41903409090909088"/>
    <n v="0.13352272727272727"/>
    <n v="0.35653409090909088"/>
    <n v="4.5454545454545456E-2"/>
    <n v="0.38778409090909088"/>
  </r>
  <r>
    <x v="221"/>
    <n v="3"/>
    <n v="298"/>
    <n v="0"/>
    <n v="94"/>
    <n v="2"/>
    <n v="253"/>
    <n v="0"/>
    <n v="32"/>
    <x v="7"/>
    <x v="31"/>
    <n v="0.31543624161073824"/>
    <n v="0.12648221343873517"/>
    <n v="204"/>
    <n v="221"/>
    <n v="15"/>
    <n v="0.42329545454545453"/>
    <n v="0.13352272727272727"/>
    <n v="0.359375"/>
    <n v="4.5454545454545456E-2"/>
    <n v="0.39133522727272729"/>
  </r>
  <r>
    <x v="222"/>
    <n v="0"/>
    <n v="298"/>
    <n v="0"/>
    <n v="94"/>
    <n v="0"/>
    <n v="253"/>
    <n v="0"/>
    <n v="32"/>
    <x v="7"/>
    <x v="31"/>
    <n v="0.31543624161073824"/>
    <n v="0.12648221343873517"/>
    <n v="204"/>
    <n v="221"/>
    <n v="15"/>
    <n v="0.42329545454545453"/>
    <n v="0.13352272727272727"/>
    <n v="0.359375"/>
    <n v="4.5454545454545456E-2"/>
    <n v="0.39133522727272729"/>
  </r>
  <r>
    <x v="223"/>
    <n v="0"/>
    <n v="298"/>
    <n v="0"/>
    <n v="94"/>
    <n v="4"/>
    <n v="257"/>
    <n v="0"/>
    <n v="32"/>
    <x v="7"/>
    <x v="32"/>
    <n v="0.31543624161073824"/>
    <n v="0.1245136186770428"/>
    <n v="204"/>
    <n v="225"/>
    <n v="9"/>
    <n v="0.42329545454545453"/>
    <n v="0.13352272727272727"/>
    <n v="0.36505681818181818"/>
    <n v="4.5454545454545456E-2"/>
    <n v="0.39417613636363635"/>
  </r>
  <r>
    <x v="224"/>
    <n v="3"/>
    <n v="301"/>
    <n v="0"/>
    <n v="94"/>
    <n v="1"/>
    <n v="258"/>
    <n v="0"/>
    <n v="32"/>
    <x v="7"/>
    <x v="32"/>
    <n v="0.3122923588039867"/>
    <n v="0.12403100775193798"/>
    <n v="207"/>
    <n v="226"/>
    <n v="9"/>
    <n v="0.42755681818181818"/>
    <n v="0.13352272727272727"/>
    <n v="0.36647727272727271"/>
    <n v="4.5454545454545456E-2"/>
    <n v="0.39701704545454541"/>
  </r>
  <r>
    <x v="225"/>
    <n v="3"/>
    <n v="304"/>
    <n v="0"/>
    <n v="94"/>
    <n v="1"/>
    <n v="259"/>
    <n v="0"/>
    <n v="32"/>
    <x v="7"/>
    <x v="32"/>
    <n v="0.30921052631578949"/>
    <n v="0.12355212355212356"/>
    <n v="210"/>
    <n v="227"/>
    <n v="9"/>
    <n v="0.43181818181818182"/>
    <n v="0.13352272727272727"/>
    <n v="0.36789772727272729"/>
    <n v="4.5454545454545456E-2"/>
    <n v="0.39985795454545459"/>
  </r>
  <r>
    <x v="226"/>
    <n v="3"/>
    <n v="307"/>
    <n v="0"/>
    <n v="94"/>
    <n v="3"/>
    <n v="262"/>
    <n v="0"/>
    <n v="32"/>
    <x v="7"/>
    <x v="32"/>
    <n v="0.30618892508143325"/>
    <n v="0.12213740458015267"/>
    <n v="213"/>
    <n v="230"/>
    <n v="9"/>
    <n v="0.43607954545454547"/>
    <n v="0.13352272727272727"/>
    <n v="0.37215909090909088"/>
    <n v="4.5454545454545456E-2"/>
    <n v="0.40411931818181818"/>
  </r>
  <r>
    <x v="227"/>
    <n v="3"/>
    <n v="310"/>
    <n v="0"/>
    <n v="94"/>
    <n v="3"/>
    <n v="265"/>
    <n v="0"/>
    <n v="32"/>
    <x v="8"/>
    <x v="32"/>
    <n v="0.3032258064516129"/>
    <n v="0.12075471698113208"/>
    <n v="216"/>
    <n v="233"/>
    <n v="6"/>
    <n v="0.44034090909090912"/>
    <n v="0.13352272727272727"/>
    <n v="0.37642045454545453"/>
    <n v="4.5454545454545456E-2"/>
    <n v="0.40838068181818182"/>
  </r>
  <r>
    <x v="228"/>
    <n v="3"/>
    <n v="313"/>
    <n v="0"/>
    <n v="94"/>
    <n v="2"/>
    <n v="267"/>
    <n v="0"/>
    <n v="32"/>
    <x v="8"/>
    <x v="32"/>
    <n v="0.30031948881789139"/>
    <n v="0.1198501872659176"/>
    <n v="219"/>
    <n v="235"/>
    <n v="6"/>
    <n v="0.44460227272727271"/>
    <n v="0.13352272727272727"/>
    <n v="0.37926136363636365"/>
    <n v="4.5454545454545456E-2"/>
    <n v="0.41193181818181818"/>
  </r>
  <r>
    <x v="229"/>
    <n v="0"/>
    <n v="313"/>
    <n v="0"/>
    <n v="94"/>
    <n v="2"/>
    <n v="269"/>
    <n v="0"/>
    <n v="32"/>
    <x v="8"/>
    <x v="32"/>
    <n v="0.30031948881789139"/>
    <n v="0.11895910780669144"/>
    <n v="219"/>
    <n v="237"/>
    <n v="6"/>
    <n v="0.44460227272727271"/>
    <n v="0.13352272727272727"/>
    <n v="0.38210227272727271"/>
    <n v="4.5454545454545456E-2"/>
    <n v="0.41335227272727271"/>
  </r>
  <r>
    <x v="230"/>
    <n v="0"/>
    <n v="313"/>
    <n v="0"/>
    <n v="94"/>
    <n v="2"/>
    <n v="271"/>
    <n v="0"/>
    <n v="32"/>
    <x v="8"/>
    <x v="33"/>
    <n v="0.30031948881789139"/>
    <n v="0.11808118081180811"/>
    <n v="219"/>
    <n v="239"/>
    <n v="15"/>
    <n v="0.44460227272727271"/>
    <n v="0.13352272727272727"/>
    <n v="0.38494318181818182"/>
    <n v="4.5454545454545456E-2"/>
    <n v="0.41477272727272729"/>
  </r>
  <r>
    <x v="231"/>
    <n v="3"/>
    <n v="316"/>
    <n v="0"/>
    <n v="94"/>
    <n v="1"/>
    <n v="272"/>
    <n v="0"/>
    <n v="32"/>
    <x v="8"/>
    <x v="33"/>
    <n v="0.29746835443037972"/>
    <n v="0.11764705882352941"/>
    <n v="222"/>
    <n v="240"/>
    <n v="15"/>
    <n v="0.44886363636363635"/>
    <n v="0.13352272727272727"/>
    <n v="0.38636363636363635"/>
    <n v="4.5454545454545456E-2"/>
    <n v="0.41761363636363635"/>
  </r>
  <r>
    <x v="232"/>
    <n v="3"/>
    <n v="319"/>
    <n v="0"/>
    <n v="94"/>
    <n v="0"/>
    <n v="272"/>
    <n v="0"/>
    <n v="32"/>
    <x v="8"/>
    <x v="33"/>
    <n v="0.29467084639498431"/>
    <n v="0.11764705882352941"/>
    <n v="225"/>
    <n v="240"/>
    <n v="15"/>
    <n v="0.453125"/>
    <n v="0.13352272727272727"/>
    <n v="0.38636363636363635"/>
    <n v="4.5454545454545456E-2"/>
    <n v="0.41974431818181818"/>
  </r>
  <r>
    <x v="233"/>
    <n v="3"/>
    <n v="322"/>
    <n v="0"/>
    <n v="94"/>
    <n v="1"/>
    <n v="273"/>
    <n v="0"/>
    <n v="32"/>
    <x v="8"/>
    <x v="33"/>
    <n v="0.29192546583850931"/>
    <n v="0.11721611721611722"/>
    <n v="228"/>
    <n v="241"/>
    <n v="15"/>
    <n v="0.45738636363636365"/>
    <n v="0.13352272727272727"/>
    <n v="0.38778409090909088"/>
    <n v="4.5454545454545456E-2"/>
    <n v="0.42258522727272729"/>
  </r>
  <r>
    <x v="234"/>
    <n v="3"/>
    <n v="325"/>
    <n v="0"/>
    <n v="94"/>
    <n v="2"/>
    <n v="275"/>
    <n v="0"/>
    <n v="32"/>
    <x v="8"/>
    <x v="33"/>
    <n v="0.28923076923076924"/>
    <n v="0.11636363636363636"/>
    <n v="231"/>
    <n v="243"/>
    <n v="15"/>
    <n v="0.46164772727272729"/>
    <n v="0.13352272727272727"/>
    <n v="0.390625"/>
    <n v="4.5454545454545456E-2"/>
    <n v="0.42613636363636365"/>
  </r>
  <r>
    <x v="235"/>
    <n v="3"/>
    <n v="328"/>
    <n v="0"/>
    <n v="94"/>
    <n v="2"/>
    <n v="277"/>
    <n v="0"/>
    <n v="32"/>
    <x v="8"/>
    <x v="33"/>
    <n v="0.28658536585365851"/>
    <n v="0.11552346570397112"/>
    <n v="234"/>
    <n v="245"/>
    <n v="15"/>
    <n v="0.46590909090909088"/>
    <n v="0.13352272727272727"/>
    <n v="0.39346590909090912"/>
    <n v="4.5454545454545456E-2"/>
    <n v="0.4296875"/>
  </r>
  <r>
    <x v="236"/>
    <n v="0"/>
    <n v="328"/>
    <n v="0"/>
    <n v="94"/>
    <n v="1"/>
    <n v="278"/>
    <n v="0"/>
    <n v="32"/>
    <x v="8"/>
    <x v="33"/>
    <n v="0.28658536585365851"/>
    <n v="0.11510791366906475"/>
    <n v="234"/>
    <n v="246"/>
    <n v="15"/>
    <n v="0.46590909090909088"/>
    <n v="0.13352272727272727"/>
    <n v="0.39488636363636365"/>
    <n v="4.5454545454545456E-2"/>
    <n v="0.43039772727272729"/>
  </r>
  <r>
    <x v="237"/>
    <n v="0"/>
    <n v="328"/>
    <n v="0"/>
    <n v="94"/>
    <n v="3"/>
    <n v="281"/>
    <n v="0"/>
    <n v="32"/>
    <x v="8"/>
    <x v="34"/>
    <n v="0.28658536585365851"/>
    <n v="0.11387900355871886"/>
    <n v="234"/>
    <n v="249"/>
    <n v="15"/>
    <n v="0.46590909090909088"/>
    <n v="0.13352272727272727"/>
    <n v="0.39914772727272729"/>
    <n v="4.5454545454545456E-2"/>
    <n v="0.43252840909090906"/>
  </r>
  <r>
    <x v="238"/>
    <n v="3"/>
    <n v="331"/>
    <n v="0"/>
    <n v="94"/>
    <n v="2"/>
    <n v="283"/>
    <n v="0"/>
    <n v="32"/>
    <x v="8"/>
    <x v="34"/>
    <n v="0.28398791540785501"/>
    <n v="0.11307420494699646"/>
    <n v="237"/>
    <n v="251"/>
    <n v="15"/>
    <n v="0.47017045454545453"/>
    <n v="0.13352272727272727"/>
    <n v="0.40198863636363635"/>
    <n v="4.5454545454545456E-2"/>
    <n v="0.43607954545454541"/>
  </r>
  <r>
    <x v="239"/>
    <n v="3"/>
    <n v="334"/>
    <n v="0"/>
    <n v="94"/>
    <n v="1"/>
    <n v="284"/>
    <n v="0"/>
    <n v="32"/>
    <x v="8"/>
    <x v="34"/>
    <n v="0.28143712574850299"/>
    <n v="0.11267605633802817"/>
    <n v="240"/>
    <n v="252"/>
    <n v="15"/>
    <n v="0.47443181818181818"/>
    <n v="0.13352272727272727"/>
    <n v="0.40340909090909088"/>
    <n v="4.5454545454545456E-2"/>
    <n v="0.43892045454545453"/>
  </r>
  <r>
    <x v="240"/>
    <n v="3"/>
    <n v="337"/>
    <n v="0"/>
    <n v="94"/>
    <n v="3"/>
    <n v="287"/>
    <n v="0"/>
    <n v="32"/>
    <x v="8"/>
    <x v="34"/>
    <n v="0.27893175074183979"/>
    <n v="0.11149825783972125"/>
    <n v="243"/>
    <n v="255"/>
    <n v="15"/>
    <n v="0.47869318181818182"/>
    <n v="0.13352272727272727"/>
    <n v="0.40767045454545453"/>
    <n v="4.5454545454545456E-2"/>
    <n v="0.44318181818181818"/>
  </r>
  <r>
    <x v="241"/>
    <n v="3"/>
    <n v="340"/>
    <n v="0"/>
    <n v="94"/>
    <n v="4"/>
    <n v="291"/>
    <n v="0"/>
    <n v="32"/>
    <x v="8"/>
    <x v="34"/>
    <n v="0.27647058823529413"/>
    <n v="0.10996563573883161"/>
    <n v="246"/>
    <n v="259"/>
    <n v="15"/>
    <n v="0.48295454545454547"/>
    <n v="0.13352272727272727"/>
    <n v="0.41335227272727271"/>
    <n v="4.5454545454545456E-2"/>
    <n v="0.44815340909090906"/>
  </r>
  <r>
    <x v="242"/>
    <n v="3"/>
    <n v="343"/>
    <n v="0"/>
    <n v="94"/>
    <n v="0"/>
    <n v="291"/>
    <n v="0"/>
    <n v="32"/>
    <x v="8"/>
    <x v="34"/>
    <n v="0.27405247813411077"/>
    <n v="0.10996563573883161"/>
    <n v="249"/>
    <n v="259"/>
    <n v="15"/>
    <n v="0.48721590909090912"/>
    <n v="0.13352272727272727"/>
    <n v="0.41335227272727271"/>
    <n v="4.5454545454545456E-2"/>
    <n v="0.45028409090909094"/>
  </r>
  <r>
    <x v="243"/>
    <n v="0"/>
    <n v="343"/>
    <n v="0"/>
    <n v="94"/>
    <n v="0"/>
    <n v="291"/>
    <n v="0"/>
    <n v="32"/>
    <x v="8"/>
    <x v="34"/>
    <n v="0.27405247813411077"/>
    <n v="0.10996563573883161"/>
    <n v="249"/>
    <n v="259"/>
    <n v="15"/>
    <n v="0.48721590909090912"/>
    <n v="0.13352272727272727"/>
    <n v="0.41335227272727271"/>
    <n v="4.5454545454545456E-2"/>
    <n v="0.45028409090909094"/>
  </r>
  <r>
    <x v="244"/>
    <n v="0"/>
    <n v="343"/>
    <n v="0"/>
    <n v="94"/>
    <n v="2"/>
    <n v="293"/>
    <n v="0"/>
    <n v="32"/>
    <x v="8"/>
    <x v="35"/>
    <n v="0.27405247813411077"/>
    <n v="0.10921501706484642"/>
    <n v="249"/>
    <n v="261"/>
    <n v="15"/>
    <n v="0.48721590909090912"/>
    <n v="0.13352272727272727"/>
    <n v="0.41619318181818182"/>
    <n v="4.5454545454545456E-2"/>
    <n v="0.45170454545454547"/>
  </r>
  <r>
    <x v="245"/>
    <n v="3"/>
    <n v="346"/>
    <n v="0"/>
    <n v="94"/>
    <n v="1"/>
    <n v="294"/>
    <n v="0"/>
    <n v="32"/>
    <x v="8"/>
    <x v="35"/>
    <n v="0.27167630057803466"/>
    <n v="0.10884353741496598"/>
    <n v="252"/>
    <n v="262"/>
    <n v="15"/>
    <n v="0.49147727272727271"/>
    <n v="0.13352272727272727"/>
    <n v="0.41761363636363635"/>
    <n v="4.5454545454545456E-2"/>
    <n v="0.45454545454545453"/>
  </r>
  <r>
    <x v="246"/>
    <n v="3"/>
    <n v="349"/>
    <n v="0"/>
    <n v="94"/>
    <n v="1"/>
    <n v="295"/>
    <n v="0"/>
    <n v="32"/>
    <x v="8"/>
    <x v="35"/>
    <n v="0.2693409742120344"/>
    <n v="0.10847457627118644"/>
    <n v="255"/>
    <n v="263"/>
    <n v="15"/>
    <n v="0.49573863636363635"/>
    <n v="0.13352272727272727"/>
    <n v="0.41903409090909088"/>
    <n v="4.5454545454545456E-2"/>
    <n v="0.45738636363636365"/>
  </r>
  <r>
    <x v="247"/>
    <n v="3"/>
    <n v="352"/>
    <n v="0"/>
    <n v="94"/>
    <n v="3"/>
    <n v="298"/>
    <n v="0"/>
    <n v="32"/>
    <x v="8"/>
    <x v="35"/>
    <n v="0.26704545454545453"/>
    <n v="0.10738255033557047"/>
    <n v="258"/>
    <n v="266"/>
    <n v="15"/>
    <n v="0.5"/>
    <n v="0.13352272727272727"/>
    <n v="0.42329545454545453"/>
    <n v="4.5454545454545456E-2"/>
    <n v="0.46164772727272729"/>
  </r>
  <r>
    <x v="248"/>
    <n v="3"/>
    <n v="355"/>
    <n v="0"/>
    <n v="94"/>
    <n v="3"/>
    <n v="301"/>
    <n v="0"/>
    <n v="32"/>
    <x v="8"/>
    <x v="35"/>
    <n v="0.26478873239436618"/>
    <n v="0.10631229235880399"/>
    <n v="261"/>
    <n v="269"/>
    <n v="15"/>
    <n v="0.50426136363636365"/>
    <n v="0.13352272727272727"/>
    <n v="0.42755681818181818"/>
    <n v="4.5454545454545456E-2"/>
    <n v="0.46590909090909094"/>
  </r>
  <r>
    <x v="249"/>
    <n v="3"/>
    <n v="358"/>
    <n v="0"/>
    <n v="94"/>
    <n v="2"/>
    <n v="303"/>
    <n v="0"/>
    <n v="32"/>
    <x v="8"/>
    <x v="35"/>
    <n v="0.26256983240223464"/>
    <n v="0.10561056105610561"/>
    <n v="264"/>
    <n v="271"/>
    <n v="15"/>
    <n v="0.50852272727272729"/>
    <n v="0.13352272727272727"/>
    <n v="0.43039772727272729"/>
    <n v="4.5454545454545456E-2"/>
    <n v="0.46946022727272729"/>
  </r>
  <r>
    <x v="250"/>
    <n v="0"/>
    <n v="358"/>
    <n v="0"/>
    <n v="94"/>
    <n v="2"/>
    <n v="305"/>
    <n v="0"/>
    <n v="32"/>
    <x v="8"/>
    <x v="35"/>
    <n v="0.26256983240223464"/>
    <n v="0.10491803278688525"/>
    <n v="264"/>
    <n v="273"/>
    <n v="15"/>
    <n v="0.50852272727272729"/>
    <n v="0.13352272727272727"/>
    <n v="0.43323863636363635"/>
    <n v="4.5454545454545456E-2"/>
    <n v="0.47088068181818182"/>
  </r>
  <r>
    <x v="251"/>
    <n v="0"/>
    <n v="358"/>
    <n v="0"/>
    <n v="94"/>
    <n v="2"/>
    <n v="307"/>
    <n v="0"/>
    <n v="32"/>
    <x v="8"/>
    <x v="36"/>
    <n v="0.26256983240223464"/>
    <n v="0.10423452768729642"/>
    <n v="264"/>
    <n v="275"/>
    <n v="15"/>
    <n v="0.50852272727272729"/>
    <n v="0.13352272727272727"/>
    <n v="0.43607954545454547"/>
    <n v="4.5454545454545456E-2"/>
    <n v="0.47230113636363635"/>
  </r>
  <r>
    <x v="252"/>
    <n v="3"/>
    <n v="361"/>
    <n v="0"/>
    <n v="94"/>
    <n v="1"/>
    <n v="308"/>
    <n v="0"/>
    <n v="32"/>
    <x v="8"/>
    <x v="36"/>
    <n v="0.26038781163434904"/>
    <n v="0.1038961038961039"/>
    <n v="267"/>
    <n v="276"/>
    <n v="15"/>
    <n v="0.51278409090909094"/>
    <n v="0.13352272727272727"/>
    <n v="0.4375"/>
    <n v="4.5454545454545456E-2"/>
    <n v="0.47514204545454547"/>
  </r>
  <r>
    <x v="253"/>
    <n v="3"/>
    <n v="364"/>
    <n v="0"/>
    <n v="94"/>
    <n v="2"/>
    <n v="310"/>
    <n v="0"/>
    <n v="32"/>
    <x v="8"/>
    <x v="36"/>
    <n v="0.25824175824175827"/>
    <n v="0.1032258064516129"/>
    <n v="270"/>
    <n v="278"/>
    <n v="15"/>
    <n v="0.51704545454545459"/>
    <n v="0.13352272727272727"/>
    <n v="0.44034090909090912"/>
    <n v="4.5454545454545456E-2"/>
    <n v="0.47869318181818188"/>
  </r>
  <r>
    <x v="254"/>
    <n v="3"/>
    <n v="367"/>
    <n v="0"/>
    <n v="94"/>
    <n v="3"/>
    <n v="313"/>
    <n v="0"/>
    <n v="32"/>
    <x v="8"/>
    <x v="36"/>
    <n v="0.2561307901907357"/>
    <n v="0.10223642172523961"/>
    <n v="273"/>
    <n v="281"/>
    <n v="15"/>
    <n v="0.52130681818181823"/>
    <n v="0.13352272727272727"/>
    <n v="0.44460227272727271"/>
    <n v="4.5454545454545456E-2"/>
    <n v="0.48295454545454547"/>
  </r>
  <r>
    <x v="255"/>
    <n v="3"/>
    <n v="370"/>
    <n v="0"/>
    <n v="94"/>
    <n v="3"/>
    <n v="316"/>
    <n v="0"/>
    <n v="32"/>
    <x v="8"/>
    <x v="36"/>
    <n v="0.25405405405405407"/>
    <n v="0.10126582278481013"/>
    <n v="276"/>
    <n v="284"/>
    <n v="15"/>
    <n v="0.52556818181818177"/>
    <n v="0.13352272727272727"/>
    <n v="0.44886363636363635"/>
    <n v="4.5454545454545456E-2"/>
    <n v="0.48721590909090906"/>
  </r>
  <r>
    <x v="256"/>
    <n v="3"/>
    <n v="373"/>
    <n v="0"/>
    <n v="94"/>
    <n v="2"/>
    <n v="318"/>
    <n v="0"/>
    <n v="32"/>
    <x v="8"/>
    <x v="36"/>
    <n v="0.25201072386058981"/>
    <n v="0.10062893081761007"/>
    <n v="279"/>
    <n v="286"/>
    <n v="15"/>
    <n v="0.52982954545454541"/>
    <n v="0.13352272727272727"/>
    <n v="0.45170454545454547"/>
    <n v="4.5454545454545456E-2"/>
    <n v="0.49076704545454541"/>
  </r>
  <r>
    <x v="257"/>
    <n v="0"/>
    <n v="373"/>
    <n v="0"/>
    <n v="94"/>
    <n v="1"/>
    <n v="319"/>
    <n v="0"/>
    <n v="32"/>
    <x v="8"/>
    <x v="36"/>
    <n v="0.25201072386058981"/>
    <n v="0.10031347962382445"/>
    <n v="279"/>
    <n v="287"/>
    <n v="15"/>
    <n v="0.52982954545454541"/>
    <n v="0.13352272727272727"/>
    <n v="0.453125"/>
    <n v="4.5454545454545456E-2"/>
    <n v="0.49147727272727271"/>
  </r>
  <r>
    <x v="258"/>
    <n v="0"/>
    <n v="373"/>
    <n v="0"/>
    <n v="94"/>
    <n v="2"/>
    <n v="321"/>
    <n v="0"/>
    <n v="32"/>
    <x v="9"/>
    <x v="37"/>
    <n v="0.25201072386058981"/>
    <n v="9.9688473520249218E-2"/>
    <n v="279"/>
    <n v="289"/>
    <n v="15"/>
    <n v="0.52982954545454541"/>
    <n v="0.13352272727272727"/>
    <n v="0.45596590909090912"/>
    <n v="4.5454545454545456E-2"/>
    <n v="0.49289772727272729"/>
  </r>
  <r>
    <x v="259"/>
    <n v="3"/>
    <n v="376"/>
    <n v="0"/>
    <n v="94"/>
    <n v="2"/>
    <n v="323"/>
    <n v="0"/>
    <n v="32"/>
    <x v="9"/>
    <x v="37"/>
    <n v="0.25"/>
    <n v="9.9071207430340563E-2"/>
    <n v="282"/>
    <n v="291"/>
    <n v="15"/>
    <n v="0.53409090909090906"/>
    <n v="0.13352272727272727"/>
    <n v="0.45880681818181818"/>
    <n v="4.5454545454545456E-2"/>
    <n v="0.49644886363636365"/>
  </r>
  <r>
    <x v="260"/>
    <n v="3"/>
    <n v="379"/>
    <n v="0"/>
    <n v="94"/>
    <n v="2"/>
    <n v="325"/>
    <n v="0"/>
    <n v="32"/>
    <x v="9"/>
    <x v="37"/>
    <n v="0.24802110817941952"/>
    <n v="9.8461538461538461E-2"/>
    <n v="285"/>
    <n v="293"/>
    <n v="15"/>
    <n v="0.53835227272727271"/>
    <n v="0.13352272727272727"/>
    <n v="0.46164772727272729"/>
    <n v="4.5454545454545456E-2"/>
    <n v="0.5"/>
  </r>
  <r>
    <x v="261"/>
    <n v="3"/>
    <n v="382"/>
    <n v="0"/>
    <n v="94"/>
    <n v="3"/>
    <n v="328"/>
    <n v="0"/>
    <n v="32"/>
    <x v="9"/>
    <x v="37"/>
    <n v="0.24607329842931938"/>
    <n v="9.7560975609756101E-2"/>
    <n v="288"/>
    <n v="296"/>
    <n v="15"/>
    <n v="0.54261363636363635"/>
    <n v="0.13352272727272727"/>
    <n v="0.46590909090909088"/>
    <n v="4.5454545454545456E-2"/>
    <n v="0.50426136363636365"/>
  </r>
  <r>
    <x v="262"/>
    <n v="3"/>
    <n v="385"/>
    <n v="0"/>
    <n v="94"/>
    <n v="3"/>
    <n v="331"/>
    <n v="0"/>
    <n v="32"/>
    <x v="9"/>
    <x v="37"/>
    <n v="0.24415584415584415"/>
    <n v="9.6676737160120846E-2"/>
    <n v="291"/>
    <n v="299"/>
    <n v="15"/>
    <n v="0.546875"/>
    <n v="0.13352272727272727"/>
    <n v="0.47017045454545453"/>
    <n v="4.5454545454545456E-2"/>
    <n v="0.50852272727272729"/>
  </r>
  <r>
    <x v="263"/>
    <n v="3"/>
    <n v="388"/>
    <n v="0"/>
    <n v="94"/>
    <n v="1"/>
    <n v="332"/>
    <n v="0"/>
    <n v="32"/>
    <x v="9"/>
    <x v="37"/>
    <n v="0.2422680412371134"/>
    <n v="9.6385542168674704E-2"/>
    <n v="294"/>
    <n v="300"/>
    <n v="15"/>
    <n v="0.55113636363636365"/>
    <n v="0.13352272727272727"/>
    <n v="0.47159090909090912"/>
    <n v="4.5454545454545456E-2"/>
    <n v="0.51136363636363635"/>
  </r>
  <r>
    <x v="264"/>
    <n v="0"/>
    <n v="388"/>
    <n v="0"/>
    <n v="94"/>
    <n v="1"/>
    <n v="333"/>
    <n v="0"/>
    <n v="32"/>
    <x v="9"/>
    <x v="37"/>
    <n v="0.2422680412371134"/>
    <n v="9.6096096096096095E-2"/>
    <n v="294"/>
    <n v="301"/>
    <n v="15"/>
    <n v="0.55113636363636365"/>
    <n v="0.13352272727272727"/>
    <n v="0.47301136363636365"/>
    <n v="4.5454545454545456E-2"/>
    <n v="0.51207386363636365"/>
  </r>
  <r>
    <x v="265"/>
    <n v="0"/>
    <n v="388"/>
    <n v="0"/>
    <n v="94"/>
    <n v="4"/>
    <n v="337"/>
    <n v="0"/>
    <n v="32"/>
    <x v="9"/>
    <x v="38"/>
    <n v="0.2422680412371134"/>
    <n v="9.4955489614243327E-2"/>
    <n v="294"/>
    <n v="305"/>
    <n v="15"/>
    <n v="0.55113636363636365"/>
    <n v="0.13352272727272727"/>
    <n v="0.47869318181818182"/>
    <n v="4.5454545454545456E-2"/>
    <n v="0.51491477272727271"/>
  </r>
  <r>
    <x v="266"/>
    <n v="3"/>
    <n v="391"/>
    <n v="0"/>
    <n v="94"/>
    <n v="2"/>
    <n v="339"/>
    <n v="0"/>
    <n v="32"/>
    <x v="9"/>
    <x v="38"/>
    <n v="0.24040920716112532"/>
    <n v="9.4395280235988199E-2"/>
    <n v="297"/>
    <n v="307"/>
    <n v="15"/>
    <n v="0.55539772727272729"/>
    <n v="0.13352272727272727"/>
    <n v="0.48153409090909088"/>
    <n v="4.5454545454545456E-2"/>
    <n v="0.51846590909090906"/>
  </r>
  <r>
    <x v="267"/>
    <n v="3"/>
    <n v="394"/>
    <n v="0"/>
    <n v="94"/>
    <n v="1"/>
    <n v="340"/>
    <n v="0"/>
    <n v="32"/>
    <x v="9"/>
    <x v="38"/>
    <n v="0.23857868020304568"/>
    <n v="9.4117647058823528E-2"/>
    <n v="300"/>
    <n v="308"/>
    <n v="15"/>
    <n v="0.55965909090909094"/>
    <n v="0.13352272727272727"/>
    <n v="0.48295454545454547"/>
    <n v="4.5454545454545456E-2"/>
    <n v="0.52130681818181823"/>
  </r>
  <r>
    <x v="268"/>
    <n v="3"/>
    <n v="397"/>
    <n v="0"/>
    <n v="94"/>
    <n v="3"/>
    <n v="343"/>
    <n v="0"/>
    <n v="32"/>
    <x v="9"/>
    <x v="38"/>
    <n v="0.23677581863979849"/>
    <n v="9.3294460641399415E-2"/>
    <n v="303"/>
    <n v="311"/>
    <n v="15"/>
    <n v="0.56392045454545459"/>
    <n v="0.13352272727272727"/>
    <n v="0.48721590909090912"/>
    <n v="4.5454545454545456E-2"/>
    <n v="0.52556818181818188"/>
  </r>
  <r>
    <x v="269"/>
    <n v="3"/>
    <n v="400"/>
    <n v="0"/>
    <n v="94"/>
    <n v="3"/>
    <n v="346"/>
    <n v="0"/>
    <n v="32"/>
    <x v="9"/>
    <x v="38"/>
    <n v="0.23499999999999999"/>
    <n v="9.2485549132947972E-2"/>
    <n v="306"/>
    <n v="314"/>
    <n v="15"/>
    <n v="0.56818181818181823"/>
    <n v="0.13352272727272727"/>
    <n v="0.49147727272727271"/>
    <n v="4.5454545454545456E-2"/>
    <n v="0.52982954545454541"/>
  </r>
  <r>
    <x v="270"/>
    <n v="3"/>
    <n v="403"/>
    <n v="0"/>
    <n v="94"/>
    <n v="1"/>
    <n v="347"/>
    <n v="0"/>
    <n v="32"/>
    <x v="9"/>
    <x v="38"/>
    <n v="0.23325062034739455"/>
    <n v="9.2219020172910657E-2"/>
    <n v="309"/>
    <n v="315"/>
    <n v="15"/>
    <n v="0.57244318181818177"/>
    <n v="0.13352272727272727"/>
    <n v="0.49289772727272729"/>
    <n v="4.5454545454545456E-2"/>
    <n v="0.53267045454545459"/>
  </r>
  <r>
    <x v="271"/>
    <n v="0"/>
    <n v="403"/>
    <n v="0"/>
    <n v="94"/>
    <n v="2"/>
    <n v="349"/>
    <n v="0"/>
    <n v="32"/>
    <x v="9"/>
    <x v="38"/>
    <n v="0.23325062034739455"/>
    <n v="9.1690544412607447E-2"/>
    <n v="309"/>
    <n v="317"/>
    <n v="15"/>
    <n v="0.57244318181818177"/>
    <n v="0.13352272727272727"/>
    <n v="0.49573863636363635"/>
    <n v="4.5454545454545456E-2"/>
    <n v="0.53409090909090906"/>
  </r>
  <r>
    <x v="272"/>
    <n v="0"/>
    <n v="403"/>
    <n v="0"/>
    <n v="94"/>
    <n v="4"/>
    <n v="353"/>
    <n v="0"/>
    <n v="32"/>
    <x v="9"/>
    <x v="39"/>
    <n v="0.23325062034739455"/>
    <n v="9.0651558073654395E-2"/>
    <n v="309"/>
    <n v="321"/>
    <n v="15"/>
    <n v="0.57244318181818177"/>
    <n v="0.13352272727272727"/>
    <n v="0.50142045454545459"/>
    <n v="4.5454545454545456E-2"/>
    <n v="0.53693181818181812"/>
  </r>
  <r>
    <x v="273"/>
    <n v="3"/>
    <n v="406"/>
    <n v="0"/>
    <n v="94"/>
    <n v="1"/>
    <n v="354"/>
    <n v="0"/>
    <n v="32"/>
    <x v="9"/>
    <x v="39"/>
    <n v="0.23152709359605911"/>
    <n v="9.03954802259887E-2"/>
    <n v="312"/>
    <n v="322"/>
    <n v="15"/>
    <n v="0.57670454545454541"/>
    <n v="0.13352272727272727"/>
    <n v="0.50284090909090906"/>
    <n v="4.5454545454545456E-2"/>
    <n v="0.53977272727272729"/>
  </r>
  <r>
    <x v="274"/>
    <n v="3"/>
    <n v="409"/>
    <n v="0"/>
    <n v="94"/>
    <n v="1"/>
    <n v="355"/>
    <n v="0"/>
    <n v="32"/>
    <x v="9"/>
    <x v="39"/>
    <n v="0.22982885085574573"/>
    <n v="9.014084507042254E-2"/>
    <n v="315"/>
    <n v="323"/>
    <n v="15"/>
    <n v="0.58096590909090906"/>
    <n v="0.13352272727272727"/>
    <n v="0.50426136363636365"/>
    <n v="4.5454545454545456E-2"/>
    <n v="0.54261363636363635"/>
  </r>
  <r>
    <x v="275"/>
    <n v="3"/>
    <n v="412"/>
    <n v="0"/>
    <n v="94"/>
    <n v="3"/>
    <n v="358"/>
    <n v="0"/>
    <n v="32"/>
    <x v="9"/>
    <x v="39"/>
    <n v="0.22815533980582525"/>
    <n v="8.9385474860335198E-2"/>
    <n v="318"/>
    <n v="326"/>
    <n v="15"/>
    <n v="0.58522727272727271"/>
    <n v="0.13352272727272727"/>
    <n v="0.50852272727272729"/>
    <n v="4.5454545454545456E-2"/>
    <n v="0.546875"/>
  </r>
  <r>
    <x v="276"/>
    <n v="3"/>
    <n v="415"/>
    <n v="0"/>
    <n v="94"/>
    <n v="3"/>
    <n v="361"/>
    <n v="0"/>
    <n v="32"/>
    <x v="9"/>
    <x v="39"/>
    <n v="0.22650602409638554"/>
    <n v="8.8642659279778394E-2"/>
    <n v="321"/>
    <n v="329"/>
    <n v="15"/>
    <n v="0.58948863636363635"/>
    <n v="0.13352272727272727"/>
    <n v="0.51278409090909094"/>
    <n v="4.5454545454545456E-2"/>
    <n v="0.55113636363636365"/>
  </r>
  <r>
    <x v="277"/>
    <n v="3"/>
    <n v="418"/>
    <n v="0"/>
    <n v="94"/>
    <n v="2"/>
    <n v="363"/>
    <n v="0"/>
    <n v="32"/>
    <x v="9"/>
    <x v="39"/>
    <n v="0.22488038277511962"/>
    <n v="8.8154269972451793E-2"/>
    <n v="324"/>
    <n v="331"/>
    <n v="15"/>
    <n v="0.59375"/>
    <n v="0.13352272727272727"/>
    <n v="0.515625"/>
    <n v="4.5454545454545456E-2"/>
    <n v="0.5546875"/>
  </r>
  <r>
    <x v="278"/>
    <n v="0"/>
    <n v="418"/>
    <n v="0"/>
    <n v="94"/>
    <n v="2"/>
    <n v="365"/>
    <n v="0"/>
    <n v="32"/>
    <x v="9"/>
    <x v="39"/>
    <n v="0.22488038277511962"/>
    <n v="8.7671232876712329E-2"/>
    <n v="324"/>
    <n v="333"/>
    <n v="15"/>
    <n v="0.59375"/>
    <n v="0.13352272727272727"/>
    <n v="0.51846590909090906"/>
    <n v="4.5454545454545456E-2"/>
    <n v="0.55610795454545459"/>
  </r>
  <r>
    <x v="279"/>
    <n v="0"/>
    <n v="418"/>
    <n v="0"/>
    <n v="94"/>
    <n v="2"/>
    <n v="367"/>
    <n v="0"/>
    <n v="32"/>
    <x v="9"/>
    <x v="40"/>
    <n v="0.22488038277511962"/>
    <n v="8.7193460490463212E-2"/>
    <n v="324"/>
    <n v="335"/>
    <n v="15"/>
    <n v="0.59375"/>
    <n v="0.13352272727272727"/>
    <n v="0.52130681818181823"/>
    <n v="4.5454545454545456E-2"/>
    <n v="0.55752840909090917"/>
  </r>
  <r>
    <x v="280"/>
    <n v="3"/>
    <n v="421"/>
    <n v="0"/>
    <n v="94"/>
    <n v="1"/>
    <n v="368"/>
    <n v="0"/>
    <n v="32"/>
    <x v="9"/>
    <x v="40"/>
    <n v="0.22327790973871733"/>
    <n v="8.6956521739130432E-2"/>
    <n v="327"/>
    <n v="336"/>
    <n v="15"/>
    <n v="0.59801136363636365"/>
    <n v="0.13352272727272727"/>
    <n v="0.52272727272727271"/>
    <n v="4.5454545454545456E-2"/>
    <n v="0.56036931818181812"/>
  </r>
  <r>
    <x v="281"/>
    <n v="3"/>
    <n v="424"/>
    <n v="0"/>
    <n v="94"/>
    <n v="2"/>
    <n v="370"/>
    <n v="0"/>
    <n v="32"/>
    <x v="9"/>
    <x v="40"/>
    <n v="0.22169811320754718"/>
    <n v="8.6486486486486491E-2"/>
    <n v="330"/>
    <n v="338"/>
    <n v="15"/>
    <n v="0.60227272727272729"/>
    <n v="0.13352272727272727"/>
    <n v="0.52556818181818177"/>
    <n v="4.5454545454545456E-2"/>
    <n v="0.56392045454545459"/>
  </r>
  <r>
    <x v="282"/>
    <n v="3"/>
    <n v="427"/>
    <n v="0"/>
    <n v="94"/>
    <n v="3"/>
    <n v="373"/>
    <n v="0"/>
    <n v="32"/>
    <x v="9"/>
    <x v="40"/>
    <n v="0.22014051522248243"/>
    <n v="8.5790884718498661E-2"/>
    <n v="333"/>
    <n v="341"/>
    <n v="15"/>
    <n v="0.60653409090909094"/>
    <n v="0.13352272727272727"/>
    <n v="0.52982954545454541"/>
    <n v="4.5454545454545456E-2"/>
    <n v="0.56818181818181812"/>
  </r>
  <r>
    <x v="283"/>
    <n v="3"/>
    <n v="430"/>
    <n v="0"/>
    <n v="94"/>
    <n v="3"/>
    <n v="376"/>
    <n v="0"/>
    <n v="32"/>
    <x v="9"/>
    <x v="40"/>
    <n v="0.21860465116279071"/>
    <n v="8.5106382978723402E-2"/>
    <n v="336"/>
    <n v="344"/>
    <n v="15"/>
    <n v="0.61079545454545459"/>
    <n v="0.13352272727272727"/>
    <n v="0.53409090909090906"/>
    <n v="4.5454545454545456E-2"/>
    <n v="0.57244318181818188"/>
  </r>
  <r>
    <x v="284"/>
    <n v="3"/>
    <n v="433"/>
    <n v="0"/>
    <n v="94"/>
    <n v="2"/>
    <n v="378"/>
    <n v="0"/>
    <n v="32"/>
    <x v="9"/>
    <x v="40"/>
    <n v="0.21709006928406466"/>
    <n v="8.4656084656084651E-2"/>
    <n v="339"/>
    <n v="346"/>
    <n v="15"/>
    <n v="0.61505681818181823"/>
    <n v="0.13352272727272727"/>
    <n v="0.53693181818181823"/>
    <n v="4.5454545454545456E-2"/>
    <n v="0.57599431818181823"/>
  </r>
  <r>
    <x v="285"/>
    <n v="0"/>
    <n v="433"/>
    <n v="0"/>
    <n v="94"/>
    <n v="1"/>
    <n v="379"/>
    <n v="0"/>
    <n v="32"/>
    <x v="9"/>
    <x v="40"/>
    <n v="0.21709006928406466"/>
    <n v="8.4432717678100261E-2"/>
    <n v="339"/>
    <n v="347"/>
    <n v="15"/>
    <n v="0.61505681818181823"/>
    <n v="0.13352272727272727"/>
    <n v="0.53835227272727271"/>
    <n v="4.5454545454545456E-2"/>
    <n v="0.57670454545454541"/>
  </r>
  <r>
    <x v="286"/>
    <n v="0"/>
    <n v="433"/>
    <n v="0"/>
    <n v="94"/>
    <n v="2"/>
    <n v="381"/>
    <n v="0"/>
    <n v="32"/>
    <x v="9"/>
    <x v="41"/>
    <n v="0.21709006928406466"/>
    <n v="8.3989501312335957E-2"/>
    <n v="339"/>
    <n v="349"/>
    <n v="3"/>
    <n v="0.61505681818181823"/>
    <n v="0.13352272727272727"/>
    <n v="0.54119318181818177"/>
    <n v="4.5454545454545456E-2"/>
    <n v="0.578125"/>
  </r>
  <r>
    <x v="287"/>
    <n v="3"/>
    <n v="436"/>
    <n v="0"/>
    <n v="94"/>
    <n v="2"/>
    <n v="383"/>
    <n v="0"/>
    <n v="32"/>
    <x v="9"/>
    <x v="41"/>
    <n v="0.21559633027522937"/>
    <n v="8.3550913838120106E-2"/>
    <n v="342"/>
    <n v="351"/>
    <n v="3"/>
    <n v="0.61931818181818177"/>
    <n v="0.13352272727272727"/>
    <n v="0.54403409090909094"/>
    <n v="4.5454545454545456E-2"/>
    <n v="0.58167613636363635"/>
  </r>
  <r>
    <x v="288"/>
    <n v="3"/>
    <n v="439"/>
    <n v="0"/>
    <n v="94"/>
    <n v="2"/>
    <n v="385"/>
    <n v="0"/>
    <n v="32"/>
    <x v="10"/>
    <x v="41"/>
    <n v="0.21412300683371299"/>
    <n v="8.3116883116883117E-2"/>
    <n v="345"/>
    <n v="353"/>
    <n v="12"/>
    <n v="0.62357954545454541"/>
    <n v="0.13352272727272727"/>
    <n v="0.546875"/>
    <n v="4.5454545454545456E-2"/>
    <n v="0.58522727272727271"/>
  </r>
  <r>
    <x v="289"/>
    <n v="3"/>
    <n v="442"/>
    <n v="0"/>
    <n v="94"/>
    <n v="3"/>
    <n v="388"/>
    <n v="0"/>
    <n v="32"/>
    <x v="10"/>
    <x v="41"/>
    <n v="0.21266968325791855"/>
    <n v="8.247422680412371E-2"/>
    <n v="348"/>
    <n v="356"/>
    <n v="12"/>
    <n v="0.62784090909090906"/>
    <n v="0.13352272727272727"/>
    <n v="0.55113636363636365"/>
    <n v="4.5454545454545456E-2"/>
    <n v="0.58948863636363635"/>
  </r>
  <r>
    <x v="290"/>
    <n v="3"/>
    <n v="445"/>
    <n v="0"/>
    <n v="94"/>
    <n v="3"/>
    <n v="391"/>
    <n v="0"/>
    <n v="32"/>
    <x v="10"/>
    <x v="41"/>
    <n v="0.21123595505617979"/>
    <n v="8.1841432225063945E-2"/>
    <n v="351"/>
    <n v="359"/>
    <n v="12"/>
    <n v="0.63210227272727271"/>
    <n v="0.13352272727272727"/>
    <n v="0.55539772727272729"/>
    <n v="4.5454545454545456E-2"/>
    <n v="0.59375"/>
  </r>
  <r>
    <x v="291"/>
    <n v="3"/>
    <n v="448"/>
    <n v="0"/>
    <n v="94"/>
    <n v="1"/>
    <n v="392"/>
    <n v="0"/>
    <n v="32"/>
    <x v="10"/>
    <x v="41"/>
    <n v="0.20982142857142858"/>
    <n v="8.1632653061224483E-2"/>
    <n v="354"/>
    <n v="360"/>
    <n v="12"/>
    <n v="0.63636363636363635"/>
    <n v="0.13352272727272727"/>
    <n v="0.55681818181818177"/>
    <n v="4.5454545454545456E-2"/>
    <n v="0.59659090909090906"/>
  </r>
  <r>
    <x v="292"/>
    <n v="0"/>
    <n v="448"/>
    <n v="0"/>
    <n v="94"/>
    <n v="1"/>
    <n v="393"/>
    <n v="0"/>
    <n v="32"/>
    <x v="10"/>
    <x v="41"/>
    <n v="0.20982142857142858"/>
    <n v="8.1424936386768454E-2"/>
    <n v="354"/>
    <n v="361"/>
    <n v="12"/>
    <n v="0.63636363636363635"/>
    <n v="0.13352272727272727"/>
    <n v="0.55823863636363635"/>
    <n v="4.5454545454545456E-2"/>
    <n v="0.59730113636363635"/>
  </r>
  <r>
    <x v="293"/>
    <n v="0"/>
    <n v="448"/>
    <n v="0"/>
    <n v="94"/>
    <n v="4"/>
    <n v="397"/>
    <n v="0"/>
    <n v="32"/>
    <x v="10"/>
    <x v="42"/>
    <n v="0.20982142857142858"/>
    <n v="8.0604534005037781E-2"/>
    <n v="354"/>
    <n v="365"/>
    <n v="12"/>
    <n v="0.63636363636363635"/>
    <n v="0.13352272727272727"/>
    <n v="0.56392045454545459"/>
    <n v="4.5454545454545456E-2"/>
    <n v="0.60014204545454541"/>
  </r>
  <r>
    <x v="294"/>
    <n v="3"/>
    <n v="451"/>
    <n v="0"/>
    <n v="94"/>
    <n v="2"/>
    <n v="399"/>
    <n v="0"/>
    <n v="32"/>
    <x v="10"/>
    <x v="42"/>
    <n v="0.20842572062084258"/>
    <n v="8.0200501253132828E-2"/>
    <n v="357"/>
    <n v="367"/>
    <n v="12"/>
    <n v="0.640625"/>
    <n v="0.13352272727272727"/>
    <n v="0.56676136363636365"/>
    <n v="4.5454545454545456E-2"/>
    <n v="0.60369318181818188"/>
  </r>
  <r>
    <x v="295"/>
    <n v="0"/>
    <n v="451"/>
    <n v="0"/>
    <n v="94"/>
    <n v="1"/>
    <n v="400"/>
    <n v="0"/>
    <n v="32"/>
    <x v="10"/>
    <x v="42"/>
    <n v="0.20842572062084258"/>
    <n v="0.08"/>
    <n v="357"/>
    <n v="368"/>
    <n v="12"/>
    <n v="0.640625"/>
    <n v="0.13352272727272727"/>
    <n v="0.56818181818181823"/>
    <n v="4.5454545454545456E-2"/>
    <n v="0.60440340909090917"/>
  </r>
  <r>
    <x v="296"/>
    <n v="3"/>
    <n v="454"/>
    <n v="0"/>
    <n v="94"/>
    <n v="3"/>
    <n v="403"/>
    <n v="0"/>
    <n v="32"/>
    <x v="10"/>
    <x v="42"/>
    <n v="0.20704845814977973"/>
    <n v="7.9404466501240695E-2"/>
    <n v="360"/>
    <n v="371"/>
    <n v="12"/>
    <n v="0.64488636363636365"/>
    <n v="0.13352272727272727"/>
    <n v="0.57244318181818177"/>
    <n v="4.5454545454545456E-2"/>
    <n v="0.60866477272727271"/>
  </r>
  <r>
    <x v="297"/>
    <n v="3"/>
    <n v="457"/>
    <n v="0"/>
    <n v="94"/>
    <n v="3"/>
    <n v="406"/>
    <n v="0"/>
    <n v="32"/>
    <x v="10"/>
    <x v="42"/>
    <n v="0.20568927789934355"/>
    <n v="7.8817733990147784E-2"/>
    <n v="363"/>
    <n v="374"/>
    <n v="12"/>
    <n v="0.64914772727272729"/>
    <n v="0.13352272727272727"/>
    <n v="0.57670454545454541"/>
    <n v="4.5454545454545456E-2"/>
    <n v="0.61292613636363635"/>
  </r>
  <r>
    <x v="298"/>
    <n v="3"/>
    <n v="460"/>
    <n v="0"/>
    <n v="94"/>
    <n v="1"/>
    <n v="407"/>
    <n v="0"/>
    <n v="32"/>
    <x v="10"/>
    <x v="42"/>
    <n v="0.20434782608695654"/>
    <n v="7.8624078624078622E-2"/>
    <n v="366"/>
    <n v="375"/>
    <n v="12"/>
    <n v="0.65340909090909094"/>
    <n v="0.13352272727272727"/>
    <n v="0.578125"/>
    <n v="4.5454545454545456E-2"/>
    <n v="0.61576704545454541"/>
  </r>
  <r>
    <x v="299"/>
    <n v="0"/>
    <n v="460"/>
    <n v="0"/>
    <n v="94"/>
    <n v="2"/>
    <n v="409"/>
    <n v="0"/>
    <n v="32"/>
    <x v="10"/>
    <x v="42"/>
    <n v="0.20434782608695654"/>
    <n v="7.823960880195599E-2"/>
    <n v="366"/>
    <n v="377"/>
    <n v="12"/>
    <n v="0.65340909090909094"/>
    <n v="0.13352272727272727"/>
    <n v="0.58096590909090906"/>
    <n v="4.5454545454545456E-2"/>
    <n v="0.6171875"/>
  </r>
  <r>
    <x v="300"/>
    <n v="0"/>
    <n v="460"/>
    <n v="0"/>
    <n v="94"/>
    <n v="4"/>
    <n v="413"/>
    <n v="0"/>
    <n v="32"/>
    <x v="10"/>
    <x v="43"/>
    <n v="0.20434782608695654"/>
    <n v="7.7481840193704604E-2"/>
    <n v="366"/>
    <n v="381"/>
    <n v="15"/>
    <n v="0.65340909090909094"/>
    <n v="0.13352272727272727"/>
    <n v="0.58664772727272729"/>
    <n v="4.5454545454545456E-2"/>
    <n v="0.62002840909090917"/>
  </r>
  <r>
    <x v="301"/>
    <n v="3"/>
    <n v="463"/>
    <n v="0"/>
    <n v="94"/>
    <n v="1"/>
    <n v="414"/>
    <n v="0"/>
    <n v="32"/>
    <x v="10"/>
    <x v="43"/>
    <n v="0.20302375809935205"/>
    <n v="7.7294685990338161E-2"/>
    <n v="369"/>
    <n v="382"/>
    <n v="15"/>
    <n v="0.65767045454545459"/>
    <n v="0.13352272727272727"/>
    <n v="0.58806818181818177"/>
    <n v="4.5454545454545456E-2"/>
    <n v="0.62286931818181812"/>
  </r>
  <r>
    <x v="302"/>
    <n v="3"/>
    <n v="466"/>
    <n v="0"/>
    <n v="94"/>
    <n v="1"/>
    <n v="415"/>
    <n v="0"/>
    <n v="32"/>
    <x v="10"/>
    <x v="43"/>
    <n v="0.20171673819742489"/>
    <n v="7.7108433734939766E-2"/>
    <n v="372"/>
    <n v="383"/>
    <n v="15"/>
    <n v="0.66193181818181823"/>
    <n v="0.13352272727272727"/>
    <n v="0.58948863636363635"/>
    <n v="4.5454545454545456E-2"/>
    <n v="0.62571022727272729"/>
  </r>
  <r>
    <x v="303"/>
    <n v="3"/>
    <n v="469"/>
    <n v="0"/>
    <n v="94"/>
    <n v="3"/>
    <n v="418"/>
    <n v="0"/>
    <n v="32"/>
    <x v="10"/>
    <x v="43"/>
    <n v="0.20042643923240938"/>
    <n v="7.6555023923444973E-2"/>
    <n v="375"/>
    <n v="386"/>
    <n v="15"/>
    <n v="0.66619318181818177"/>
    <n v="0.13352272727272727"/>
    <n v="0.59375"/>
    <n v="4.5454545454545456E-2"/>
    <n v="0.62997159090909083"/>
  </r>
  <r>
    <x v="304"/>
    <n v="3"/>
    <n v="472"/>
    <n v="0"/>
    <n v="94"/>
    <n v="3"/>
    <n v="421"/>
    <n v="0"/>
    <n v="32"/>
    <x v="10"/>
    <x v="43"/>
    <n v="0.19915254237288135"/>
    <n v="7.6009501187648459E-2"/>
    <n v="378"/>
    <n v="389"/>
    <n v="15"/>
    <n v="0.67045454545454541"/>
    <n v="0.13352272727272727"/>
    <n v="0.59801136363636365"/>
    <n v="4.5454545454545456E-2"/>
    <n v="0.63423295454545459"/>
  </r>
  <r>
    <x v="305"/>
    <n v="3"/>
    <n v="475"/>
    <n v="0"/>
    <n v="94"/>
    <n v="2"/>
    <n v="423"/>
    <n v="0"/>
    <n v="32"/>
    <x v="10"/>
    <x v="43"/>
    <n v="0.19789473684210526"/>
    <n v="7.5650118203309691E-2"/>
    <n v="381"/>
    <n v="391"/>
    <n v="15"/>
    <n v="0.67471590909090906"/>
    <n v="0.13352272727272727"/>
    <n v="0.60085227272727271"/>
    <n v="4.5454545454545456E-2"/>
    <n v="0.63778409090909083"/>
  </r>
  <r>
    <x v="306"/>
    <n v="0"/>
    <n v="475"/>
    <n v="0"/>
    <n v="94"/>
    <n v="2"/>
    <n v="425"/>
    <n v="0"/>
    <n v="32"/>
    <x v="10"/>
    <x v="43"/>
    <n v="0.19789473684210526"/>
    <n v="7.5294117647058817E-2"/>
    <n v="381"/>
    <n v="393"/>
    <n v="15"/>
    <n v="0.67471590909090906"/>
    <n v="0.13352272727272727"/>
    <n v="0.60369318181818177"/>
    <n v="4.5454545454545456E-2"/>
    <n v="0.63920454545454541"/>
  </r>
  <r>
    <x v="307"/>
    <n v="0"/>
    <n v="475"/>
    <n v="0"/>
    <n v="94"/>
    <n v="2"/>
    <n v="427"/>
    <n v="0"/>
    <n v="32"/>
    <x v="10"/>
    <x v="44"/>
    <n v="0.19789473684210526"/>
    <n v="7.4941451990632318E-2"/>
    <n v="381"/>
    <n v="395"/>
    <n v="9"/>
    <n v="0.67471590909090906"/>
    <n v="0.13352272727272727"/>
    <n v="0.60653409090909094"/>
    <n v="4.5454545454545456E-2"/>
    <n v="0.640625"/>
  </r>
  <r>
    <x v="308"/>
    <n v="3"/>
    <n v="478"/>
    <n v="0"/>
    <n v="94"/>
    <n v="1"/>
    <n v="428"/>
    <n v="0"/>
    <n v="32"/>
    <x v="10"/>
    <x v="44"/>
    <n v="0.19665271966527198"/>
    <n v="7.476635514018691E-2"/>
    <n v="384"/>
    <n v="396"/>
    <n v="9"/>
    <n v="0.67897727272727271"/>
    <n v="0.13352272727272727"/>
    <n v="0.60795454545454541"/>
    <n v="4.5454545454545456E-2"/>
    <n v="0.64346590909090906"/>
  </r>
  <r>
    <x v="309"/>
    <n v="3"/>
    <n v="481"/>
    <n v="0"/>
    <n v="94"/>
    <n v="2"/>
    <n v="430"/>
    <n v="0"/>
    <n v="32"/>
    <x v="10"/>
    <x v="44"/>
    <n v="0.19542619542619544"/>
    <n v="7.441860465116279E-2"/>
    <n v="387"/>
    <n v="398"/>
    <n v="9"/>
    <n v="0.68323863636363635"/>
    <n v="0.13352272727272727"/>
    <n v="0.61079545454545459"/>
    <n v="4.5454545454545456E-2"/>
    <n v="0.64701704545454541"/>
  </r>
  <r>
    <x v="310"/>
    <n v="3"/>
    <n v="484"/>
    <n v="0"/>
    <n v="94"/>
    <n v="3"/>
    <n v="433"/>
    <n v="0"/>
    <n v="32"/>
    <x v="10"/>
    <x v="44"/>
    <n v="0.19421487603305784"/>
    <n v="7.3903002309468821E-2"/>
    <n v="390"/>
    <n v="401"/>
    <n v="9"/>
    <n v="0.6875"/>
    <n v="0.13352272727272727"/>
    <n v="0.61505681818181823"/>
    <n v="4.5454545454545456E-2"/>
    <n v="0.65127840909090917"/>
  </r>
  <r>
    <x v="311"/>
    <n v="0"/>
    <n v="484"/>
    <n v="0"/>
    <n v="94"/>
    <n v="3"/>
    <n v="436"/>
    <n v="0"/>
    <n v="32"/>
    <x v="10"/>
    <x v="44"/>
    <n v="0.19421487603305784"/>
    <n v="7.3394495412844041E-2"/>
    <n v="390"/>
    <n v="404"/>
    <n v="9"/>
    <n v="0.6875"/>
    <n v="0.13352272727272727"/>
    <n v="0.61931818181818177"/>
    <n v="4.5454545454545456E-2"/>
    <n v="0.65340909090909083"/>
  </r>
  <r>
    <x v="312"/>
    <n v="0"/>
    <n v="484"/>
    <n v="0"/>
    <n v="94"/>
    <n v="2"/>
    <n v="438"/>
    <n v="0"/>
    <n v="32"/>
    <x v="10"/>
    <x v="44"/>
    <n v="0.19421487603305784"/>
    <n v="7.3059360730593603E-2"/>
    <n v="390"/>
    <n v="406"/>
    <n v="9"/>
    <n v="0.6875"/>
    <n v="0.13352272727272727"/>
    <n v="0.62215909090909094"/>
    <n v="4.5454545454545456E-2"/>
    <n v="0.65482954545454541"/>
  </r>
  <r>
    <x v="313"/>
    <n v="0"/>
    <n v="484"/>
    <n v="0"/>
    <n v="94"/>
    <n v="1"/>
    <n v="439"/>
    <n v="0"/>
    <n v="32"/>
    <x v="10"/>
    <x v="44"/>
    <n v="0.19421487603305784"/>
    <n v="7.289293849658314E-2"/>
    <n v="390"/>
    <n v="407"/>
    <n v="9"/>
    <n v="0.6875"/>
    <n v="0.13352272727272727"/>
    <n v="0.62357954545454541"/>
    <n v="4.5454545454545456E-2"/>
    <n v="0.65553977272727271"/>
  </r>
  <r>
    <x v="314"/>
    <n v="0"/>
    <n v="484"/>
    <n v="0"/>
    <n v="94"/>
    <n v="2"/>
    <n v="441"/>
    <n v="0"/>
    <n v="32"/>
    <x v="10"/>
    <x v="45"/>
    <n v="0.19421487603305784"/>
    <n v="7.2562358276643993E-2"/>
    <n v="390"/>
    <n v="409"/>
    <n v="9"/>
    <n v="0.6875"/>
    <n v="0.13352272727272727"/>
    <n v="0.62642045454545459"/>
    <n v="4.5454545454545456E-2"/>
    <n v="0.65696022727272729"/>
  </r>
  <r>
    <x v="315"/>
    <n v="3"/>
    <n v="487"/>
    <n v="0"/>
    <n v="94"/>
    <n v="0"/>
    <n v="441"/>
    <n v="0"/>
    <n v="32"/>
    <x v="10"/>
    <x v="45"/>
    <n v="0.19301848049281314"/>
    <n v="7.2562358276643993E-2"/>
    <n v="393"/>
    <n v="409"/>
    <n v="9"/>
    <n v="0.69176136363636365"/>
    <n v="0.13352272727272727"/>
    <n v="0.62642045454545459"/>
    <n v="4.5454545454545456E-2"/>
    <n v="0.65909090909090917"/>
  </r>
  <r>
    <x v="316"/>
    <n v="3"/>
    <n v="490"/>
    <n v="0"/>
    <n v="94"/>
    <n v="2"/>
    <n v="443"/>
    <n v="0"/>
    <n v="32"/>
    <x v="10"/>
    <x v="45"/>
    <n v="0.19183673469387755"/>
    <n v="7.2234762979683967E-2"/>
    <n v="396"/>
    <n v="411"/>
    <n v="9"/>
    <n v="0.69602272727272729"/>
    <n v="0.13352272727272727"/>
    <n v="0.62926136363636365"/>
    <n v="4.5454545454545456E-2"/>
    <n v="0.66264204545454541"/>
  </r>
  <r>
    <x v="317"/>
    <n v="3"/>
    <n v="493"/>
    <n v="0"/>
    <n v="94"/>
    <n v="4"/>
    <n v="447"/>
    <n v="0"/>
    <n v="32"/>
    <x v="10"/>
    <x v="45"/>
    <n v="0.19066937119675456"/>
    <n v="7.1588366890380312E-2"/>
    <n v="399"/>
    <n v="415"/>
    <n v="9"/>
    <n v="0.70028409090909094"/>
    <n v="0.13352272727272727"/>
    <n v="0.63494318181818177"/>
    <n v="4.5454545454545456E-2"/>
    <n v="0.66761363636363635"/>
  </r>
  <r>
    <x v="318"/>
    <n v="0"/>
    <n v="493"/>
    <n v="0"/>
    <n v="94"/>
    <n v="3"/>
    <n v="450"/>
    <n v="0"/>
    <n v="32"/>
    <x v="10"/>
    <x v="45"/>
    <n v="0.19066937119675456"/>
    <n v="7.1111111111111111E-2"/>
    <n v="399"/>
    <n v="418"/>
    <n v="9"/>
    <n v="0.70028409090909094"/>
    <n v="0.13352272727272727"/>
    <n v="0.63920454545454541"/>
    <n v="4.5454545454545456E-2"/>
    <n v="0.66974431818181812"/>
  </r>
  <r>
    <x v="319"/>
    <n v="0"/>
    <n v="493"/>
    <n v="0"/>
    <n v="94"/>
    <n v="1"/>
    <n v="451"/>
    <n v="0"/>
    <n v="32"/>
    <x v="11"/>
    <x v="46"/>
    <n v="0.19066937119675456"/>
    <n v="7.0953436807095344E-2"/>
    <n v="399"/>
    <n v="419"/>
    <n v="0"/>
    <n v="0.70028409090909094"/>
    <n v="0.13352272727272727"/>
    <n v="0.640625"/>
    <n v="4.5454545454545456E-2"/>
    <n v="0.67045454545454541"/>
  </r>
  <r>
    <x v="320"/>
    <n v="0"/>
    <n v="493"/>
    <n v="0"/>
    <n v="94"/>
    <n v="1"/>
    <n v="452"/>
    <n v="0"/>
    <n v="32"/>
    <x v="11"/>
    <x v="46"/>
    <n v="0.19066937119675456"/>
    <n v="7.0796460176991149E-2"/>
    <n v="399"/>
    <n v="420"/>
    <n v="0"/>
    <n v="0.70028409090909094"/>
    <n v="0.13352272727272727"/>
    <n v="0.64204545454545459"/>
    <n v="4.5454545454545456E-2"/>
    <n v="0.67116477272727271"/>
  </r>
  <r>
    <x v="321"/>
    <n v="0"/>
    <n v="493"/>
    <n v="0"/>
    <n v="94"/>
    <n v="3"/>
    <n v="455"/>
    <n v="0"/>
    <n v="32"/>
    <x v="11"/>
    <x v="47"/>
    <n v="0.19066937119675456"/>
    <n v="7.032967032967033E-2"/>
    <n v="399"/>
    <n v="423"/>
    <n v="15"/>
    <n v="0.70028409090909094"/>
    <n v="0.13352272727272727"/>
    <n v="0.64630681818181823"/>
    <n v="4.5454545454545456E-2"/>
    <n v="0.67329545454545459"/>
  </r>
  <r>
    <x v="322"/>
    <n v="3"/>
    <n v="496"/>
    <n v="0"/>
    <n v="94"/>
    <n v="2"/>
    <n v="457"/>
    <n v="0"/>
    <n v="32"/>
    <x v="11"/>
    <x v="47"/>
    <n v="0.18951612903225806"/>
    <n v="7.0021881838074396E-2"/>
    <n v="402"/>
    <n v="425"/>
    <n v="15"/>
    <n v="0.70454545454545459"/>
    <n v="0.13352272727272727"/>
    <n v="0.64914772727272729"/>
    <n v="4.5454545454545456E-2"/>
    <n v="0.67684659090909094"/>
  </r>
  <r>
    <x v="323"/>
    <n v="3"/>
    <n v="499"/>
    <n v="0"/>
    <n v="94"/>
    <n v="2"/>
    <n v="459"/>
    <n v="0"/>
    <n v="32"/>
    <x v="11"/>
    <x v="47"/>
    <n v="0.18837675350701402"/>
    <n v="6.9716775599128547E-2"/>
    <n v="405"/>
    <n v="427"/>
    <n v="15"/>
    <n v="0.70880681818181823"/>
    <n v="0.13352272727272727"/>
    <n v="0.65198863636363635"/>
    <n v="4.5454545454545456E-2"/>
    <n v="0.68039772727272729"/>
  </r>
  <r>
    <x v="324"/>
    <n v="3"/>
    <n v="502"/>
    <n v="0"/>
    <n v="94"/>
    <n v="3"/>
    <n v="462"/>
    <n v="0"/>
    <n v="32"/>
    <x v="11"/>
    <x v="47"/>
    <n v="0.18725099601593626"/>
    <n v="6.9264069264069264E-2"/>
    <n v="408"/>
    <n v="430"/>
    <n v="15"/>
    <n v="0.71306818181818177"/>
    <n v="0.13352272727272727"/>
    <n v="0.65625"/>
    <n v="4.5454545454545456E-2"/>
    <n v="0.68465909090909083"/>
  </r>
  <r>
    <x v="325"/>
    <n v="3"/>
    <n v="505"/>
    <n v="0"/>
    <n v="94"/>
    <n v="1"/>
    <n v="463"/>
    <n v="0"/>
    <n v="32"/>
    <x v="11"/>
    <x v="47"/>
    <n v="0.18613861386138614"/>
    <n v="6.9114470842332618E-2"/>
    <n v="411"/>
    <n v="431"/>
    <n v="15"/>
    <n v="0.71732954545454541"/>
    <n v="0.13352272727272727"/>
    <n v="0.65767045454545459"/>
    <n v="4.5454545454545456E-2"/>
    <n v="0.6875"/>
  </r>
  <r>
    <x v="326"/>
    <n v="3"/>
    <n v="508"/>
    <n v="0"/>
    <n v="94"/>
    <n v="1"/>
    <n v="464"/>
    <n v="0"/>
    <n v="32"/>
    <x v="11"/>
    <x v="47"/>
    <n v="0.18503937007874016"/>
    <n v="6.8965517241379309E-2"/>
    <n v="414"/>
    <n v="432"/>
    <n v="15"/>
    <n v="0.72159090909090906"/>
    <n v="0.13352272727272727"/>
    <n v="0.65909090909090906"/>
    <n v="4.5454545454545456E-2"/>
    <n v="0.69034090909090906"/>
  </r>
  <r>
    <x v="327"/>
    <n v="0"/>
    <n v="508"/>
    <n v="0"/>
    <n v="94"/>
    <n v="1"/>
    <n v="465"/>
    <n v="0"/>
    <n v="32"/>
    <x v="11"/>
    <x v="47"/>
    <n v="0.18503937007874016"/>
    <n v="6.8817204301075269E-2"/>
    <n v="414"/>
    <n v="433"/>
    <n v="15"/>
    <n v="0.72159090909090906"/>
    <n v="0.13352272727272727"/>
    <n v="0.66051136363636365"/>
    <n v="4.5454545454545456E-2"/>
    <n v="0.69105113636363635"/>
  </r>
  <r>
    <x v="328"/>
    <n v="0"/>
    <n v="508"/>
    <n v="0"/>
    <n v="94"/>
    <n v="4"/>
    <n v="469"/>
    <n v="0"/>
    <n v="32"/>
    <x v="11"/>
    <x v="48"/>
    <n v="0.18503937007874016"/>
    <n v="6.8230277185501065E-2"/>
    <n v="414"/>
    <n v="437"/>
    <n v="15"/>
    <n v="0.72159090909090906"/>
    <n v="0.13352272727272727"/>
    <n v="0.66619318181818177"/>
    <n v="4.5454545454545456E-2"/>
    <n v="0.69389204545454541"/>
  </r>
  <r>
    <x v="329"/>
    <n v="3"/>
    <n v="511"/>
    <n v="0"/>
    <n v="94"/>
    <n v="2"/>
    <n v="471"/>
    <n v="0"/>
    <n v="32"/>
    <x v="11"/>
    <x v="48"/>
    <n v="0.18395303326810175"/>
    <n v="6.7940552016985137E-2"/>
    <n v="417"/>
    <n v="439"/>
    <n v="15"/>
    <n v="0.72585227272727271"/>
    <n v="0.13352272727272727"/>
    <n v="0.66903409090909094"/>
    <n v="4.5454545454545456E-2"/>
    <n v="0.69744318181818188"/>
  </r>
  <r>
    <x v="330"/>
    <n v="3"/>
    <n v="514"/>
    <n v="0"/>
    <n v="94"/>
    <n v="1"/>
    <n v="472"/>
    <n v="0"/>
    <n v="32"/>
    <x v="11"/>
    <x v="48"/>
    <n v="0.1828793774319066"/>
    <n v="6.7796610169491525E-2"/>
    <n v="420"/>
    <n v="440"/>
    <n v="15"/>
    <n v="0.73011363636363635"/>
    <n v="0.13352272727272727"/>
    <n v="0.67045454545454541"/>
    <n v="4.5454545454545456E-2"/>
    <n v="0.70028409090909083"/>
  </r>
  <r>
    <x v="331"/>
    <n v="3"/>
    <n v="517"/>
    <n v="0"/>
    <n v="94"/>
    <n v="2"/>
    <n v="474"/>
    <n v="0"/>
    <n v="32"/>
    <x v="11"/>
    <x v="48"/>
    <n v="0.18181818181818182"/>
    <n v="6.7510548523206745E-2"/>
    <n v="423"/>
    <n v="442"/>
    <n v="15"/>
    <n v="0.734375"/>
    <n v="0.13352272727272727"/>
    <n v="0.67329545454545459"/>
    <n v="4.5454545454545456E-2"/>
    <n v="0.70383522727272729"/>
  </r>
  <r>
    <x v="332"/>
    <n v="3"/>
    <n v="520"/>
    <n v="0"/>
    <n v="94"/>
    <n v="1"/>
    <n v="475"/>
    <n v="0"/>
    <n v="32"/>
    <x v="11"/>
    <x v="48"/>
    <n v="0.18076923076923077"/>
    <n v="6.7368421052631577E-2"/>
    <n v="426"/>
    <n v="443"/>
    <n v="15"/>
    <n v="0.73863636363636365"/>
    <n v="0.13352272727272727"/>
    <n v="0.67471590909090906"/>
    <n v="4.5454545454545456E-2"/>
    <n v="0.70667613636363635"/>
  </r>
  <r>
    <x v="333"/>
    <n v="3"/>
    <n v="523"/>
    <n v="0"/>
    <n v="94"/>
    <n v="1"/>
    <n v="476"/>
    <n v="0"/>
    <n v="32"/>
    <x v="11"/>
    <x v="48"/>
    <n v="0.17973231357552583"/>
    <n v="6.7226890756302518E-2"/>
    <n v="429"/>
    <n v="444"/>
    <n v="15"/>
    <n v="0.74289772727272729"/>
    <n v="0.13352272727272727"/>
    <n v="0.67613636363636365"/>
    <n v="4.5454545454545456E-2"/>
    <n v="0.70951704545454541"/>
  </r>
  <r>
    <x v="334"/>
    <n v="0"/>
    <n v="523"/>
    <n v="0"/>
    <n v="94"/>
    <n v="2"/>
    <n v="478"/>
    <n v="0"/>
    <n v="32"/>
    <x v="11"/>
    <x v="48"/>
    <n v="0.17973231357552583"/>
    <n v="6.6945606694560664E-2"/>
    <n v="429"/>
    <n v="446"/>
    <n v="15"/>
    <n v="0.74289772727272729"/>
    <n v="0.13352272727272727"/>
    <n v="0.67897727272727271"/>
    <n v="4.5454545454545456E-2"/>
    <n v="0.7109375"/>
  </r>
  <r>
    <x v="335"/>
    <n v="0"/>
    <n v="523"/>
    <n v="0"/>
    <n v="94"/>
    <n v="3"/>
    <n v="481"/>
    <n v="0"/>
    <n v="32"/>
    <x v="11"/>
    <x v="49"/>
    <n v="0.17973231357552583"/>
    <n v="6.6528066528066532E-2"/>
    <n v="429"/>
    <n v="449"/>
    <n v="15"/>
    <n v="0.74289772727272729"/>
    <n v="0.13352272727272727"/>
    <n v="0.68323863636363635"/>
    <n v="4.5454545454545456E-2"/>
    <n v="0.71306818181818188"/>
  </r>
  <r>
    <x v="336"/>
    <n v="3"/>
    <n v="526"/>
    <n v="0"/>
    <n v="94"/>
    <n v="2"/>
    <n v="483"/>
    <n v="0"/>
    <n v="32"/>
    <x v="11"/>
    <x v="49"/>
    <n v="0.17870722433460076"/>
    <n v="6.6252587991718431E-2"/>
    <n v="432"/>
    <n v="451"/>
    <n v="15"/>
    <n v="0.74715909090909094"/>
    <n v="0.13352272727272727"/>
    <n v="0.68607954545454541"/>
    <n v="4.5454545454545456E-2"/>
    <n v="0.71661931818181812"/>
  </r>
  <r>
    <x v="337"/>
    <n v="3"/>
    <n v="529"/>
    <n v="0"/>
    <n v="94"/>
    <n v="2"/>
    <n v="485"/>
    <n v="0"/>
    <n v="32"/>
    <x v="11"/>
    <x v="49"/>
    <n v="0.17769376181474481"/>
    <n v="6.5979381443298971E-2"/>
    <n v="435"/>
    <n v="453"/>
    <n v="15"/>
    <n v="0.75142045454545459"/>
    <n v="0.13352272727272727"/>
    <n v="0.68892045454545459"/>
    <n v="4.5454545454545456E-2"/>
    <n v="0.72017045454545459"/>
  </r>
  <r>
    <x v="338"/>
    <n v="3"/>
    <n v="532"/>
    <n v="0"/>
    <n v="94"/>
    <n v="1"/>
    <n v="486"/>
    <n v="0"/>
    <n v="32"/>
    <x v="11"/>
    <x v="49"/>
    <n v="0.17669172932330826"/>
    <n v="6.584362139917696E-2"/>
    <n v="438"/>
    <n v="454"/>
    <n v="15"/>
    <n v="0.75568181818181823"/>
    <n v="0.13352272727272727"/>
    <n v="0.69034090909090906"/>
    <n v="4.5454545454545456E-2"/>
    <n v="0.72301136363636365"/>
  </r>
  <r>
    <x v="339"/>
    <n v="3"/>
    <n v="535"/>
    <n v="0"/>
    <n v="94"/>
    <n v="1"/>
    <n v="487"/>
    <n v="0"/>
    <n v="32"/>
    <x v="11"/>
    <x v="49"/>
    <n v="0.17570093457943925"/>
    <n v="6.5708418891170434E-2"/>
    <n v="441"/>
    <n v="455"/>
    <n v="15"/>
    <n v="0.75994318181818177"/>
    <n v="0.13352272727272727"/>
    <n v="0.69176136363636365"/>
    <n v="4.5454545454545456E-2"/>
    <n v="0.72585227272727271"/>
  </r>
  <r>
    <x v="340"/>
    <n v="3"/>
    <n v="538"/>
    <n v="0"/>
    <n v="94"/>
    <n v="2"/>
    <n v="489"/>
    <n v="0"/>
    <n v="32"/>
    <x v="11"/>
    <x v="49"/>
    <n v="0.17472118959107807"/>
    <n v="6.5439672801635998E-2"/>
    <n v="444"/>
    <n v="457"/>
    <n v="15"/>
    <n v="0.76420454545454541"/>
    <n v="0.13352272727272727"/>
    <n v="0.69460227272727271"/>
    <n v="4.5454545454545456E-2"/>
    <n v="0.72940340909090906"/>
  </r>
  <r>
    <x v="341"/>
    <n v="0"/>
    <n v="538"/>
    <n v="0"/>
    <n v="94"/>
    <n v="0"/>
    <n v="489"/>
    <n v="0"/>
    <n v="32"/>
    <x v="11"/>
    <x v="49"/>
    <n v="0.17472118959107807"/>
    <n v="6.5439672801635998E-2"/>
    <n v="444"/>
    <n v="457"/>
    <n v="15"/>
    <n v="0.76420454545454541"/>
    <n v="0.13352272727272727"/>
    <n v="0.69460227272727271"/>
    <n v="4.5454545454545456E-2"/>
    <n v="0.72940340909090906"/>
  </r>
  <r>
    <x v="342"/>
    <n v="0"/>
    <n v="538"/>
    <n v="0"/>
    <n v="94"/>
    <n v="1"/>
    <n v="490"/>
    <n v="0"/>
    <n v="32"/>
    <x v="11"/>
    <x v="50"/>
    <n v="0.17472118959107807"/>
    <n v="6.5306122448979598E-2"/>
    <n v="444"/>
    <n v="458"/>
    <n v="15"/>
    <n v="0.76420454545454541"/>
    <n v="0.13352272727272727"/>
    <n v="0.69602272727272729"/>
    <n v="4.5454545454545456E-2"/>
    <n v="0.73011363636363635"/>
  </r>
  <r>
    <x v="343"/>
    <n v="3"/>
    <n v="541"/>
    <n v="0"/>
    <n v="94"/>
    <n v="1"/>
    <n v="491"/>
    <n v="0"/>
    <n v="32"/>
    <x v="11"/>
    <x v="50"/>
    <n v="0.17375231053604437"/>
    <n v="6.5173116089613028E-2"/>
    <n v="447"/>
    <n v="459"/>
    <n v="15"/>
    <n v="0.76846590909090906"/>
    <n v="0.13352272727272727"/>
    <n v="0.69744318181818177"/>
    <n v="4.5454545454545456E-2"/>
    <n v="0.73295454545454541"/>
  </r>
  <r>
    <x v="344"/>
    <n v="3"/>
    <n v="544"/>
    <n v="0"/>
    <n v="94"/>
    <n v="2"/>
    <n v="493"/>
    <n v="0"/>
    <n v="32"/>
    <x v="11"/>
    <x v="50"/>
    <n v="0.17279411764705882"/>
    <n v="6.4908722109533468E-2"/>
    <n v="450"/>
    <n v="461"/>
    <n v="15"/>
    <n v="0.77272727272727271"/>
    <n v="0.13352272727272727"/>
    <n v="0.70028409090909094"/>
    <n v="4.5454545454545456E-2"/>
    <n v="0.73650568181818188"/>
  </r>
  <r>
    <x v="345"/>
    <n v="3"/>
    <n v="547"/>
    <n v="0"/>
    <n v="94"/>
    <n v="4"/>
    <n v="497"/>
    <n v="0"/>
    <n v="32"/>
    <x v="11"/>
    <x v="50"/>
    <n v="0.17184643510054845"/>
    <n v="6.4386317907444673E-2"/>
    <n v="453"/>
    <n v="465"/>
    <n v="15"/>
    <n v="0.77698863636363635"/>
    <n v="0.13352272727272727"/>
    <n v="0.70596590909090906"/>
    <n v="4.5454545454545456E-2"/>
    <n v="0.74147727272727271"/>
  </r>
  <r>
    <x v="346"/>
    <n v="3"/>
    <n v="550"/>
    <n v="0"/>
    <n v="94"/>
    <n v="2"/>
    <n v="499"/>
    <n v="0"/>
    <n v="32"/>
    <x v="11"/>
    <x v="50"/>
    <n v="0.1709090909090909"/>
    <n v="6.4128256513026047E-2"/>
    <n v="456"/>
    <n v="467"/>
    <n v="15"/>
    <n v="0.78125"/>
    <n v="0.13352272727272727"/>
    <n v="0.70880681818181823"/>
    <n v="4.5454545454545456E-2"/>
    <n v="0.74502840909090917"/>
  </r>
  <r>
    <x v="347"/>
    <n v="3"/>
    <n v="553"/>
    <n v="0"/>
    <n v="94"/>
    <n v="1"/>
    <n v="500"/>
    <n v="0"/>
    <n v="32"/>
    <x v="11"/>
    <x v="50"/>
    <n v="0.16998191681735986"/>
    <n v="6.4000000000000001E-2"/>
    <n v="459"/>
    <n v="468"/>
    <n v="15"/>
    <n v="0.78551136363636365"/>
    <n v="0.13352272727272727"/>
    <n v="0.71022727272727271"/>
    <n v="4.5454545454545456E-2"/>
    <n v="0.74786931818181812"/>
  </r>
  <r>
    <x v="348"/>
    <n v="0"/>
    <n v="553"/>
    <n v="0"/>
    <n v="94"/>
    <n v="0"/>
    <n v="500"/>
    <n v="0"/>
    <n v="32"/>
    <x v="11"/>
    <x v="50"/>
    <n v="0.16998191681735986"/>
    <n v="6.4000000000000001E-2"/>
    <n v="459"/>
    <n v="468"/>
    <n v="15"/>
    <n v="0.78551136363636365"/>
    <n v="0.13352272727272727"/>
    <n v="0.71022727272727271"/>
    <n v="4.5454545454545456E-2"/>
    <n v="0.74786931818181812"/>
  </r>
  <r>
    <x v="349"/>
    <n v="0"/>
    <n v="553"/>
    <n v="0"/>
    <n v="94"/>
    <n v="1"/>
    <n v="501"/>
    <n v="0"/>
    <n v="32"/>
    <x v="11"/>
    <x v="51"/>
    <n v="0.16998191681735986"/>
    <n v="6.3872255489021951E-2"/>
    <n v="459"/>
    <n v="469"/>
    <n v="0"/>
    <n v="0.78551136363636365"/>
    <n v="0.13352272727272727"/>
    <n v="0.71164772727272729"/>
    <n v="4.5454545454545456E-2"/>
    <n v="0.74857954545454541"/>
  </r>
  <r>
    <x v="350"/>
    <n v="3"/>
    <n v="556"/>
    <n v="0"/>
    <n v="94"/>
    <n v="2"/>
    <n v="503"/>
    <n v="0"/>
    <n v="32"/>
    <x v="0"/>
    <x v="51"/>
    <n v="0.16906474820143885"/>
    <n v="6.3618290258449298E-2"/>
    <n v="462"/>
    <n v="471"/>
    <n v="15"/>
    <n v="0.78977272727272729"/>
    <n v="0.13352272727272727"/>
    <n v="0.71448863636363635"/>
    <n v="4.5454545454545456E-2"/>
    <n v="0.75213068181818188"/>
  </r>
  <r>
    <x v="351"/>
    <n v="3"/>
    <n v="559"/>
    <n v="0"/>
    <n v="94"/>
    <n v="2"/>
    <n v="505"/>
    <n v="0"/>
    <n v="32"/>
    <x v="0"/>
    <x v="51"/>
    <n v="0.16815742397137745"/>
    <n v="6.3366336633663367E-2"/>
    <n v="465"/>
    <n v="473"/>
    <n v="15"/>
    <n v="0.79403409090909094"/>
    <n v="0.13352272727272727"/>
    <n v="0.71732954545454541"/>
    <n v="4.5454545454545456E-2"/>
    <n v="0.75568181818181812"/>
  </r>
  <r>
    <x v="352"/>
    <n v="3"/>
    <n v="562"/>
    <n v="0"/>
    <n v="94"/>
    <n v="3"/>
    <n v="508"/>
    <n v="0"/>
    <n v="32"/>
    <x v="0"/>
    <x v="51"/>
    <n v="0.16725978647686832"/>
    <n v="6.2992125984251968E-2"/>
    <n v="468"/>
    <n v="476"/>
    <n v="15"/>
    <n v="0.79829545454545459"/>
    <n v="0.13352272727272727"/>
    <n v="0.72159090909090906"/>
    <n v="4.5454545454545456E-2"/>
    <n v="0.75994318181818188"/>
  </r>
  <r>
    <x v="353"/>
    <n v="3"/>
    <n v="565"/>
    <n v="0"/>
    <n v="94"/>
    <n v="3"/>
    <n v="511"/>
    <n v="0"/>
    <n v="32"/>
    <x v="0"/>
    <x v="51"/>
    <n v="0.1663716814159292"/>
    <n v="6.262230919765166E-2"/>
    <n v="471"/>
    <n v="479"/>
    <n v="15"/>
    <n v="0.80255681818181823"/>
    <n v="0.13352272727272727"/>
    <n v="0.72585227272727271"/>
    <n v="4.5454545454545456E-2"/>
    <n v="0.76420454545454541"/>
  </r>
  <r>
    <x v="354"/>
    <n v="3"/>
    <n v="568"/>
    <n v="0"/>
    <n v="94"/>
    <n v="1"/>
    <n v="512"/>
    <n v="0"/>
    <n v="32"/>
    <x v="0"/>
    <x v="51"/>
    <n v="0.16549295774647887"/>
    <n v="6.25E-2"/>
    <n v="474"/>
    <n v="480"/>
    <n v="15"/>
    <n v="0.80681818181818177"/>
    <n v="0.13352272727272727"/>
    <n v="0.72727272727272729"/>
    <n v="4.5454545454545456E-2"/>
    <n v="0.76704545454545459"/>
  </r>
  <r>
    <x v="355"/>
    <n v="0"/>
    <n v="568"/>
    <n v="0"/>
    <n v="94"/>
    <n v="1"/>
    <n v="513"/>
    <n v="0"/>
    <n v="32"/>
    <x v="0"/>
    <x v="51"/>
    <n v="0.16549295774647887"/>
    <n v="6.2378167641325533E-2"/>
    <n v="474"/>
    <n v="481"/>
    <n v="15"/>
    <n v="0.80681818181818177"/>
    <n v="0.13352272727272727"/>
    <n v="0.72869318181818177"/>
    <n v="4.5454545454545456E-2"/>
    <n v="0.76775568181818177"/>
  </r>
  <r>
    <x v="356"/>
    <n v="0"/>
    <n v="568"/>
    <n v="0"/>
    <n v="94"/>
    <n v="4"/>
    <n v="517"/>
    <n v="0"/>
    <n v="32"/>
    <x v="0"/>
    <x v="52"/>
    <n v="0.16549295774647887"/>
    <n v="6.1895551257253385E-2"/>
    <n v="474"/>
    <n v="485"/>
    <n v="15"/>
    <n v="0.80681818181818177"/>
    <n v="0.13352272727272727"/>
    <n v="0.734375"/>
    <n v="4.5454545454545456E-2"/>
    <n v="0.77059659090909083"/>
  </r>
  <r>
    <x v="357"/>
    <n v="3"/>
    <n v="571"/>
    <n v="0"/>
    <n v="94"/>
    <n v="2"/>
    <n v="519"/>
    <n v="0"/>
    <n v="32"/>
    <x v="0"/>
    <x v="52"/>
    <n v="0.16462346760070051"/>
    <n v="6.1657032755298651E-2"/>
    <n v="477"/>
    <n v="487"/>
    <n v="15"/>
    <n v="0.81107954545454541"/>
    <n v="0.13352272727272727"/>
    <n v="0.73721590909090906"/>
    <n v="4.5454545454545456E-2"/>
    <n v="0.77414772727272729"/>
  </r>
  <r>
    <x v="358"/>
    <n v="3"/>
    <n v="574"/>
    <n v="0"/>
    <n v="94"/>
    <n v="1"/>
    <n v="520"/>
    <n v="0"/>
    <n v="32"/>
    <x v="0"/>
    <x v="52"/>
    <n v="0.16376306620209058"/>
    <n v="6.1538461538461542E-2"/>
    <n v="480"/>
    <n v="488"/>
    <n v="15"/>
    <n v="0.81534090909090906"/>
    <n v="0.13352272727272727"/>
    <n v="0.73863636363636365"/>
    <n v="4.5454545454545456E-2"/>
    <n v="0.77698863636363635"/>
  </r>
  <r>
    <x v="359"/>
    <n v="3"/>
    <n v="577"/>
    <n v="0"/>
    <n v="94"/>
    <n v="3"/>
    <n v="523"/>
    <n v="0"/>
    <n v="32"/>
    <x v="0"/>
    <x v="52"/>
    <n v="0.16291161178509533"/>
    <n v="6.1185468451242828E-2"/>
    <n v="483"/>
    <n v="491"/>
    <n v="15"/>
    <n v="0.81960227272727271"/>
    <n v="0.13352272727272727"/>
    <n v="0.74289772727272729"/>
    <n v="4.5454545454545456E-2"/>
    <n v="0.78125"/>
  </r>
  <r>
    <x v="360"/>
    <n v="3"/>
    <n v="580"/>
    <n v="0"/>
    <n v="94"/>
    <n v="3"/>
    <n v="526"/>
    <n v="0"/>
    <n v="32"/>
    <x v="0"/>
    <x v="52"/>
    <n v="0.16206896551724137"/>
    <n v="6.0836501901140684E-2"/>
    <n v="486"/>
    <n v="494"/>
    <n v="15"/>
    <n v="0.82386363636363635"/>
    <n v="0.13352272727272727"/>
    <n v="0.74715909090909094"/>
    <n v="4.5454545454545456E-2"/>
    <n v="0.78551136363636365"/>
  </r>
  <r>
    <x v="361"/>
    <n v="3"/>
    <n v="583"/>
    <n v="0"/>
    <n v="94"/>
    <n v="1"/>
    <n v="527"/>
    <n v="0"/>
    <n v="32"/>
    <x v="0"/>
    <x v="52"/>
    <n v="0.16123499142367068"/>
    <n v="6.0721062618595827E-2"/>
    <n v="489"/>
    <n v="495"/>
    <n v="15"/>
    <n v="0.828125"/>
    <n v="0.13352272727272727"/>
    <n v="0.74857954545454541"/>
    <n v="4.5454545454545456E-2"/>
    <n v="0.78835227272727271"/>
  </r>
  <r>
    <x v="362"/>
    <n v="0"/>
    <n v="583"/>
    <n v="0"/>
    <n v="94"/>
    <n v="2"/>
    <n v="529"/>
    <n v="0"/>
    <n v="32"/>
    <x v="0"/>
    <x v="52"/>
    <n v="0.16123499142367068"/>
    <n v="6.0491493383742913E-2"/>
    <n v="489"/>
    <n v="497"/>
    <n v="15"/>
    <n v="0.828125"/>
    <n v="0.13352272727272727"/>
    <n v="0.75142045454545459"/>
    <n v="4.5454545454545456E-2"/>
    <n v="0.78977272727272729"/>
  </r>
  <r>
    <x v="363"/>
    <n v="0"/>
    <n v="583"/>
    <n v="0"/>
    <n v="94"/>
    <n v="4"/>
    <n v="533"/>
    <n v="0"/>
    <n v="32"/>
    <x v="0"/>
    <x v="0"/>
    <n v="0.16123499142367068"/>
    <n v="6.0037523452157598E-2"/>
    <n v="489"/>
    <n v="501"/>
    <n v="15"/>
    <n v="0.828125"/>
    <n v="0.13352272727272727"/>
    <n v="0.75710227272727271"/>
    <n v="4.5454545454545456E-2"/>
    <n v="0.79261363636363635"/>
  </r>
  <r>
    <x v="364"/>
    <n v="3"/>
    <n v="586"/>
    <n v="0"/>
    <n v="94"/>
    <n v="1"/>
    <n v="534"/>
    <n v="0"/>
    <n v="32"/>
    <x v="0"/>
    <x v="0"/>
    <n v="0.16040955631399317"/>
    <n v="5.9925093632958802E-2"/>
    <n v="492"/>
    <n v="502"/>
    <n v="15"/>
    <n v="0.83238636363636365"/>
    <n v="0.13352272727272727"/>
    <n v="0.75852272727272729"/>
    <n v="4.5454545454545456E-2"/>
    <n v="0.79545454545454541"/>
  </r>
  <r>
    <x v="365"/>
    <n v="3"/>
    <n v="589"/>
    <n v="0"/>
    <n v="94"/>
    <n v="1"/>
    <n v="535"/>
    <n v="0"/>
    <n v="32"/>
    <x v="0"/>
    <x v="0"/>
    <n v="0.15959252971137522"/>
    <n v="5.9813084112149535E-2"/>
    <n v="495"/>
    <n v="503"/>
    <n v="15"/>
    <n v="0.83664772727272729"/>
    <n v="0.13352272727272727"/>
    <n v="0.75994318181818177"/>
    <n v="4.5454545454545456E-2"/>
    <n v="0.79829545454545459"/>
  </r>
  <r>
    <x v="366"/>
    <n v="3"/>
    <n v="592"/>
    <n v="0"/>
    <n v="94"/>
    <n v="3"/>
    <n v="538"/>
    <n v="0"/>
    <n v="32"/>
    <x v="0"/>
    <x v="0"/>
    <n v="0.15878378378378377"/>
    <n v="5.9479553903345722E-2"/>
    <n v="498"/>
    <n v="506"/>
    <n v="15"/>
    <n v="0.84090909090909094"/>
    <n v="0.13352272727272727"/>
    <n v="0.76420454545454541"/>
    <n v="4.5454545454545456E-2"/>
    <n v="0.80255681818181812"/>
  </r>
  <r>
    <x v="367"/>
    <n v="3"/>
    <n v="595"/>
    <n v="0"/>
    <n v="94"/>
    <n v="3"/>
    <n v="541"/>
    <n v="0"/>
    <n v="32"/>
    <x v="0"/>
    <x v="0"/>
    <n v="0.15798319327731092"/>
    <n v="5.9149722735674676E-2"/>
    <n v="501"/>
    <n v="509"/>
    <n v="15"/>
    <n v="0.84517045454545459"/>
    <n v="0.13352272727272727"/>
    <n v="0.76846590909090906"/>
    <n v="4.5454545454545456E-2"/>
    <n v="0.80681818181818188"/>
  </r>
  <r>
    <x v="368"/>
    <n v="3"/>
    <n v="598"/>
    <n v="0"/>
    <n v="94"/>
    <n v="2"/>
    <n v="543"/>
    <n v="0"/>
    <n v="32"/>
    <x v="0"/>
    <x v="0"/>
    <n v="0.15719063545150502"/>
    <n v="5.8931860036832415E-2"/>
    <n v="504"/>
    <n v="511"/>
    <n v="15"/>
    <n v="0.84943181818181823"/>
    <n v="0.13352272727272727"/>
    <n v="0.77130681818181823"/>
    <n v="4.5454545454545456E-2"/>
    <n v="0.81036931818181823"/>
  </r>
  <r>
    <x v="369"/>
    <n v="0"/>
    <n v="598"/>
    <n v="0"/>
    <n v="94"/>
    <n v="2"/>
    <n v="545"/>
    <n v="0"/>
    <n v="32"/>
    <x v="0"/>
    <x v="0"/>
    <n v="0.15719063545150502"/>
    <n v="5.8715596330275233E-2"/>
    <n v="504"/>
    <n v="513"/>
    <n v="15"/>
    <n v="0.84943181818181823"/>
    <n v="0.13352272727272727"/>
    <n v="0.77414772727272729"/>
    <n v="4.5454545454545456E-2"/>
    <n v="0.81178977272727271"/>
  </r>
  <r>
    <x v="370"/>
    <n v="0"/>
    <n v="598"/>
    <n v="0"/>
    <n v="94"/>
    <n v="2"/>
    <n v="547"/>
    <n v="0"/>
    <n v="32"/>
    <x v="0"/>
    <x v="1"/>
    <n v="0.15719063545150502"/>
    <n v="5.850091407678245E-2"/>
    <n v="504"/>
    <n v="515"/>
    <n v="15"/>
    <n v="0.84943181818181823"/>
    <n v="0.13352272727272727"/>
    <n v="0.77698863636363635"/>
    <n v="4.5454545454545456E-2"/>
    <n v="0.81321022727272729"/>
  </r>
  <r>
    <x v="371"/>
    <n v="3"/>
    <n v="601"/>
    <n v="0"/>
    <n v="94"/>
    <n v="1"/>
    <n v="548"/>
    <n v="0"/>
    <n v="32"/>
    <x v="0"/>
    <x v="1"/>
    <n v="0.15640599001663893"/>
    <n v="5.8394160583941604E-2"/>
    <n v="507"/>
    <n v="516"/>
    <n v="15"/>
    <n v="0.85369318181818177"/>
    <n v="0.13352272727272727"/>
    <n v="0.77840909090909094"/>
    <n v="4.5454545454545456E-2"/>
    <n v="0.81605113636363635"/>
  </r>
  <r>
    <x v="372"/>
    <n v="3"/>
    <n v="604"/>
    <n v="0"/>
    <n v="94"/>
    <n v="2"/>
    <n v="550"/>
    <n v="0"/>
    <n v="32"/>
    <x v="0"/>
    <x v="1"/>
    <n v="0.15562913907284767"/>
    <n v="5.8181818181818182E-2"/>
    <n v="510"/>
    <n v="518"/>
    <n v="15"/>
    <n v="0.85795454545454541"/>
    <n v="0.13352272727272727"/>
    <n v="0.78125"/>
    <n v="4.5454545454545456E-2"/>
    <n v="0.81960227272727271"/>
  </r>
  <r>
    <x v="373"/>
    <n v="3"/>
    <n v="607"/>
    <n v="0"/>
    <n v="94"/>
    <n v="3"/>
    <n v="553"/>
    <n v="0"/>
    <n v="32"/>
    <x v="0"/>
    <x v="1"/>
    <n v="0.15485996705107083"/>
    <n v="5.7866184448462928E-2"/>
    <n v="513"/>
    <n v="521"/>
    <n v="15"/>
    <n v="0.86221590909090906"/>
    <n v="0.13352272727272727"/>
    <n v="0.78551136363636365"/>
    <n v="4.5454545454545456E-2"/>
    <n v="0.82386363636363635"/>
  </r>
  <r>
    <x v="374"/>
    <n v="3"/>
    <n v="610"/>
    <n v="0"/>
    <n v="94"/>
    <n v="3"/>
    <n v="556"/>
    <n v="0"/>
    <n v="32"/>
    <x v="0"/>
    <x v="1"/>
    <n v="0.1540983606557377"/>
    <n v="5.7553956834532377E-2"/>
    <n v="516"/>
    <n v="524"/>
    <n v="15"/>
    <n v="0.86647727272727271"/>
    <n v="0.13352272727272727"/>
    <n v="0.78977272727272729"/>
    <n v="4.5454545454545456E-2"/>
    <n v="0.828125"/>
  </r>
  <r>
    <x v="375"/>
    <n v="3"/>
    <n v="613"/>
    <n v="0"/>
    <n v="94"/>
    <n v="2"/>
    <n v="558"/>
    <n v="0"/>
    <n v="32"/>
    <x v="0"/>
    <x v="1"/>
    <n v="0.15334420880913541"/>
    <n v="5.7347670250896057E-2"/>
    <n v="519"/>
    <n v="526"/>
    <n v="15"/>
    <n v="0.87073863636363635"/>
    <n v="0.13352272727272727"/>
    <n v="0.79261363636363635"/>
    <n v="4.5454545454545456E-2"/>
    <n v="0.83167613636363635"/>
  </r>
  <r>
    <x v="376"/>
    <n v="0"/>
    <n v="613"/>
    <n v="0"/>
    <n v="94"/>
    <n v="1"/>
    <n v="559"/>
    <n v="0"/>
    <n v="32"/>
    <x v="0"/>
    <x v="1"/>
    <n v="0.15334420880913541"/>
    <n v="5.7245080500894455E-2"/>
    <n v="519"/>
    <n v="527"/>
    <n v="15"/>
    <n v="0.87073863636363635"/>
    <n v="0.13352272727272727"/>
    <n v="0.79403409090909094"/>
    <n v="4.5454545454545456E-2"/>
    <n v="0.83238636363636365"/>
  </r>
  <r>
    <x v="377"/>
    <n v="0"/>
    <n v="613"/>
    <n v="0"/>
    <n v="94"/>
    <n v="2"/>
    <n v="561"/>
    <n v="0"/>
    <n v="32"/>
    <x v="0"/>
    <x v="2"/>
    <n v="0.15334420880913541"/>
    <n v="5.7040998217468802E-2"/>
    <n v="519"/>
    <n v="529"/>
    <n v="0"/>
    <n v="0.87073863636363635"/>
    <n v="0.13352272727272727"/>
    <n v="0.796875"/>
    <n v="4.5454545454545456E-2"/>
    <n v="0.83380681818181812"/>
  </r>
  <r>
    <x v="378"/>
    <n v="3"/>
    <n v="616"/>
    <n v="0"/>
    <n v="94"/>
    <n v="2"/>
    <n v="563"/>
    <n v="0"/>
    <n v="32"/>
    <x v="1"/>
    <x v="2"/>
    <n v="0.15259740259740259"/>
    <n v="5.6838365896980464E-2"/>
    <n v="522"/>
    <n v="531"/>
    <n v="15"/>
    <n v="0.875"/>
    <n v="0.13352272727272727"/>
    <n v="0.79971590909090906"/>
    <n v="4.5454545454545456E-2"/>
    <n v="0.83735795454545459"/>
  </r>
  <r>
    <x v="379"/>
    <n v="3"/>
    <n v="619"/>
    <n v="0"/>
    <n v="94"/>
    <n v="2"/>
    <n v="565"/>
    <n v="0"/>
    <n v="32"/>
    <x v="1"/>
    <x v="2"/>
    <n v="0.15185783521809371"/>
    <n v="5.663716814159292E-2"/>
    <n v="525"/>
    <n v="533"/>
    <n v="15"/>
    <n v="0.87926136363636365"/>
    <n v="0.13352272727272727"/>
    <n v="0.80255681818181823"/>
    <n v="4.5454545454545456E-2"/>
    <n v="0.84090909090909094"/>
  </r>
  <r>
    <x v="380"/>
    <n v="3"/>
    <n v="622"/>
    <n v="0"/>
    <n v="94"/>
    <n v="3"/>
    <n v="568"/>
    <n v="0"/>
    <n v="32"/>
    <x v="1"/>
    <x v="2"/>
    <n v="0.15112540192926044"/>
    <n v="5.6338028169014086E-2"/>
    <n v="528"/>
    <n v="536"/>
    <n v="15"/>
    <n v="0.88352272727272729"/>
    <n v="0.13352272727272727"/>
    <n v="0.80681818181818177"/>
    <n v="4.5454545454545456E-2"/>
    <n v="0.84517045454545459"/>
  </r>
  <r>
    <x v="381"/>
    <n v="3"/>
    <n v="625"/>
    <n v="0"/>
    <n v="94"/>
    <n v="3"/>
    <n v="571"/>
    <n v="0"/>
    <n v="32"/>
    <x v="1"/>
    <x v="2"/>
    <n v="0.15040000000000001"/>
    <n v="5.6042031523642732E-2"/>
    <n v="531"/>
    <n v="539"/>
    <n v="15"/>
    <n v="0.88778409090909094"/>
    <n v="0.13352272727272727"/>
    <n v="0.81107954545454541"/>
    <n v="4.5454545454545456E-2"/>
    <n v="0.84943181818181812"/>
  </r>
  <r>
    <x v="382"/>
    <n v="3"/>
    <n v="628"/>
    <n v="0"/>
    <n v="94"/>
    <n v="1"/>
    <n v="572"/>
    <n v="0"/>
    <n v="32"/>
    <x v="1"/>
    <x v="2"/>
    <n v="0.14968152866242038"/>
    <n v="5.5944055944055944E-2"/>
    <n v="534"/>
    <n v="540"/>
    <n v="15"/>
    <n v="0.89204545454545459"/>
    <n v="0.13352272727272727"/>
    <n v="0.8125"/>
    <n v="4.5454545454545456E-2"/>
    <n v="0.85227272727272729"/>
  </r>
  <r>
    <x v="383"/>
    <n v="0"/>
    <n v="628"/>
    <n v="0"/>
    <n v="94"/>
    <n v="1"/>
    <n v="573"/>
    <n v="0"/>
    <n v="32"/>
    <x v="1"/>
    <x v="2"/>
    <n v="0.14968152866242038"/>
    <n v="5.5846422338568937E-2"/>
    <n v="534"/>
    <n v="541"/>
    <n v="15"/>
    <n v="0.89204545454545459"/>
    <n v="0.13352272727272727"/>
    <n v="0.81392045454545459"/>
    <n v="4.5454545454545456E-2"/>
    <n v="0.85298295454545459"/>
  </r>
  <r>
    <x v="384"/>
    <n v="0"/>
    <n v="628"/>
    <n v="0"/>
    <n v="94"/>
    <n v="4"/>
    <n v="577"/>
    <n v="0"/>
    <n v="32"/>
    <x v="1"/>
    <x v="3"/>
    <n v="0.14968152866242038"/>
    <n v="5.5459272097053723E-2"/>
    <n v="534"/>
    <n v="545"/>
    <n v="15"/>
    <n v="0.89204545454545459"/>
    <n v="0.13352272727272727"/>
    <n v="0.81960227272727271"/>
    <n v="4.5454545454545456E-2"/>
    <n v="0.85582386363636365"/>
  </r>
  <r>
    <x v="385"/>
    <n v="3"/>
    <n v="631"/>
    <n v="0"/>
    <n v="94"/>
    <n v="2"/>
    <n v="579"/>
    <n v="0"/>
    <n v="32"/>
    <x v="1"/>
    <x v="3"/>
    <n v="0.14896988906497624"/>
    <n v="5.5267702936096716E-2"/>
    <n v="537"/>
    <n v="547"/>
    <n v="15"/>
    <n v="0.89630681818181823"/>
    <n v="0.13352272727272727"/>
    <n v="0.82244318181818177"/>
    <n v="4.5454545454545456E-2"/>
    <n v="0.859375"/>
  </r>
  <r>
    <x v="386"/>
    <n v="3"/>
    <n v="634"/>
    <n v="0"/>
    <n v="94"/>
    <n v="1"/>
    <n v="580"/>
    <n v="0"/>
    <n v="32"/>
    <x v="1"/>
    <x v="3"/>
    <n v="0.14826498422712933"/>
    <n v="5.5172413793103448E-2"/>
    <n v="540"/>
    <n v="548"/>
    <n v="15"/>
    <n v="0.90056818181818177"/>
    <n v="0.13352272727272727"/>
    <n v="0.82386363636363635"/>
    <n v="4.5454545454545456E-2"/>
    <n v="0.86221590909090906"/>
  </r>
  <r>
    <x v="387"/>
    <n v="3"/>
    <n v="637"/>
    <n v="0"/>
    <n v="94"/>
    <n v="3"/>
    <n v="583"/>
    <n v="0"/>
    <n v="32"/>
    <x v="1"/>
    <x v="3"/>
    <n v="0.14756671899529042"/>
    <n v="5.4888507718696397E-2"/>
    <n v="543"/>
    <n v="551"/>
    <n v="15"/>
    <n v="0.90482954545454541"/>
    <n v="0.13352272727272727"/>
    <n v="0.828125"/>
    <n v="4.5454545454545456E-2"/>
    <n v="0.86647727272727271"/>
  </r>
  <r>
    <x v="388"/>
    <n v="3"/>
    <n v="640"/>
    <n v="0"/>
    <n v="94"/>
    <n v="3"/>
    <n v="586"/>
    <n v="0"/>
    <n v="32"/>
    <x v="1"/>
    <x v="3"/>
    <n v="0.14687500000000001"/>
    <n v="5.4607508532423209E-2"/>
    <n v="546"/>
    <n v="554"/>
    <n v="15"/>
    <n v="0.90909090909090906"/>
    <n v="0.13352272727272727"/>
    <n v="0.83238636363636365"/>
    <n v="4.5454545454545456E-2"/>
    <n v="0.87073863636363635"/>
  </r>
  <r>
    <x v="389"/>
    <n v="3"/>
    <n v="643"/>
    <n v="0"/>
    <n v="94"/>
    <n v="1"/>
    <n v="587"/>
    <n v="0"/>
    <n v="32"/>
    <x v="1"/>
    <x v="3"/>
    <n v="0.14618973561430793"/>
    <n v="5.4514480408858604E-2"/>
    <n v="549"/>
    <n v="555"/>
    <n v="15"/>
    <n v="0.91335227272727271"/>
    <n v="0.13352272727272727"/>
    <n v="0.83380681818181823"/>
    <n v="4.5454545454545456E-2"/>
    <n v="0.87357954545454541"/>
  </r>
  <r>
    <x v="390"/>
    <n v="0"/>
    <n v="643"/>
    <n v="0"/>
    <n v="94"/>
    <n v="2"/>
    <n v="589"/>
    <n v="0"/>
    <n v="32"/>
    <x v="1"/>
    <x v="3"/>
    <n v="0.14618973561430793"/>
    <n v="5.4329371816638369E-2"/>
    <n v="549"/>
    <n v="557"/>
    <n v="15"/>
    <n v="0.91335227272727271"/>
    <n v="0.13352272727272727"/>
    <n v="0.83664772727272729"/>
    <n v="4.5454545454545456E-2"/>
    <n v="0.875"/>
  </r>
  <r>
    <x v="391"/>
    <n v="0"/>
    <n v="643"/>
    <n v="0"/>
    <n v="94"/>
    <n v="4"/>
    <n v="593"/>
    <n v="0"/>
    <n v="32"/>
    <x v="1"/>
    <x v="4"/>
    <n v="0.14618973561430793"/>
    <n v="5.3962900505902189E-2"/>
    <n v="549"/>
    <n v="561"/>
    <n v="15"/>
    <n v="0.91335227272727271"/>
    <n v="0.13352272727272727"/>
    <n v="0.84232954545454541"/>
    <n v="4.5454545454545456E-2"/>
    <n v="0.87784090909090906"/>
  </r>
  <r>
    <x v="392"/>
    <n v="3"/>
    <n v="646"/>
    <n v="0"/>
    <n v="94"/>
    <n v="1"/>
    <n v="594"/>
    <n v="0"/>
    <n v="32"/>
    <x v="1"/>
    <x v="4"/>
    <n v="0.14551083591331268"/>
    <n v="5.387205387205387E-2"/>
    <n v="552"/>
    <n v="562"/>
    <n v="15"/>
    <n v="0.91761363636363635"/>
    <n v="0.13352272727272727"/>
    <n v="0.84375"/>
    <n v="4.5454545454545456E-2"/>
    <n v="0.88068181818181812"/>
  </r>
  <r>
    <x v="393"/>
    <n v="3"/>
    <n v="649"/>
    <n v="0"/>
    <n v="94"/>
    <n v="1"/>
    <n v="595"/>
    <n v="0"/>
    <n v="32"/>
    <x v="1"/>
    <x v="4"/>
    <n v="0.1448382126348228"/>
    <n v="5.378151260504202E-2"/>
    <n v="555"/>
    <n v="563"/>
    <n v="15"/>
    <n v="0.921875"/>
    <n v="0.13352272727272727"/>
    <n v="0.84517045454545459"/>
    <n v="4.5454545454545456E-2"/>
    <n v="0.88352272727272729"/>
  </r>
  <r>
    <x v="394"/>
    <n v="3"/>
    <n v="652"/>
    <n v="0"/>
    <n v="94"/>
    <n v="3"/>
    <n v="598"/>
    <n v="0"/>
    <n v="32"/>
    <x v="1"/>
    <x v="4"/>
    <n v="0.14417177914110429"/>
    <n v="5.3511705685618728E-2"/>
    <n v="558"/>
    <n v="566"/>
    <n v="15"/>
    <n v="0.92613636363636365"/>
    <n v="0.13352272727272727"/>
    <n v="0.84943181818181823"/>
    <n v="4.5454545454545456E-2"/>
    <n v="0.88778409090909094"/>
  </r>
  <r>
    <x v="395"/>
    <n v="3"/>
    <n v="655"/>
    <n v="0"/>
    <n v="94"/>
    <n v="3"/>
    <n v="601"/>
    <n v="0"/>
    <n v="32"/>
    <x v="1"/>
    <x v="4"/>
    <n v="0.1435114503816794"/>
    <n v="5.3244592346089852E-2"/>
    <n v="561"/>
    <n v="569"/>
    <n v="15"/>
    <n v="0.93039772727272729"/>
    <n v="0.13352272727272727"/>
    <n v="0.85369318181818177"/>
    <n v="4.5454545454545456E-2"/>
    <n v="0.89204545454545459"/>
  </r>
  <r>
    <x v="396"/>
    <n v="3"/>
    <n v="658"/>
    <n v="0"/>
    <n v="94"/>
    <n v="2"/>
    <n v="603"/>
    <n v="0"/>
    <n v="32"/>
    <x v="1"/>
    <x v="4"/>
    <n v="0.14285714285714285"/>
    <n v="5.306799336650083E-2"/>
    <n v="564"/>
    <n v="571"/>
    <n v="15"/>
    <n v="0.93465909090909094"/>
    <n v="0.13352272727272727"/>
    <n v="0.85653409090909094"/>
    <n v="4.5454545454545456E-2"/>
    <n v="0.89559659090909094"/>
  </r>
  <r>
    <x v="397"/>
    <n v="0"/>
    <n v="658"/>
    <n v="0"/>
    <n v="94"/>
    <n v="2"/>
    <n v="605"/>
    <n v="0"/>
    <n v="32"/>
    <x v="1"/>
    <x v="4"/>
    <n v="0.14285714285714285"/>
    <n v="5.2892561983471073E-2"/>
    <n v="564"/>
    <n v="573"/>
    <n v="15"/>
    <n v="0.93465909090909094"/>
    <n v="0.13352272727272727"/>
    <n v="0.859375"/>
    <n v="4.5454545454545456E-2"/>
    <n v="0.89701704545454541"/>
  </r>
  <r>
    <x v="398"/>
    <n v="0"/>
    <n v="658"/>
    <n v="0"/>
    <n v="94"/>
    <n v="2"/>
    <n v="607"/>
    <n v="0"/>
    <n v="32"/>
    <x v="1"/>
    <x v="5"/>
    <n v="0.14285714285714285"/>
    <n v="5.2718286655683691E-2"/>
    <n v="564"/>
    <n v="575"/>
    <n v="15"/>
    <n v="0.93465909090909094"/>
    <n v="0.13352272727272727"/>
    <n v="0.86221590909090906"/>
    <n v="4.5454545454545456E-2"/>
    <n v="0.8984375"/>
  </r>
  <r>
    <x v="399"/>
    <n v="3"/>
    <n v="661"/>
    <n v="0"/>
    <n v="94"/>
    <n v="1"/>
    <n v="608"/>
    <n v="0"/>
    <n v="32"/>
    <x v="1"/>
    <x v="5"/>
    <n v="0.14220877458396369"/>
    <n v="5.2631578947368418E-2"/>
    <n v="567"/>
    <n v="576"/>
    <n v="15"/>
    <n v="0.93892045454545459"/>
    <n v="0.13352272727272727"/>
    <n v="0.86363636363636365"/>
    <n v="4.5454545454545456E-2"/>
    <n v="0.90127840909090917"/>
  </r>
  <r>
    <x v="400"/>
    <n v="3"/>
    <n v="664"/>
    <n v="0"/>
    <n v="94"/>
    <n v="2"/>
    <n v="610"/>
    <n v="0"/>
    <n v="32"/>
    <x v="1"/>
    <x v="5"/>
    <n v="0.14156626506024098"/>
    <n v="5.2459016393442623E-2"/>
    <n v="570"/>
    <n v="578"/>
    <n v="15"/>
    <n v="0.94318181818181823"/>
    <n v="0.13352272727272727"/>
    <n v="0.86647727272727271"/>
    <n v="4.5454545454545456E-2"/>
    <n v="0.90482954545454541"/>
  </r>
  <r>
    <x v="401"/>
    <n v="3"/>
    <n v="667"/>
    <n v="0"/>
    <n v="94"/>
    <n v="3"/>
    <n v="613"/>
    <n v="0"/>
    <n v="32"/>
    <x v="1"/>
    <x v="5"/>
    <n v="0.1409295352323838"/>
    <n v="5.2202283849918436E-2"/>
    <n v="573"/>
    <n v="581"/>
    <n v="15"/>
    <n v="0.94744318181818177"/>
    <n v="0.13352272727272727"/>
    <n v="0.87073863636363635"/>
    <n v="4.5454545454545456E-2"/>
    <n v="0.90909090909090906"/>
  </r>
  <r>
    <x v="402"/>
    <n v="3"/>
    <n v="670"/>
    <n v="0"/>
    <n v="94"/>
    <n v="3"/>
    <n v="616"/>
    <n v="0"/>
    <n v="32"/>
    <x v="1"/>
    <x v="5"/>
    <n v="0.14029850746268657"/>
    <n v="5.1948051948051951E-2"/>
    <n v="576"/>
    <n v="584"/>
    <n v="15"/>
    <n v="0.95170454545454541"/>
    <n v="0.13352272727272727"/>
    <n v="0.875"/>
    <n v="4.5454545454545456E-2"/>
    <n v="0.91335227272727271"/>
  </r>
  <r>
    <x v="403"/>
    <n v="3"/>
    <n v="673"/>
    <n v="0"/>
    <n v="94"/>
    <n v="2"/>
    <n v="618"/>
    <n v="0"/>
    <n v="32"/>
    <x v="1"/>
    <x v="5"/>
    <n v="0.13967310549777118"/>
    <n v="5.1779935275080909E-2"/>
    <n v="579"/>
    <n v="586"/>
    <n v="15"/>
    <n v="0.95596590909090906"/>
    <n v="0.13352272727272727"/>
    <n v="0.87784090909090906"/>
    <n v="4.5454545454545456E-2"/>
    <n v="0.91690340909090906"/>
  </r>
  <r>
    <x v="404"/>
    <n v="0"/>
    <n v="673"/>
    <n v="0"/>
    <n v="94"/>
    <n v="1"/>
    <n v="619"/>
    <n v="0"/>
    <n v="32"/>
    <x v="1"/>
    <x v="5"/>
    <n v="0.13967310549777118"/>
    <n v="5.1696284329563816E-2"/>
    <n v="579"/>
    <n v="587"/>
    <n v="15"/>
    <n v="0.95596590909090906"/>
    <n v="0.13352272727272727"/>
    <n v="0.87926136363636365"/>
    <n v="4.5454545454545456E-2"/>
    <n v="0.91761363636363635"/>
  </r>
  <r>
    <x v="405"/>
    <n v="0"/>
    <n v="673"/>
    <n v="0"/>
    <n v="94"/>
    <n v="2"/>
    <n v="621"/>
    <n v="0"/>
    <n v="32"/>
    <x v="1"/>
    <x v="6"/>
    <n v="0.13967310549777118"/>
    <n v="5.1529790660225443E-2"/>
    <n v="579"/>
    <n v="589"/>
    <n v="9"/>
    <n v="0.95596590909090906"/>
    <n v="0.13352272727272727"/>
    <n v="0.88210227272727271"/>
    <n v="4.5454545454545456E-2"/>
    <n v="0.91903409090909083"/>
  </r>
  <r>
    <x v="406"/>
    <n v="3"/>
    <n v="676"/>
    <n v="0"/>
    <n v="94"/>
    <n v="2"/>
    <n v="623"/>
    <n v="0"/>
    <n v="32"/>
    <x v="1"/>
    <x v="6"/>
    <n v="0.13905325443786981"/>
    <n v="5.1364365971107544E-2"/>
    <n v="582"/>
    <n v="591"/>
    <n v="9"/>
    <n v="0.96022727272727271"/>
    <n v="0.13352272727272727"/>
    <n v="0.88494318181818177"/>
    <n v="4.5454545454545456E-2"/>
    <n v="0.92258522727272729"/>
  </r>
  <r>
    <x v="407"/>
    <n v="3"/>
    <n v="679"/>
    <n v="0"/>
    <n v="94"/>
    <n v="2"/>
    <n v="625"/>
    <n v="0"/>
    <n v="32"/>
    <x v="1"/>
    <x v="6"/>
    <n v="0.13843888070692195"/>
    <n v="5.1200000000000002E-2"/>
    <n v="585"/>
    <n v="593"/>
    <n v="9"/>
    <n v="0.96448863636363635"/>
    <n v="0.13352272727272727"/>
    <n v="0.88778409090909094"/>
    <n v="4.5454545454545456E-2"/>
    <n v="0.92613636363636365"/>
  </r>
  <r>
    <x v="408"/>
    <n v="3"/>
    <n v="682"/>
    <n v="0"/>
    <n v="94"/>
    <n v="3"/>
    <n v="628"/>
    <n v="0"/>
    <n v="32"/>
    <x v="1"/>
    <x v="6"/>
    <n v="0.1378299120234604"/>
    <n v="5.0955414012738856E-2"/>
    <n v="588"/>
    <n v="596"/>
    <n v="9"/>
    <n v="0.96875"/>
    <n v="0.13352272727272727"/>
    <n v="0.89204545454545459"/>
    <n v="4.5454545454545456E-2"/>
    <n v="0.93039772727272729"/>
  </r>
  <r>
    <x v="409"/>
    <n v="3"/>
    <n v="685"/>
    <n v="0"/>
    <n v="94"/>
    <n v="3"/>
    <n v="631"/>
    <n v="0"/>
    <n v="32"/>
    <x v="2"/>
    <x v="6"/>
    <n v="0.13722627737226278"/>
    <n v="5.0713153724247229E-2"/>
    <n v="591"/>
    <n v="599"/>
    <n v="6"/>
    <n v="0.97301136363636365"/>
    <n v="0.13352272727272727"/>
    <n v="0.89630681818181823"/>
    <n v="4.5454545454545456E-2"/>
    <n v="0.93465909090909094"/>
  </r>
  <r>
    <x v="410"/>
    <n v="3"/>
    <n v="688"/>
    <n v="0"/>
    <n v="94"/>
    <n v="1"/>
    <n v="632"/>
    <n v="0"/>
    <n v="32"/>
    <x v="2"/>
    <x v="6"/>
    <n v="0.13662790697674418"/>
    <n v="5.0632911392405063E-2"/>
    <n v="594"/>
    <n v="600"/>
    <n v="6"/>
    <n v="0.97727272727272729"/>
    <n v="0.13352272727272727"/>
    <n v="0.89772727272727271"/>
    <n v="4.5454545454545456E-2"/>
    <n v="0.9375"/>
  </r>
  <r>
    <x v="411"/>
    <n v="0"/>
    <n v="688"/>
    <n v="0"/>
    <n v="94"/>
    <n v="1"/>
    <n v="633"/>
    <n v="0"/>
    <n v="32"/>
    <x v="2"/>
    <x v="6"/>
    <n v="0.13662790697674418"/>
    <n v="5.0552922590837282E-2"/>
    <n v="594"/>
    <n v="601"/>
    <n v="6"/>
    <n v="0.97727272727272729"/>
    <n v="0.13352272727272727"/>
    <n v="0.89914772727272729"/>
    <n v="4.5454545454545456E-2"/>
    <n v="0.93821022727272729"/>
  </r>
  <r>
    <x v="412"/>
    <n v="0"/>
    <n v="688"/>
    <n v="0"/>
    <n v="94"/>
    <n v="4"/>
    <n v="637"/>
    <n v="0"/>
    <n v="32"/>
    <x v="2"/>
    <x v="7"/>
    <n v="0.13662790697674418"/>
    <n v="5.0235478806907381E-2"/>
    <n v="594"/>
    <n v="605"/>
    <n v="15"/>
    <n v="0.97727272727272729"/>
    <n v="0.13352272727272727"/>
    <n v="0.90482954545454541"/>
    <n v="4.5454545454545456E-2"/>
    <n v="0.94105113636363635"/>
  </r>
  <r>
    <x v="413"/>
    <n v="3"/>
    <n v="691"/>
    <n v="0"/>
    <n v="94"/>
    <n v="2"/>
    <n v="639"/>
    <n v="0"/>
    <n v="32"/>
    <x v="2"/>
    <x v="7"/>
    <n v="0.13603473227206947"/>
    <n v="5.0078247261345854E-2"/>
    <n v="597"/>
    <n v="607"/>
    <n v="15"/>
    <n v="0.98153409090909094"/>
    <n v="0.13352272727272727"/>
    <n v="0.90767045454545459"/>
    <n v="4.5454545454545456E-2"/>
    <n v="0.94460227272727271"/>
  </r>
  <r>
    <x v="414"/>
    <n v="3"/>
    <n v="694"/>
    <n v="0"/>
    <n v="94"/>
    <n v="1"/>
    <n v="640"/>
    <n v="0"/>
    <n v="32"/>
    <x v="2"/>
    <x v="7"/>
    <n v="0.13544668587896252"/>
    <n v="0.05"/>
    <n v="600"/>
    <n v="608"/>
    <n v="15"/>
    <n v="0.98579545454545459"/>
    <n v="0.13352272727272727"/>
    <n v="0.90909090909090906"/>
    <n v="4.5454545454545456E-2"/>
    <n v="0.94744318181818188"/>
  </r>
  <r>
    <x v="415"/>
    <n v="3"/>
    <n v="697"/>
    <n v="0"/>
    <n v="94"/>
    <n v="3"/>
    <n v="643"/>
    <n v="0"/>
    <n v="32"/>
    <x v="2"/>
    <x v="7"/>
    <n v="0.13486370157819225"/>
    <n v="4.9766718506998445E-2"/>
    <n v="603"/>
    <n v="611"/>
    <n v="15"/>
    <n v="0.99005681818181823"/>
    <n v="0.13352272727272727"/>
    <n v="0.91335227272727271"/>
    <n v="4.5454545454545456E-2"/>
    <n v="0.95170454545454541"/>
  </r>
  <r>
    <x v="416"/>
    <n v="3"/>
    <n v="700"/>
    <n v="0"/>
    <n v="94"/>
    <n v="3"/>
    <n v="646"/>
    <n v="0"/>
    <n v="32"/>
    <x v="2"/>
    <x v="7"/>
    <n v="0.13428571428571429"/>
    <n v="4.9535603715170282E-2"/>
    <n v="606"/>
    <n v="614"/>
    <n v="15"/>
    <n v="0.99431818181818177"/>
    <n v="0.13352272727272727"/>
    <n v="0.91761363636363635"/>
    <n v="4.5454545454545456E-2"/>
    <n v="0.95596590909090906"/>
  </r>
  <r>
    <x v="417"/>
    <n v="3"/>
    <n v="703"/>
    <n v="0"/>
    <n v="94"/>
    <n v="1"/>
    <n v="647"/>
    <n v="0"/>
    <n v="32"/>
    <x v="2"/>
    <x v="7"/>
    <n v="0.1337126600284495"/>
    <n v="4.945904173106646E-2"/>
    <n v="609"/>
    <n v="615"/>
    <n v="15"/>
    <n v="0.99857954545454541"/>
    <n v="0.13352272727272727"/>
    <n v="0.91903409090909094"/>
    <n v="4.5454545454545456E-2"/>
    <n v="0.95880681818181812"/>
  </r>
  <r>
    <x v="418"/>
    <n v="0"/>
    <n v="703"/>
    <n v="0"/>
    <n v="94"/>
    <n v="2"/>
    <n v="649"/>
    <n v="0"/>
    <n v="32"/>
    <x v="2"/>
    <x v="7"/>
    <n v="0.1337126600284495"/>
    <n v="4.930662557781202E-2"/>
    <n v="609"/>
    <n v="617"/>
    <n v="15"/>
    <n v="0.99857954545454541"/>
    <n v="0.13352272727272727"/>
    <n v="0.921875"/>
    <n v="4.5454545454545456E-2"/>
    <n v="0.96022727272727271"/>
  </r>
  <r>
    <x v="419"/>
    <n v="0"/>
    <n v="703"/>
    <n v="0"/>
    <n v="94"/>
    <n v="4"/>
    <n v="653"/>
    <n v="0"/>
    <n v="32"/>
    <x v="2"/>
    <x v="8"/>
    <n v="0.1337126600284495"/>
    <n v="4.9004594180704443E-2"/>
    <n v="609"/>
    <n v="621"/>
    <n v="1"/>
    <n v="0.99857954545454541"/>
    <n v="0.13352272727272727"/>
    <n v="0.92755681818181823"/>
    <n v="4.5454545454545456E-2"/>
    <n v="0.96306818181818188"/>
  </r>
  <r>
    <x v="420"/>
    <n v="1"/>
    <n v="704"/>
    <n v="0"/>
    <n v="94"/>
    <n v="1"/>
    <n v="654"/>
    <n v="0"/>
    <n v="32"/>
    <x v="2"/>
    <x v="8"/>
    <n v="0.13352272727272727"/>
    <n v="4.8929663608562692E-2"/>
    <n v="610"/>
    <n v="622"/>
    <n v="1"/>
    <n v="1"/>
    <n v="0.13352272727272727"/>
    <n v="0.92897727272727271"/>
    <n v="4.5454545454545456E-2"/>
    <n v="0.96448863636363635"/>
  </r>
  <r>
    <x v="421"/>
    <n v="0"/>
    <n v="704"/>
    <n v="0"/>
    <n v="94"/>
    <n v="1"/>
    <n v="655"/>
    <n v="0"/>
    <n v="32"/>
    <x v="2"/>
    <x v="8"/>
    <n v="0.13352272727272727"/>
    <n v="4.8854961832061068E-2"/>
    <n v="610"/>
    <n v="623"/>
    <n v="1"/>
    <n v="1"/>
    <n v="0.13352272727272727"/>
    <n v="0.93039772727272729"/>
    <n v="4.5454545454545456E-2"/>
    <n v="0.96519886363636365"/>
  </r>
  <r>
    <x v="422"/>
    <n v="0"/>
    <n v="704"/>
    <n v="0"/>
    <n v="94"/>
    <n v="3"/>
    <n v="658"/>
    <n v="0"/>
    <n v="32"/>
    <x v="2"/>
    <x v="8"/>
    <n v="0.13352272727272727"/>
    <n v="4.8632218844984802E-2"/>
    <n v="610"/>
    <n v="626"/>
    <n v="1"/>
    <n v="1"/>
    <n v="0.13352272727272727"/>
    <n v="0.93465909090909094"/>
    <n v="4.5454545454545456E-2"/>
    <n v="0.96732954545454541"/>
  </r>
  <r>
    <x v="423"/>
    <n v="0"/>
    <n v="704"/>
    <n v="0"/>
    <n v="94"/>
    <n v="3"/>
    <n v="661"/>
    <n v="0"/>
    <n v="32"/>
    <x v="2"/>
    <x v="8"/>
    <n v="0.13352272727272727"/>
    <n v="4.8411497730711045E-2"/>
    <n v="610"/>
    <n v="629"/>
    <n v="1"/>
    <n v="1"/>
    <n v="0.13352272727272727"/>
    <n v="0.93892045454545459"/>
    <n v="4.5454545454545456E-2"/>
    <n v="0.96946022727272729"/>
  </r>
  <r>
    <x v="424"/>
    <n v="0"/>
    <n v="704"/>
    <n v="0"/>
    <n v="94"/>
    <n v="2"/>
    <n v="663"/>
    <n v="0"/>
    <n v="32"/>
    <x v="2"/>
    <x v="8"/>
    <n v="0.13352272727272727"/>
    <n v="4.8265460030165915E-2"/>
    <n v="610"/>
    <n v="631"/>
    <n v="1"/>
    <n v="1"/>
    <n v="0.13352272727272727"/>
    <n v="0.94176136363636365"/>
    <n v="4.5454545454545456E-2"/>
    <n v="0.97088068181818188"/>
  </r>
  <r>
    <x v="425"/>
    <n v="0"/>
    <n v="704"/>
    <n v="0"/>
    <n v="94"/>
    <n v="2"/>
    <n v="665"/>
    <n v="0"/>
    <n v="32"/>
    <x v="2"/>
    <x v="8"/>
    <n v="0.13352272727272727"/>
    <n v="4.8120300751879702E-2"/>
    <n v="610"/>
    <n v="633"/>
    <n v="1"/>
    <n v="1"/>
    <n v="0.13352272727272727"/>
    <n v="0.94460227272727271"/>
    <n v="4.5454545454545456E-2"/>
    <n v="0.97230113636363635"/>
  </r>
  <r>
    <x v="426"/>
    <n v="0"/>
    <n v="704"/>
    <n v="0"/>
    <n v="94"/>
    <n v="2"/>
    <n v="667"/>
    <n v="0"/>
    <n v="32"/>
    <x v="2"/>
    <x v="9"/>
    <n v="0.13352272727272727"/>
    <n v="4.7976011994002997E-2"/>
    <n v="610"/>
    <n v="635"/>
    <n v="0"/>
    <n v="1"/>
    <n v="0.13352272727272727"/>
    <n v="0.94744318181818177"/>
    <n v="4.5454545454545456E-2"/>
    <n v="0.97372159090909083"/>
  </r>
  <r>
    <x v="427"/>
    <n v="0"/>
    <n v="704"/>
    <n v="0"/>
    <n v="94"/>
    <n v="1"/>
    <n v="668"/>
    <n v="0"/>
    <n v="32"/>
    <x v="2"/>
    <x v="9"/>
    <n v="0.13352272727272727"/>
    <n v="4.790419161676647E-2"/>
    <n v="610"/>
    <n v="636"/>
    <n v="0"/>
    <n v="1"/>
    <n v="0.13352272727272727"/>
    <n v="0.94886363636363635"/>
    <n v="4.5454545454545456E-2"/>
    <n v="0.97443181818181812"/>
  </r>
  <r>
    <x v="428"/>
    <n v="0"/>
    <n v="704"/>
    <n v="0"/>
    <n v="94"/>
    <n v="2"/>
    <n v="670"/>
    <n v="0"/>
    <n v="32"/>
    <x v="2"/>
    <x v="9"/>
    <n v="0.13352272727272727"/>
    <n v="4.7761194029850747E-2"/>
    <n v="610"/>
    <n v="638"/>
    <n v="0"/>
    <n v="1"/>
    <n v="0.13352272727272727"/>
    <n v="0.95170454545454541"/>
    <n v="4.5454545454545456E-2"/>
    <n v="0.97585227272727271"/>
  </r>
  <r>
    <x v="429"/>
    <n v="0"/>
    <n v="704"/>
    <n v="0"/>
    <n v="94"/>
    <n v="3"/>
    <n v="673"/>
    <n v="0"/>
    <n v="32"/>
    <x v="2"/>
    <x v="9"/>
    <n v="0.13352272727272727"/>
    <n v="4.7548291233283801E-2"/>
    <n v="610"/>
    <n v="641"/>
    <n v="0"/>
    <n v="1"/>
    <n v="0.13352272727272727"/>
    <n v="0.95596590909090906"/>
    <n v="4.5454545454545456E-2"/>
    <n v="0.97798295454545459"/>
  </r>
  <r>
    <x v="430"/>
    <n v="0"/>
    <n v="704"/>
    <n v="0"/>
    <n v="94"/>
    <n v="3"/>
    <n v="676"/>
    <n v="0"/>
    <n v="32"/>
    <x v="2"/>
    <x v="9"/>
    <n v="0.13352272727272727"/>
    <n v="4.7337278106508875E-2"/>
    <n v="610"/>
    <n v="644"/>
    <n v="0"/>
    <n v="1"/>
    <n v="0.13352272727272727"/>
    <n v="0.96022727272727271"/>
    <n v="4.5454545454545456E-2"/>
    <n v="0.98011363636363635"/>
  </r>
  <r>
    <x v="431"/>
    <n v="0"/>
    <n v="704"/>
    <n v="0"/>
    <n v="94"/>
    <n v="2"/>
    <n v="678"/>
    <n v="0"/>
    <n v="32"/>
    <x v="2"/>
    <x v="9"/>
    <n v="0.13352272727272727"/>
    <n v="4.71976401179941E-2"/>
    <n v="610"/>
    <n v="646"/>
    <n v="0"/>
    <n v="1"/>
    <n v="0.13352272727272727"/>
    <n v="0.96306818181818177"/>
    <n v="4.5454545454545456E-2"/>
    <n v="0.98153409090909083"/>
  </r>
  <r>
    <x v="432"/>
    <n v="0"/>
    <n v="704"/>
    <n v="0"/>
    <n v="94"/>
    <n v="1"/>
    <n v="679"/>
    <n v="0"/>
    <n v="32"/>
    <x v="2"/>
    <x v="9"/>
    <n v="0.13352272727272727"/>
    <n v="4.7128129602356406E-2"/>
    <n v="610"/>
    <n v="647"/>
    <n v="0"/>
    <n v="1"/>
    <n v="0.13352272727272727"/>
    <n v="0.96448863636363635"/>
    <n v="4.5454545454545456E-2"/>
    <n v="0.98224431818181812"/>
  </r>
  <r>
    <x v="433"/>
    <n v="0"/>
    <n v="704"/>
    <n v="0"/>
    <n v="94"/>
    <n v="2"/>
    <n v="681"/>
    <n v="0"/>
    <n v="32"/>
    <x v="2"/>
    <x v="10"/>
    <n v="0.13352272727272727"/>
    <n v="4.6989720998531569E-2"/>
    <n v="610"/>
    <n v="649"/>
    <n v="0"/>
    <n v="1"/>
    <n v="0.13352272727272727"/>
    <n v="0.96732954545454541"/>
    <n v="4.5454545454545456E-2"/>
    <n v="0.98366477272727271"/>
  </r>
  <r>
    <x v="434"/>
    <n v="0"/>
    <n v="704"/>
    <n v="0"/>
    <n v="94"/>
    <n v="2"/>
    <n v="683"/>
    <n v="0"/>
    <n v="32"/>
    <x v="2"/>
    <x v="10"/>
    <n v="0.13352272727272727"/>
    <n v="4.6852122986822842E-2"/>
    <n v="610"/>
    <n v="651"/>
    <n v="0"/>
    <n v="1"/>
    <n v="0.13352272727272727"/>
    <n v="0.97017045454545459"/>
    <n v="4.5454545454545456E-2"/>
    <n v="0.98508522727272729"/>
  </r>
  <r>
    <x v="435"/>
    <n v="0"/>
    <n v="704"/>
    <n v="0"/>
    <n v="94"/>
    <n v="2"/>
    <n v="685"/>
    <n v="0"/>
    <n v="32"/>
    <x v="2"/>
    <x v="10"/>
    <n v="0.13352272727272727"/>
    <n v="4.6715328467153282E-2"/>
    <n v="610"/>
    <n v="653"/>
    <n v="0"/>
    <n v="1"/>
    <n v="0.13352272727272727"/>
    <n v="0.97301136363636365"/>
    <n v="4.5454545454545456E-2"/>
    <n v="0.98650568181818188"/>
  </r>
  <r>
    <x v="436"/>
    <n v="0"/>
    <n v="704"/>
    <n v="0"/>
    <n v="94"/>
    <n v="3"/>
    <n v="688"/>
    <n v="0"/>
    <n v="32"/>
    <x v="2"/>
    <x v="10"/>
    <n v="0.13352272727272727"/>
    <n v="4.6511627906976744E-2"/>
    <n v="610"/>
    <n v="656"/>
    <n v="0"/>
    <n v="1"/>
    <n v="0.13352272727272727"/>
    <n v="0.97727272727272729"/>
    <n v="4.5454545454545456E-2"/>
    <n v="0.98863636363636365"/>
  </r>
  <r>
    <x v="437"/>
    <n v="0"/>
    <n v="704"/>
    <n v="0"/>
    <n v="94"/>
    <n v="3"/>
    <n v="691"/>
    <n v="0"/>
    <n v="32"/>
    <x v="2"/>
    <x v="10"/>
    <n v="0.13352272727272727"/>
    <n v="4.6309696092619389E-2"/>
    <n v="610"/>
    <n v="659"/>
    <n v="0"/>
    <n v="1"/>
    <n v="0.13352272727272727"/>
    <n v="0.98153409090909094"/>
    <n v="4.5454545454545456E-2"/>
    <n v="0.99076704545454541"/>
  </r>
  <r>
    <x v="438"/>
    <n v="0"/>
    <n v="704"/>
    <n v="0"/>
    <n v="94"/>
    <n v="1"/>
    <n v="692"/>
    <n v="0"/>
    <n v="32"/>
    <x v="2"/>
    <x v="10"/>
    <n v="0.13352272727272727"/>
    <n v="4.6242774566473986E-2"/>
    <n v="610"/>
    <n v="660"/>
    <n v="0"/>
    <n v="1"/>
    <n v="0.13352272727272727"/>
    <n v="0.98295454545454541"/>
    <n v="4.5454545454545456E-2"/>
    <n v="0.99147727272727271"/>
  </r>
  <r>
    <x v="439"/>
    <n v="0"/>
    <n v="704"/>
    <n v="0"/>
    <n v="94"/>
    <n v="1"/>
    <n v="693"/>
    <n v="0"/>
    <n v="32"/>
    <x v="3"/>
    <x v="10"/>
    <n v="0.13352272727272727"/>
    <n v="4.6176046176046176E-2"/>
    <n v="610"/>
    <n v="661"/>
    <n v="0"/>
    <n v="1"/>
    <n v="0.13352272727272727"/>
    <n v="0.984375"/>
    <n v="4.5454545454545456E-2"/>
    <n v="0.9921875"/>
  </r>
  <r>
    <x v="440"/>
    <n v="0"/>
    <n v="704"/>
    <n v="0"/>
    <n v="94"/>
    <n v="3"/>
    <n v="696"/>
    <n v="0"/>
    <n v="32"/>
    <x v="3"/>
    <x v="11"/>
    <n v="0.13352272727272727"/>
    <n v="4.5977011494252873E-2"/>
    <n v="610"/>
    <n v="664"/>
    <n v="0"/>
    <n v="1"/>
    <n v="0.13352272727272727"/>
    <n v="0.98863636363636365"/>
    <n v="4.5454545454545456E-2"/>
    <n v="0.99431818181818188"/>
  </r>
  <r>
    <x v="441"/>
    <n v="0"/>
    <n v="704"/>
    <n v="0"/>
    <n v="94"/>
    <n v="0"/>
    <n v="696"/>
    <n v="0"/>
    <n v="32"/>
    <x v="3"/>
    <x v="11"/>
    <n v="0.13352272727272727"/>
    <n v="4.5977011494252873E-2"/>
    <n v="610"/>
    <n v="664"/>
    <n v="0"/>
    <n v="1"/>
    <n v="0.13352272727272727"/>
    <n v="0.98863636363636365"/>
    <n v="4.5454545454545456E-2"/>
    <n v="0.99431818181818188"/>
  </r>
  <r>
    <x v="442"/>
    <n v="0"/>
    <n v="704"/>
    <n v="0"/>
    <n v="94"/>
    <n v="0"/>
    <n v="696"/>
    <n v="0"/>
    <n v="32"/>
    <x v="3"/>
    <x v="11"/>
    <n v="0.13352272727272727"/>
    <n v="4.5977011494252873E-2"/>
    <n v="610"/>
    <n v="664"/>
    <n v="0"/>
    <n v="1"/>
    <n v="0.13352272727272727"/>
    <n v="0.98863636363636365"/>
    <n v="4.5454545454545456E-2"/>
    <n v="0.99431818181818188"/>
  </r>
  <r>
    <x v="443"/>
    <n v="0"/>
    <n v="704"/>
    <n v="0"/>
    <n v="94"/>
    <n v="2"/>
    <n v="698"/>
    <n v="0"/>
    <n v="32"/>
    <x v="3"/>
    <x v="11"/>
    <n v="0.13352272727272727"/>
    <n v="4.5845272206303724E-2"/>
    <n v="610"/>
    <n v="666"/>
    <n v="0"/>
    <n v="1"/>
    <n v="0.13352272727272727"/>
    <n v="0.99147727272727271"/>
    <n v="4.5454545454545456E-2"/>
    <n v="0.99573863636363635"/>
  </r>
  <r>
    <x v="444"/>
    <n v="0"/>
    <n v="704"/>
    <n v="0"/>
    <n v="94"/>
    <n v="1"/>
    <n v="699"/>
    <n v="0"/>
    <n v="32"/>
    <x v="3"/>
    <x v="11"/>
    <n v="0.13352272727272727"/>
    <n v="4.5779685264663805E-2"/>
    <n v="610"/>
    <n v="667"/>
    <n v="0"/>
    <n v="1"/>
    <n v="0.13352272727272727"/>
    <n v="0.99289772727272729"/>
    <n v="4.5454545454545456E-2"/>
    <n v="0.99644886363636365"/>
  </r>
  <r>
    <x v="445"/>
    <n v="0"/>
    <n v="704"/>
    <n v="0"/>
    <n v="94"/>
    <n v="1"/>
    <n v="700"/>
    <n v="0"/>
    <n v="32"/>
    <x v="3"/>
    <x v="11"/>
    <n v="0.13352272727272727"/>
    <n v="4.5714285714285714E-2"/>
    <n v="610"/>
    <n v="668"/>
    <n v="0"/>
    <n v="1"/>
    <n v="0.13352272727272727"/>
    <n v="0.99431818181818177"/>
    <n v="4.5454545454545456E-2"/>
    <n v="0.99715909090909083"/>
  </r>
  <r>
    <x v="446"/>
    <n v="0"/>
    <n v="704"/>
    <n v="0"/>
    <n v="94"/>
    <n v="2"/>
    <n v="702"/>
    <n v="0"/>
    <n v="32"/>
    <x v="3"/>
    <x v="11"/>
    <n v="0.13352272727272727"/>
    <n v="4.5584045584045586E-2"/>
    <n v="610"/>
    <n v="670"/>
    <n v="0"/>
    <n v="1"/>
    <n v="0.13352272727272727"/>
    <n v="0.99715909090909094"/>
    <n v="4.5454545454545456E-2"/>
    <n v="0.99857954545454541"/>
  </r>
  <r>
    <x v="447"/>
    <n v="0"/>
    <n v="704"/>
    <n v="0"/>
    <n v="94"/>
    <n v="2"/>
    <n v="704"/>
    <n v="0"/>
    <n v="32"/>
    <x v="3"/>
    <x v="12"/>
    <n v="0.13352272727272727"/>
    <n v="4.5454545454545456E-2"/>
    <n v="610"/>
    <n v="672"/>
    <n v="0"/>
    <n v="1"/>
    <n v="0.13352272727272727"/>
    <n v="1"/>
    <n v="4.5454545454545456E-2"/>
    <n v="1"/>
  </r>
  <r>
    <x v="448"/>
    <n v="0"/>
    <n v="704"/>
    <n v="0"/>
    <n v="94"/>
    <n v="0"/>
    <n v="704"/>
    <n v="0"/>
    <n v="32"/>
    <x v="3"/>
    <x v="12"/>
    <n v="0.13352272727272727"/>
    <n v="4.5454545454545456E-2"/>
    <n v="610"/>
    <n v="672"/>
    <n v="0"/>
    <n v="1"/>
    <n v="0.13352272727272727"/>
    <n v="1"/>
    <n v="4.5454545454545456E-2"/>
    <n v="1"/>
  </r>
  <r>
    <x v="449"/>
    <n v="0"/>
    <n v="704"/>
    <n v="0"/>
    <n v="94"/>
    <n v="0"/>
    <n v="704"/>
    <n v="0"/>
    <n v="32"/>
    <x v="3"/>
    <x v="12"/>
    <n v="0.13352272727272727"/>
    <n v="4.5454545454545456E-2"/>
    <n v="610"/>
    <n v="672"/>
    <n v="0"/>
    <n v="1"/>
    <n v="0.13352272727272727"/>
    <n v="1"/>
    <n v="4.5454545454545456E-2"/>
    <n v="1"/>
  </r>
  <r>
    <x v="450"/>
    <n v="0"/>
    <n v="704"/>
    <n v="0"/>
    <n v="94"/>
    <n v="0"/>
    <n v="704"/>
    <n v="0"/>
    <n v="32"/>
    <x v="3"/>
    <x v="12"/>
    <n v="0.13352272727272727"/>
    <n v="4.5454545454545456E-2"/>
    <n v="610"/>
    <n v="672"/>
    <n v="0"/>
    <n v="1"/>
    <n v="0.13352272727272727"/>
    <n v="1"/>
    <n v="4.5454545454545456E-2"/>
    <n v="1"/>
  </r>
  <r>
    <x v="451"/>
    <n v="0"/>
    <n v="704"/>
    <n v="0"/>
    <n v="94"/>
    <n v="0"/>
    <n v="704"/>
    <n v="0"/>
    <n v="32"/>
    <x v="3"/>
    <x v="12"/>
    <n v="0.13352272727272727"/>
    <n v="4.5454545454545456E-2"/>
    <n v="610"/>
    <n v="672"/>
    <n v="0"/>
    <n v="1"/>
    <n v="0.13352272727272727"/>
    <n v="1"/>
    <n v="4.5454545454545456E-2"/>
    <n v="1"/>
  </r>
  <r>
    <x v="452"/>
    <n v="0"/>
    <n v="704"/>
    <n v="0"/>
    <n v="94"/>
    <n v="0"/>
    <n v="704"/>
    <n v="0"/>
    <n v="32"/>
    <x v="3"/>
    <x v="12"/>
    <n v="0.13352272727272727"/>
    <n v="4.5454545454545456E-2"/>
    <n v="610"/>
    <n v="672"/>
    <n v="0"/>
    <n v="1"/>
    <n v="0.13352272727272727"/>
    <n v="1"/>
    <n v="4.5454545454545456E-2"/>
    <n v="1"/>
  </r>
  <r>
    <x v="453"/>
    <n v="0"/>
    <n v="704"/>
    <n v="0"/>
    <n v="94"/>
    <n v="0"/>
    <n v="704"/>
    <n v="0"/>
    <n v="32"/>
    <x v="3"/>
    <x v="12"/>
    <n v="0.13352272727272727"/>
    <n v="4.5454545454545456E-2"/>
    <n v="610"/>
    <n v="672"/>
    <n v="0"/>
    <n v="1"/>
    <n v="0.13352272727272727"/>
    <n v="1"/>
    <n v="4.5454545454545456E-2"/>
    <n v="1"/>
  </r>
  <r>
    <x v="454"/>
    <n v="0"/>
    <n v="704"/>
    <n v="0"/>
    <n v="94"/>
    <n v="0"/>
    <n v="704"/>
    <n v="0"/>
    <n v="32"/>
    <x v="3"/>
    <x v="13"/>
    <n v="0.13352272727272727"/>
    <n v="4.5454545454545456E-2"/>
    <n v="610"/>
    <n v="672"/>
    <n v="0"/>
    <n v="1"/>
    <n v="0.13352272727272727"/>
    <n v="1"/>
    <n v="4.5454545454545456E-2"/>
    <n v="1"/>
  </r>
  <r>
    <x v="455"/>
    <n v="0"/>
    <n v="704"/>
    <n v="0"/>
    <n v="94"/>
    <n v="0"/>
    <n v="704"/>
    <n v="0"/>
    <n v="32"/>
    <x v="3"/>
    <x v="13"/>
    <n v="0.13352272727272727"/>
    <n v="4.5454545454545456E-2"/>
    <n v="610"/>
    <n v="672"/>
    <n v="0"/>
    <n v="1"/>
    <n v="0.13352272727272727"/>
    <n v="1"/>
    <n v="4.5454545454545456E-2"/>
    <n v="1"/>
  </r>
  <r>
    <x v="456"/>
    <n v="0"/>
    <n v="704"/>
    <n v="0"/>
    <n v="94"/>
    <n v="0"/>
    <n v="704"/>
    <n v="0"/>
    <n v="32"/>
    <x v="3"/>
    <x v="13"/>
    <n v="0.13352272727272727"/>
    <n v="4.5454545454545456E-2"/>
    <n v="610"/>
    <n v="672"/>
    <n v="0"/>
    <n v="1"/>
    <n v="0.13352272727272727"/>
    <n v="1"/>
    <n v="4.5454545454545456E-2"/>
    <n v="1"/>
  </r>
  <r>
    <x v="457"/>
    <n v="0"/>
    <n v="704"/>
    <n v="0"/>
    <n v="94"/>
    <n v="0"/>
    <n v="704"/>
    <n v="0"/>
    <n v="32"/>
    <x v="3"/>
    <x v="13"/>
    <n v="0.13352272727272727"/>
    <n v="4.5454545454545456E-2"/>
    <n v="610"/>
    <n v="672"/>
    <n v="0"/>
    <n v="1"/>
    <n v="0.13352272727272727"/>
    <n v="1"/>
    <n v="4.5454545454545456E-2"/>
    <n v="1"/>
  </r>
  <r>
    <x v="458"/>
    <n v="0"/>
    <n v="704"/>
    <n v="0"/>
    <n v="94"/>
    <n v="0"/>
    <n v="704"/>
    <n v="0"/>
    <n v="32"/>
    <x v="3"/>
    <x v="13"/>
    <n v="0.13352272727272727"/>
    <n v="4.5454545454545456E-2"/>
    <n v="610"/>
    <n v="672"/>
    <n v="0"/>
    <n v="1"/>
    <n v="0.13352272727272727"/>
    <n v="1"/>
    <n v="4.5454545454545456E-2"/>
    <n v="1"/>
  </r>
  <r>
    <x v="459"/>
    <n v="0"/>
    <n v="704"/>
    <n v="0"/>
    <n v="94"/>
    <n v="0"/>
    <n v="704"/>
    <n v="0"/>
    <n v="32"/>
    <x v="3"/>
    <x v="13"/>
    <n v="0.13352272727272727"/>
    <n v="4.5454545454545456E-2"/>
    <n v="610"/>
    <n v="672"/>
    <n v="0"/>
    <n v="1"/>
    <n v="0.13352272727272727"/>
    <n v="1"/>
    <n v="4.5454545454545456E-2"/>
    <n v="1"/>
  </r>
  <r>
    <x v="460"/>
    <n v="0"/>
    <n v="704"/>
    <n v="0"/>
    <n v="94"/>
    <n v="0"/>
    <n v="704"/>
    <n v="0"/>
    <n v="32"/>
    <x v="3"/>
    <x v="13"/>
    <n v="0.13352272727272727"/>
    <n v="4.5454545454545456E-2"/>
    <n v="610"/>
    <n v="672"/>
    <n v="0"/>
    <n v="1"/>
    <n v="0.13352272727272727"/>
    <n v="1"/>
    <n v="4.5454545454545456E-2"/>
    <n v="1"/>
  </r>
  <r>
    <x v="461"/>
    <n v="0"/>
    <n v="704"/>
    <n v="0"/>
    <n v="94"/>
    <n v="0"/>
    <n v="704"/>
    <n v="0"/>
    <n v="32"/>
    <x v="3"/>
    <x v="14"/>
    <n v="0.13352272727272727"/>
    <n v="4.5454545454545456E-2"/>
    <n v="610"/>
    <n v="672"/>
    <n v="0"/>
    <n v="1"/>
    <n v="0.13352272727272727"/>
    <n v="1"/>
    <n v="4.5454545454545456E-2"/>
    <n v="1"/>
  </r>
  <r>
    <x v="462"/>
    <n v="0"/>
    <n v="704"/>
    <n v="0"/>
    <n v="94"/>
    <n v="0"/>
    <n v="704"/>
    <n v="0"/>
    <n v="32"/>
    <x v="3"/>
    <x v="14"/>
    <n v="0.13352272727272727"/>
    <n v="4.5454545454545456E-2"/>
    <n v="610"/>
    <n v="672"/>
    <n v="0"/>
    <n v="1"/>
    <n v="0.13352272727272727"/>
    <n v="1"/>
    <n v="4.5454545454545456E-2"/>
    <n v="1"/>
  </r>
  <r>
    <x v="463"/>
    <n v="0"/>
    <n v="704"/>
    <n v="0"/>
    <n v="94"/>
    <n v="0"/>
    <n v="704"/>
    <n v="0"/>
    <n v="32"/>
    <x v="3"/>
    <x v="14"/>
    <n v="0.13352272727272727"/>
    <n v="4.5454545454545456E-2"/>
    <n v="610"/>
    <n v="672"/>
    <n v="0"/>
    <n v="1"/>
    <n v="0.13352272727272727"/>
    <n v="1"/>
    <n v="4.5454545454545456E-2"/>
    <n v="1"/>
  </r>
  <r>
    <x v="464"/>
    <n v="0"/>
    <n v="704"/>
    <n v="0"/>
    <n v="94"/>
    <n v="0"/>
    <n v="704"/>
    <n v="0"/>
    <n v="32"/>
    <x v="3"/>
    <x v="14"/>
    <n v="0.13352272727272727"/>
    <n v="4.5454545454545456E-2"/>
    <n v="610"/>
    <n v="672"/>
    <n v="0"/>
    <n v="1"/>
    <n v="0.13352272727272727"/>
    <n v="1"/>
    <n v="4.5454545454545456E-2"/>
    <n v="1"/>
  </r>
  <r>
    <x v="465"/>
    <n v="0"/>
    <n v="704"/>
    <n v="0"/>
    <n v="94"/>
    <n v="0"/>
    <n v="704"/>
    <n v="0"/>
    <n v="32"/>
    <x v="3"/>
    <x v="14"/>
    <n v="0.13352272727272727"/>
    <n v="4.5454545454545456E-2"/>
    <n v="610"/>
    <n v="672"/>
    <n v="0"/>
    <n v="1"/>
    <n v="0.13352272727272727"/>
    <n v="1"/>
    <n v="4.5454545454545456E-2"/>
    <n v="1"/>
  </r>
  <r>
    <x v="466"/>
    <n v="0"/>
    <n v="704"/>
    <n v="0"/>
    <n v="94"/>
    <n v="0"/>
    <n v="704"/>
    <n v="0"/>
    <n v="32"/>
    <x v="3"/>
    <x v="14"/>
    <n v="0.13352272727272727"/>
    <n v="4.5454545454545456E-2"/>
    <n v="610"/>
    <n v="672"/>
    <n v="0"/>
    <n v="1"/>
    <n v="0.13352272727272727"/>
    <n v="1"/>
    <n v="4.5454545454545456E-2"/>
    <n v="1"/>
  </r>
  <r>
    <x v="467"/>
    <n v="0"/>
    <n v="704"/>
    <n v="0"/>
    <n v="94"/>
    <n v="0"/>
    <n v="704"/>
    <n v="0"/>
    <n v="32"/>
    <x v="3"/>
    <x v="14"/>
    <n v="0.13352272727272727"/>
    <n v="4.5454545454545456E-2"/>
    <n v="610"/>
    <n v="672"/>
    <n v="0"/>
    <n v="1"/>
    <n v="0.13352272727272727"/>
    <n v="1"/>
    <n v="4.5454545454545456E-2"/>
    <n v="1"/>
  </r>
  <r>
    <x v="468"/>
    <n v="0"/>
    <n v="704"/>
    <n v="0"/>
    <n v="94"/>
    <n v="0"/>
    <n v="704"/>
    <n v="0"/>
    <n v="32"/>
    <x v="3"/>
    <x v="15"/>
    <n v="0.13352272727272727"/>
    <n v="4.5454545454545456E-2"/>
    <n v="610"/>
    <n v="672"/>
    <n v="0"/>
    <n v="1"/>
    <n v="0.13352272727272727"/>
    <n v="1"/>
    <n v="4.5454545454545456E-2"/>
    <n v="1"/>
  </r>
  <r>
    <x v="469"/>
    <n v="0"/>
    <n v="704"/>
    <n v="0"/>
    <n v="94"/>
    <n v="0"/>
    <n v="704"/>
    <n v="0"/>
    <n v="32"/>
    <x v="3"/>
    <x v="15"/>
    <n v="0.13352272727272727"/>
    <n v="4.5454545454545456E-2"/>
    <n v="610"/>
    <n v="672"/>
    <n v="0"/>
    <n v="1"/>
    <n v="0.13352272727272727"/>
    <n v="1"/>
    <n v="4.5454545454545456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1"/>
    <d v="2026-04-06T00:00:00"/>
    <x v="24"/>
    <d v="2026-06-04T00:00:00"/>
    <d v="2026-05-1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2"/>
    <d v="2026-04-07T00:00:00"/>
    <x v="25"/>
    <d v="2026-06-08T00:00:00"/>
    <d v="2026-05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2"/>
    <d v="2026-04-10T00:00:00"/>
    <x v="26"/>
    <d v="2026-06-08T00:00:00"/>
    <d v="2026-05-1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2"/>
    <d v="2026-04-10T00:00:00"/>
    <x v="26"/>
    <d v="2026-06-08T00:00:00"/>
    <d v="2026-05-1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1"/>
    <d v="2026-04-11T00:00:00"/>
    <x v="27"/>
    <d v="2026-06-05T00:00:00"/>
    <d v="2026-05-18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3"/>
    <d v="2026-04-11T00:00:00"/>
    <x v="27"/>
    <d v="2026-06-08T00:00:00"/>
    <d v="2026-05-18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4"/>
    <d v="2026-04-07T00:00:00"/>
    <x v="25"/>
    <d v="2026-06-10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5"/>
    <d v="2026-04-07T00:00:00"/>
    <x v="25"/>
    <d v="2026-06-04T00:00:00"/>
    <d v="2026-05-19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5"/>
    <d v="2026-04-12T00:00:00"/>
    <x v="28"/>
    <d v="2026-05-27T00:00:00"/>
    <d v="2026-05-20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6"/>
    <d v="2026-04-17T00:00:00"/>
    <x v="29"/>
    <d v="2026-06-09T00:00:00"/>
    <d v="2026-05-20T00:00:00"/>
    <n v="1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2"/>
    <n v="2302600043"/>
    <x v="1"/>
    <x v="7"/>
    <d v="2026-04-15T00:00:00"/>
    <x v="30"/>
    <d v="2026-06-10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43"/>
    <n v="2282600044"/>
    <x v="0"/>
    <x v="8"/>
    <d v="2026-04-15T00:00:00"/>
    <x v="30"/>
    <d v="2026-05-29T00:00:00"/>
    <d v="2026-05-22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03T00:00:00"/>
    <d v="2026-05-2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9"/>
    <d v="2026-04-14T00:00:00"/>
    <x v="32"/>
    <d v="2026-05-26T00:00:00"/>
    <d v="2026-05-25T00:00:00"/>
    <n v="1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46"/>
    <n v="2302600047"/>
    <x v="1"/>
    <x v="10"/>
    <d v="2026-04-15T00:00:00"/>
    <x v="30"/>
    <d v="2026-06-09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7"/>
    <n v="2282600048"/>
    <x v="0"/>
    <x v="11"/>
    <d v="2026-04-14T00:00:00"/>
    <x v="32"/>
    <d v="2026-05-27T00:00:00"/>
    <d v="2026-05-26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2"/>
    <d v="2026-04-22T00:00:00"/>
    <x v="33"/>
    <d v="2026-06-09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3"/>
    <d v="2026-04-24T00:00:00"/>
    <x v="34"/>
    <d v="2026-06-09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50"/>
    <n v="2302600051"/>
    <x v="1"/>
    <x v="14"/>
    <d v="2026-04-28T00:00:00"/>
    <x v="35"/>
    <d v="2026-06-03T00:00:00"/>
    <d v="2026-05-28T00:00:00"/>
    <n v="7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3"/>
    <n v="0"/>
    <x v="0"/>
    <x v="1"/>
  </r>
  <r>
    <x v="1"/>
    <x v="51"/>
    <n v="2282600052"/>
    <x v="0"/>
    <x v="11"/>
    <d v="2026-04-22T00:00:00"/>
    <x v="33"/>
    <d v="2026-05-20T00:00:00"/>
    <d v="2026-05-28T00:00:00"/>
    <n v="2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5"/>
    <d v="2026-04-27T00:00:00"/>
    <x v="36"/>
    <d v="2026-05-29T00:00:00"/>
    <d v="2026-05-29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6"/>
    <d v="2026-04-29T00:00:00"/>
    <x v="37"/>
    <d v="2026-06-08T00:00:00"/>
    <d v="2026-05-29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17"/>
    <d v="2026-04-24T00:00:00"/>
    <x v="34"/>
    <d v="2026-06-04T00:00:00"/>
    <d v="2026-06-01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5"/>
    <n v="2282600056"/>
    <x v="0"/>
    <x v="5"/>
    <d v="2026-04-22T00:00:00"/>
    <x v="33"/>
    <d v="2026-05-20T00:00:00"/>
    <d v="2026-06-01T00:00:00"/>
    <n v="2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8"/>
    <d v="2026-05-04T00:00:00"/>
    <x v="38"/>
    <d v="2026-05-29T00:00:00"/>
    <d v="2026-06-1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9"/>
    <d v="2026-05-04T00:00:00"/>
    <x v="39"/>
    <d v="2026-06-01T00:00:00"/>
    <d v="2026-06-10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0"/>
    <d v="2026-05-05T00:00:00"/>
    <x v="40"/>
    <d v="2026-06-10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21"/>
    <d v="2026-05-05T00:00:00"/>
    <x v="41"/>
    <d v="2026-05-29T00:00:00"/>
    <d v="2026-06-11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1"/>
    <d v="2026-05-06T00:00:00"/>
    <x v="42"/>
    <d v="2026-06-03T00:00:00"/>
    <d v="2026-06-12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2"/>
    <d v="2026-05-06T00:00:00"/>
    <x v="41"/>
    <d v="2026-06-10T00:00:00"/>
    <d v="2026-06-12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23"/>
    <d v="2026-05-07T00:00:00"/>
    <x v="39"/>
    <d v="2026-06-09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18"/>
    <d v="2026-05-07T00:00:00"/>
    <x v="41"/>
    <d v="2026-06-04T00:00:00"/>
    <d v="2026-06-1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4"/>
    <d v="2026-05-08T00:00:00"/>
    <x v="43"/>
    <d v="2026-06-09T00:00:00"/>
    <d v="2026-06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5"/>
    <d v="2026-05-08T00:00:00"/>
    <x v="44"/>
    <d v="2026-06-08T00:00:00"/>
    <d v="2026-06-13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6"/>
    <d v="2026-05-11T00:00:00"/>
    <x v="45"/>
    <d v="2026-06-10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5"/>
    <x v="1"/>
    <x v="1"/>
  </r>
  <r>
    <x v="2"/>
    <x v="67"/>
    <n v="2282600068"/>
    <x v="0"/>
    <x v="27"/>
    <d v="2026-05-11T00:00:00"/>
    <x v="46"/>
    <d v="2026-06-09T00:00:00"/>
    <d v="2026-06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3"/>
    <x v="1"/>
    <x v="1"/>
  </r>
  <r>
    <x v="2"/>
    <x v="68"/>
    <n v="2282600069"/>
    <x v="0"/>
    <x v="28"/>
    <d v="2026-05-12T00:00:00"/>
    <x v="46"/>
    <d v="2026-06-09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2"/>
    <x v="1"/>
    <x v="1"/>
  </r>
  <r>
    <x v="2"/>
    <x v="69"/>
    <n v="2302600070"/>
    <x v="1"/>
    <x v="22"/>
    <d v="2026-05-12T00:00:00"/>
    <x v="45"/>
    <d v="2026-06-10T00:00:00"/>
    <d v="2026-06-1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9"/>
    <d v="2026-05-13T00:00:00"/>
    <x v="46"/>
    <d v="2026-06-09T00:00:00"/>
    <d v="2026-06-1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0"/>
    <d v="2026-05-13T00:00:00"/>
    <x v="44"/>
    <d v="2026-06-05T00:00:00"/>
    <d v="2026-06-08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-1"/>
    <x v="2"/>
    <x v="1"/>
  </r>
  <r>
    <x v="2"/>
    <x v="72"/>
    <n v="2282600073"/>
    <x v="0"/>
    <x v="31"/>
    <d v="2026-05-14T00:00:00"/>
    <x v="47"/>
    <d v="2026-06-10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</r>
  <r>
    <x v="2"/>
    <x v="73"/>
    <n v="2302600074"/>
    <x v="1"/>
    <x v="22"/>
    <d v="2026-05-14T00:00:00"/>
    <x v="48"/>
    <d v="2026-06-10T00:00:00"/>
    <d v="2026-06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32"/>
    <d v="2026-05-15T00:00:00"/>
    <x v="49"/>
    <d v="2026-06-1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33"/>
    <d v="2026-05-15T00:00:00"/>
    <x v="50"/>
    <d v="2026-06-10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34"/>
    <d v="2026-05-18T00:00:00"/>
    <x v="51"/>
    <d v="2026-06-09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35"/>
    <d v="2026-05-18T00:00:00"/>
    <x v="45"/>
    <d v="2026-06-1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36"/>
    <d v="2026-05-19T00:00:00"/>
    <x v="52"/>
    <d v="2026-06-1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4"/>
    <n v="1"/>
    <x v="1"/>
    <x v="1"/>
  </r>
  <r>
    <x v="2"/>
    <x v="79"/>
    <n v="2282600080"/>
    <x v="0"/>
    <x v="13"/>
    <d v="2026-05-19T00:00:00"/>
    <x v="51"/>
    <d v="2026-06-09T00:00:00"/>
    <d v="2026-06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37"/>
    <d v="2026-05-20T00:00:00"/>
    <x v="53"/>
    <d v="2026-06-10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9"/>
    <x v="1"/>
    <x v="1"/>
  </r>
  <r>
    <x v="2"/>
    <x v="81"/>
    <n v="2302600082"/>
    <x v="1"/>
    <x v="38"/>
    <d v="2026-05-20T00:00:00"/>
    <x v="53"/>
    <d v="2026-06-1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2"/>
    <n v="2302600083"/>
    <x v="1"/>
    <x v="39"/>
    <d v="2026-05-22T00:00:00"/>
    <x v="54"/>
    <d v="2026-06-10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40"/>
    <d v="2026-05-22T00:00:00"/>
    <x v="53"/>
    <d v="2026-06-03T00:00:00"/>
    <d v="2026-06-17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40"/>
    <d v="2026-05-25T00:00:00"/>
    <x v="53"/>
    <d v="2026-06-03T00:00:00"/>
    <d v="2026-06-20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9"/>
    <d v="2026-05-25T00:00:00"/>
    <x v="55"/>
    <d v="2026-06-10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41"/>
    <d v="2026-05-26T00:00:00"/>
    <x v="53"/>
    <d v="2026-06-1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3"/>
    <x v="1"/>
    <x v="1"/>
  </r>
  <r>
    <x v="2"/>
    <x v="87"/>
    <n v="2282600088"/>
    <x v="0"/>
    <x v="28"/>
    <d v="2026-05-26T00:00:00"/>
    <x v="53"/>
    <d v="2026-06-10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3"/>
    <x v="1"/>
    <x v="1"/>
  </r>
  <r>
    <x v="2"/>
    <x v="88"/>
    <n v="2282600089"/>
    <x v="0"/>
    <x v="40"/>
    <d v="2026-05-27T00:00:00"/>
    <x v="56"/>
    <d v="2026-06-10T00:00:00"/>
    <d v="2026-06-2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9"/>
    <n v="2302600090"/>
    <x v="1"/>
    <x v="40"/>
    <d v="2026-05-27T00:00:00"/>
    <x v="55"/>
    <d v="2026-06-09T00:00:00"/>
    <d v="2026-07-0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40"/>
    <d v="2026-05-28T00:00:00"/>
    <x v="57"/>
    <d v="2026-06-10T00:00:00"/>
    <d v="2026-07-0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42"/>
    <d v="2026-05-28T00:00:00"/>
    <x v="58"/>
    <d v="1899-12-30T00:00:00"/>
    <d v="2026-06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"/>
    <x v="92"/>
    <n v="2282600093"/>
    <x v="0"/>
    <x v="42"/>
    <d v="2026-05-29T00:00:00"/>
    <x v="58"/>
    <d v="1899-12-30T00:00:00"/>
    <d v="2026-06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"/>
    <x v="93"/>
    <n v="2302600094"/>
    <x v="1"/>
    <x v="40"/>
    <d v="2026-05-29T00:00:00"/>
    <x v="57"/>
    <d v="2026-06-10T00:00:00"/>
    <d v="2026-07-0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94"/>
    <n v="2302600095"/>
    <x v="1"/>
    <x v="39"/>
    <d v="2026-06-01T00:00:00"/>
    <x v="59"/>
    <d v="2026-06-1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40"/>
    <d v="2026-06-01T00:00:00"/>
    <x v="59"/>
    <d v="2026-06-08T00:00:00"/>
    <d v="2026-06-2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42"/>
    <d v="2026-06-02T00:00:00"/>
    <x v="58"/>
    <d v="1899-12-30T00:00:00"/>
    <d v="2026-06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97"/>
    <n v="2302600098"/>
    <x v="1"/>
    <x v="42"/>
    <d v="2026-06-02T00:00:00"/>
    <x v="58"/>
    <d v="1899-12-30T00:00:00"/>
    <d v="2026-07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8"/>
    <n v="2302600099"/>
    <x v="1"/>
    <x v="42"/>
    <d v="2026-06-03T00:00:00"/>
    <x v="58"/>
    <d v="1899-12-30T00:00:00"/>
    <d v="2026-07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42"/>
    <d v="2026-06-03T00:00:00"/>
    <x v="58"/>
    <d v="1899-12-30T00:00:00"/>
    <d v="2026-06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0"/>
    <n v="2282600101"/>
    <x v="0"/>
    <x v="42"/>
    <d v="2026-06-04T00:00:00"/>
    <x v="58"/>
    <d v="1899-12-30T00:00:00"/>
    <d v="2026-06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1"/>
    <n v="2302600102"/>
    <x v="1"/>
    <x v="42"/>
    <d v="2026-06-04T00:00:00"/>
    <x v="58"/>
    <d v="1899-12-30T00:00:00"/>
    <d v="2026-07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2"/>
    <n v="2302600103"/>
    <x v="1"/>
    <x v="42"/>
    <d v="2026-06-05T00:00:00"/>
    <x v="58"/>
    <d v="1899-12-30T00:00:00"/>
    <d v="2026-07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3"/>
    <n v="2282600104"/>
    <x v="0"/>
    <x v="42"/>
    <d v="2026-06-05T00:00:00"/>
    <x v="58"/>
    <d v="1899-12-30T00:00:00"/>
    <d v="2026-06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4"/>
    <n v="2282600105"/>
    <x v="0"/>
    <x v="42"/>
    <d v="2026-06-08T00:00:00"/>
    <x v="58"/>
    <d v="1899-12-30T00:00:00"/>
    <d v="2026-07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5"/>
    <n v="2302600106"/>
    <x v="1"/>
    <x v="42"/>
    <d v="2026-06-08T00:00:00"/>
    <x v="58"/>
    <d v="1899-12-30T00:00:00"/>
    <d v="2026-07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6"/>
    <n v="2302600107"/>
    <x v="1"/>
    <x v="42"/>
    <d v="2026-06-09T00:00:00"/>
    <x v="58"/>
    <d v="1899-12-30T00:00:00"/>
    <d v="2026-07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42"/>
    <d v="2026-06-09T00:00:00"/>
    <x v="58"/>
    <d v="1899-12-30T00:00:00"/>
    <d v="2026-07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42"/>
    <d v="2026-06-10T00:00:00"/>
    <x v="58"/>
    <d v="1899-12-30T00:00:00"/>
    <d v="2026-07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42"/>
    <d v="2026-06-10T00:00:00"/>
    <x v="58"/>
    <d v="1899-12-30T00:00:00"/>
    <d v="2026-07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42"/>
    <d v="2026-06-11T00:00:00"/>
    <x v="58"/>
    <d v="1899-12-30T00:00:00"/>
    <d v="2026-07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1"/>
    <n v="2282600112"/>
    <x v="0"/>
    <x v="42"/>
    <d v="2026-06-11T00:00:00"/>
    <x v="58"/>
    <d v="1899-12-30T00:00:00"/>
    <d v="2026-07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42"/>
    <d v="2026-06-12T00:00:00"/>
    <x v="58"/>
    <d v="1899-12-30T00:00:00"/>
    <d v="2026-07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42"/>
    <d v="2026-06-12T00:00:00"/>
    <x v="58"/>
    <d v="1899-12-30T00:00:00"/>
    <d v="2026-07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42"/>
    <d v="2026-06-15T00:00:00"/>
    <x v="58"/>
    <d v="1899-12-30T00:00:00"/>
    <d v="2026-07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42"/>
    <d v="2026-06-15T00:00:00"/>
    <x v="58"/>
    <d v="1899-12-30T00:00:00"/>
    <d v="2026-07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42"/>
    <d v="2026-06-16T00:00:00"/>
    <x v="58"/>
    <d v="1899-12-30T00:00:00"/>
    <d v="2026-07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42"/>
    <d v="2026-06-16T00:00:00"/>
    <x v="58"/>
    <d v="1899-12-30T00:00:00"/>
    <d v="2026-07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42"/>
    <d v="2026-06-17T00:00:00"/>
    <x v="58"/>
    <d v="1899-12-30T00:00:00"/>
    <d v="2026-07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42"/>
    <d v="2026-06-17T00:00:00"/>
    <x v="58"/>
    <d v="1899-12-30T00:00:00"/>
    <d v="2026-07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42"/>
    <d v="2026-06-18T00:00:00"/>
    <x v="58"/>
    <d v="1899-12-30T00:00:00"/>
    <d v="2026-07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42"/>
    <d v="2026-06-18T00:00:00"/>
    <x v="58"/>
    <d v="1899-12-30T00:00:00"/>
    <d v="2026-07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42"/>
    <d v="2026-06-19T00:00:00"/>
    <x v="58"/>
    <d v="1899-12-30T00:00:00"/>
    <d v="2026-07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42"/>
    <d v="2026-06-19T00:00:00"/>
    <x v="58"/>
    <d v="1899-12-30T00:00:00"/>
    <d v="2026-07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42"/>
    <d v="2026-06-22T00:00:00"/>
    <x v="58"/>
    <d v="1899-12-30T00:00:00"/>
    <d v="2026-07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42"/>
    <d v="2026-06-22T00:00:00"/>
    <x v="58"/>
    <d v="1899-12-30T00:00:00"/>
    <d v="2026-07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42"/>
    <d v="2026-06-23T00:00:00"/>
    <x v="58"/>
    <d v="1899-12-30T00:00:00"/>
    <d v="2026-07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42"/>
    <d v="2026-06-23T00:00:00"/>
    <x v="58"/>
    <d v="1899-12-30T00:00:00"/>
    <d v="2026-07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42"/>
    <d v="2026-06-24T00:00:00"/>
    <x v="58"/>
    <d v="1899-12-30T00:00:00"/>
    <d v="2026-07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42"/>
    <d v="2026-06-24T00:00:00"/>
    <x v="58"/>
    <d v="1899-12-30T00:00:00"/>
    <d v="2026-07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42"/>
    <d v="2026-06-25T00:00:00"/>
    <x v="58"/>
    <d v="1899-12-30T00:00:00"/>
    <d v="2026-07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42"/>
    <d v="2026-06-25T00:00:00"/>
    <x v="58"/>
    <d v="1899-12-30T00:00:00"/>
    <d v="2026-07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42"/>
    <d v="2026-06-25T00:00:00"/>
    <x v="58"/>
    <d v="1899-12-30T00:00:00"/>
    <d v="2026-07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42"/>
    <d v="2026-06-26T00:00:00"/>
    <x v="58"/>
    <d v="1899-12-30T00:00:00"/>
    <d v="2026-07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42"/>
    <d v="2026-06-26T00:00:00"/>
    <x v="58"/>
    <d v="1899-12-30T00:00:00"/>
    <d v="2026-07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42"/>
    <d v="2026-06-29T00:00:00"/>
    <x v="58"/>
    <d v="1899-12-30T00:00:00"/>
    <d v="2026-07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42"/>
    <d v="2026-06-29T00:00:00"/>
    <x v="58"/>
    <d v="1899-12-30T00:00:00"/>
    <d v="2026-07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42"/>
    <d v="2026-06-29T00:00:00"/>
    <x v="58"/>
    <d v="1899-12-30T00:00:00"/>
    <d v="2026-07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42"/>
    <d v="2026-06-30T00:00:00"/>
    <x v="58"/>
    <d v="1899-12-30T00:00:00"/>
    <d v="2026-08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42"/>
    <d v="2026-06-30T00:00:00"/>
    <x v="58"/>
    <d v="1899-12-30T00:00:00"/>
    <d v="2026-07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42"/>
    <d v="2026-07-01T00:00:00"/>
    <x v="58"/>
    <d v="1899-12-30T00:00:00"/>
    <d v="2026-07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42"/>
    <d v="2026-07-01T00:00:00"/>
    <x v="58"/>
    <d v="1899-12-30T00:00:00"/>
    <d v="2026-08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42"/>
    <d v="2026-07-01T00:00:00"/>
    <x v="58"/>
    <d v="1899-12-30T00:00:00"/>
    <d v="2026-08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42"/>
    <d v="2026-07-02T00:00:00"/>
    <x v="58"/>
    <d v="1899-12-30T00:00:00"/>
    <d v="2026-07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42"/>
    <d v="2026-07-02T00:00:00"/>
    <x v="58"/>
    <d v="1899-12-30T00:00:00"/>
    <d v="2026-07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42"/>
    <d v="2026-07-03T00:00:00"/>
    <x v="58"/>
    <d v="1899-12-30T00:00:00"/>
    <d v="2026-08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42"/>
    <d v="2026-07-03T00:00:00"/>
    <x v="58"/>
    <d v="1899-12-30T00:00:00"/>
    <d v="2026-08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42"/>
    <d v="2026-07-03T00:00:00"/>
    <x v="58"/>
    <d v="1899-12-30T00:00:00"/>
    <d v="2026-07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42"/>
    <d v="2026-07-06T00:00:00"/>
    <x v="58"/>
    <d v="1899-12-30T00:00:00"/>
    <d v="2026-07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42"/>
    <d v="2026-07-06T00:00:00"/>
    <x v="58"/>
    <d v="1899-12-30T00:00:00"/>
    <d v="2026-08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42"/>
    <d v="2026-07-07T00:00:00"/>
    <x v="58"/>
    <d v="1899-12-30T00:00:00"/>
    <d v="2026-08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42"/>
    <d v="2026-07-07T00:00:00"/>
    <x v="58"/>
    <d v="1899-12-30T00:00:00"/>
    <d v="2026-07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42"/>
    <d v="2026-07-07T00:00:00"/>
    <x v="58"/>
    <d v="1899-12-30T00:00:00"/>
    <d v="2026-07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42"/>
    <d v="2026-07-08T00:00:00"/>
    <x v="58"/>
    <d v="1899-12-30T00:00:00"/>
    <d v="2026-08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42"/>
    <d v="2026-07-08T00:00:00"/>
    <x v="58"/>
    <d v="1899-12-30T00:00:00"/>
    <d v="2026-08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42"/>
    <d v="2026-07-09T00:00:00"/>
    <x v="58"/>
    <d v="1899-12-30T00:00:00"/>
    <d v="2026-07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42"/>
    <d v="2026-07-09T00:00:00"/>
    <x v="58"/>
    <d v="1899-12-30T00:00:00"/>
    <d v="2026-07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42"/>
    <d v="2026-07-09T00:00:00"/>
    <x v="58"/>
    <d v="1899-12-30T00:00:00"/>
    <d v="2026-08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42"/>
    <d v="2026-07-10T00:00:00"/>
    <x v="58"/>
    <d v="1899-12-30T00:00:00"/>
    <d v="2026-08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42"/>
    <d v="2026-07-10T00:00:00"/>
    <x v="58"/>
    <d v="1899-12-30T00:00:00"/>
    <d v="2026-08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42"/>
    <d v="2026-07-13T00:00:00"/>
    <x v="58"/>
    <d v="1899-12-30T00:00:00"/>
    <d v="2026-08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42"/>
    <d v="2026-07-13T00:00:00"/>
    <x v="58"/>
    <d v="1899-12-30T00:00:00"/>
    <d v="2026-08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42"/>
    <d v="2026-07-13T00:00:00"/>
    <x v="58"/>
    <d v="1899-12-30T00:00:00"/>
    <d v="2026-08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42"/>
    <d v="2026-07-14T00:00:00"/>
    <x v="58"/>
    <d v="1899-12-30T00:00:00"/>
    <d v="2026-08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42"/>
    <d v="2026-07-14T00:00:00"/>
    <x v="58"/>
    <d v="1899-12-30T00:00:00"/>
    <d v="2026-08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42"/>
    <d v="2026-07-15T00:00:00"/>
    <x v="58"/>
    <d v="1899-12-30T00:00:00"/>
    <d v="2026-08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42"/>
    <d v="2026-07-15T00:00:00"/>
    <x v="58"/>
    <d v="1899-12-30T00:00:00"/>
    <d v="2026-08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42"/>
    <d v="2026-07-15T00:00:00"/>
    <x v="58"/>
    <d v="1899-12-30T00:00:00"/>
    <d v="2026-08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42"/>
    <d v="2026-07-16T00:00:00"/>
    <x v="58"/>
    <d v="1899-12-30T00:00:00"/>
    <d v="2026-08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42"/>
    <d v="2026-07-16T00:00:00"/>
    <x v="58"/>
    <d v="1899-12-30T00:00:00"/>
    <d v="2026-08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42"/>
    <d v="2026-07-17T00:00:00"/>
    <x v="58"/>
    <d v="1899-12-30T00:00:00"/>
    <d v="2026-08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42"/>
    <d v="2026-07-17T00:00:00"/>
    <x v="58"/>
    <d v="1899-12-30T00:00:00"/>
    <d v="2026-08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42"/>
    <d v="2026-07-17T00:00:00"/>
    <x v="58"/>
    <d v="1899-12-30T00:00:00"/>
    <d v="2026-08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42"/>
    <d v="2026-07-20T00:00:00"/>
    <x v="58"/>
    <d v="1899-12-30T00:00:00"/>
    <d v="2026-08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42"/>
    <d v="2026-07-20T00:00:00"/>
    <x v="58"/>
    <d v="1899-12-30T00:00:00"/>
    <d v="2026-08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42"/>
    <d v="2026-07-21T00:00:00"/>
    <x v="58"/>
    <d v="1899-12-30T00:00:00"/>
    <d v="2026-08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42"/>
    <d v="2026-07-21T00:00:00"/>
    <x v="58"/>
    <d v="1899-12-30T00:00:00"/>
    <d v="2026-08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42"/>
    <d v="2026-07-21T00:00:00"/>
    <x v="58"/>
    <d v="1899-12-30T00:00:00"/>
    <d v="2026-08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42"/>
    <d v="2026-07-22T00:00:00"/>
    <x v="58"/>
    <d v="1899-12-30T00:00:00"/>
    <d v="2026-08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42"/>
    <d v="2026-07-22T00:00:00"/>
    <x v="58"/>
    <d v="1899-12-30T00:00:00"/>
    <d v="2026-08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42"/>
    <d v="2026-07-23T00:00:00"/>
    <x v="58"/>
    <d v="1899-12-30T00:00:00"/>
    <d v="2026-08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42"/>
    <d v="2026-07-23T00:00:00"/>
    <x v="58"/>
    <d v="1899-12-30T00:00:00"/>
    <d v="2026-08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42"/>
    <d v="2026-07-23T00:00:00"/>
    <x v="58"/>
    <d v="1899-12-30T00:00:00"/>
    <d v="2026-08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42"/>
    <d v="2026-07-24T00:00:00"/>
    <x v="58"/>
    <d v="1899-12-30T00:00:00"/>
    <d v="2026-08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42"/>
    <d v="2026-07-24T00:00:00"/>
    <x v="58"/>
    <d v="1899-12-30T00:00:00"/>
    <d v="2026-08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42"/>
    <d v="2026-07-27T00:00:00"/>
    <x v="58"/>
    <d v="1899-12-30T00:00:00"/>
    <d v="2026-08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42"/>
    <d v="2026-07-27T00:00:00"/>
    <x v="58"/>
    <d v="1899-12-30T00:00:00"/>
    <d v="2026-08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42"/>
    <d v="2026-07-27T00:00:00"/>
    <x v="58"/>
    <d v="1899-12-30T00:00:00"/>
    <d v="2026-08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42"/>
    <d v="2026-07-28T00:00:00"/>
    <x v="58"/>
    <d v="1899-12-30T00:00:00"/>
    <d v="2026-08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42"/>
    <d v="2026-07-28T00:00:00"/>
    <x v="58"/>
    <d v="1899-12-30T00:00:00"/>
    <d v="2026-08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42"/>
    <d v="2026-07-29T00:00:00"/>
    <x v="58"/>
    <d v="1899-12-30T00:00:00"/>
    <d v="2026-08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42"/>
    <d v="2026-07-29T00:00:00"/>
    <x v="58"/>
    <d v="1899-12-30T00:00:00"/>
    <d v="2026-08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42"/>
    <d v="2026-07-29T00:00:00"/>
    <x v="58"/>
    <d v="1899-12-30T00:00:00"/>
    <d v="2026-08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42"/>
    <d v="2026-07-30T00:00:00"/>
    <x v="58"/>
    <d v="1899-12-30T00:00:00"/>
    <d v="2026-08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42"/>
    <d v="2026-07-30T00:00:00"/>
    <x v="58"/>
    <d v="1899-12-30T00:00:00"/>
    <d v="2026-08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42"/>
    <d v="2026-07-31T00:00:00"/>
    <x v="58"/>
    <d v="1899-12-30T00:00:00"/>
    <d v="2026-08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42"/>
    <d v="2026-07-31T00:00:00"/>
    <x v="58"/>
    <d v="1899-12-30T00:00:00"/>
    <d v="2026-08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42"/>
    <d v="2026-07-31T00:00:00"/>
    <x v="58"/>
    <d v="1899-12-30T00:00:00"/>
    <d v="2026-08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42"/>
    <d v="2026-08-03T00:00:00"/>
    <x v="58"/>
    <d v="1899-12-30T00:00:00"/>
    <d v="2026-09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42"/>
    <d v="2026-08-03T00:00:00"/>
    <x v="58"/>
    <d v="1899-12-30T00:00:00"/>
    <d v="2026-08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42"/>
    <d v="2026-08-04T00:00:00"/>
    <x v="58"/>
    <d v="1899-12-30T00:00:00"/>
    <d v="2026-08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42"/>
    <d v="2026-08-04T00:00:00"/>
    <x v="58"/>
    <d v="1899-12-30T00:00:00"/>
    <d v="2026-09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42"/>
    <d v="2026-08-04T00:00:00"/>
    <x v="58"/>
    <d v="1899-12-30T00:00:00"/>
    <d v="2026-09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42"/>
    <d v="2026-08-05T00:00:00"/>
    <x v="58"/>
    <d v="1899-12-30T00:00:00"/>
    <d v="2026-08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42"/>
    <d v="2026-08-05T00:00:00"/>
    <x v="58"/>
    <d v="1899-12-30T00:00:00"/>
    <d v="2026-08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42"/>
    <d v="2026-08-06T00:00:00"/>
    <x v="58"/>
    <d v="1899-12-30T00:00:00"/>
    <d v="2026-09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42"/>
    <d v="2026-08-06T00:00:00"/>
    <x v="58"/>
    <d v="1899-12-30T00:00:00"/>
    <d v="2026-09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42"/>
    <d v="2026-08-06T00:00:00"/>
    <x v="58"/>
    <d v="1899-12-30T00:00:00"/>
    <d v="2026-08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42"/>
    <d v="2026-08-07T00:00:00"/>
    <x v="58"/>
    <d v="1899-12-30T00:00:00"/>
    <d v="2026-08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42"/>
    <d v="2026-08-07T00:00:00"/>
    <x v="58"/>
    <d v="1899-12-30T00:00:00"/>
    <d v="2026-09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42"/>
    <d v="2026-08-10T00:00:00"/>
    <x v="58"/>
    <d v="1899-12-30T00:00:00"/>
    <d v="2026-09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42"/>
    <d v="2026-08-10T00:00:00"/>
    <x v="58"/>
    <d v="1899-12-30T00:00:00"/>
    <d v="2026-08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42"/>
    <d v="2026-08-10T00:00:00"/>
    <x v="58"/>
    <d v="1899-12-30T00:00:00"/>
    <d v="2026-08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42"/>
    <d v="2026-08-11T00:00:00"/>
    <x v="58"/>
    <d v="1899-12-30T00:00:00"/>
    <d v="2026-09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42"/>
    <d v="2026-08-11T00:00:00"/>
    <x v="58"/>
    <d v="1899-12-30T00:00:00"/>
    <d v="2026-09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42"/>
    <d v="2026-08-12T00:00:00"/>
    <x v="58"/>
    <d v="1899-12-30T00:00:00"/>
    <d v="2026-09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42"/>
    <d v="2026-08-12T00:00:00"/>
    <x v="58"/>
    <d v="1899-12-30T00:00:00"/>
    <d v="2026-09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42"/>
    <d v="2026-08-12T00:00:00"/>
    <x v="58"/>
    <d v="1899-12-30T00:00:00"/>
    <d v="2026-09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42"/>
    <d v="2026-08-13T00:00:00"/>
    <x v="58"/>
    <d v="1899-12-30T00:00:00"/>
    <d v="2026-09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42"/>
    <d v="2026-08-13T00:00:00"/>
    <x v="58"/>
    <d v="1899-12-30T00:00:00"/>
    <d v="2026-09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42"/>
    <d v="2026-08-14T00:00:00"/>
    <x v="58"/>
    <d v="1899-12-30T00:00:00"/>
    <d v="2026-09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42"/>
    <d v="2026-08-14T00:00:00"/>
    <x v="58"/>
    <d v="1899-12-30T00:00:00"/>
    <d v="2026-09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42"/>
    <d v="2026-08-14T00:00:00"/>
    <x v="58"/>
    <d v="1899-12-30T00:00:00"/>
    <d v="2026-09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42"/>
    <d v="2026-08-17T00:00:00"/>
    <x v="58"/>
    <d v="1899-12-30T00:00:00"/>
    <d v="2026-09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42"/>
    <d v="2026-08-17T00:00:00"/>
    <x v="58"/>
    <d v="1899-12-30T00:00:00"/>
    <d v="2026-09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42"/>
    <d v="2026-08-18T00:00:00"/>
    <x v="58"/>
    <d v="1899-12-30T00:00:00"/>
    <d v="2026-09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42"/>
    <d v="2026-08-18T00:00:00"/>
    <x v="58"/>
    <d v="1899-12-30T00:00:00"/>
    <d v="2026-09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42"/>
    <d v="2026-08-18T00:00:00"/>
    <x v="58"/>
    <d v="1899-12-30T00:00:00"/>
    <d v="2026-09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42"/>
    <d v="2026-08-19T00:00:00"/>
    <x v="58"/>
    <d v="1899-12-30T00:00:00"/>
    <d v="2026-09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42"/>
    <d v="2026-08-19T00:00:00"/>
    <x v="58"/>
    <d v="1899-12-30T00:00:00"/>
    <d v="2026-09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42"/>
    <d v="2026-08-20T00:00:00"/>
    <x v="58"/>
    <d v="1899-12-30T00:00:00"/>
    <d v="2026-09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42"/>
    <d v="2026-08-20T00:00:00"/>
    <x v="58"/>
    <d v="1899-12-30T00:00:00"/>
    <d v="2026-09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42"/>
    <d v="2026-08-20T00:00:00"/>
    <x v="58"/>
    <d v="1899-12-30T00:00:00"/>
    <d v="2026-09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42"/>
    <d v="2026-08-21T00:00:00"/>
    <x v="58"/>
    <d v="1899-12-30T00:00:00"/>
    <d v="2026-09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42"/>
    <d v="2026-08-21T00:00:00"/>
    <x v="58"/>
    <d v="1899-12-30T00:00:00"/>
    <d v="2026-09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42"/>
    <d v="2026-08-24T00:00:00"/>
    <x v="58"/>
    <d v="1899-12-30T00:00:00"/>
    <d v="2026-09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42"/>
    <d v="2026-08-24T00:00:00"/>
    <x v="58"/>
    <d v="1899-12-30T00:00:00"/>
    <d v="2026-09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42"/>
    <d v="2026-08-24T00:00:00"/>
    <x v="58"/>
    <d v="1899-12-30T00:00:00"/>
    <d v="2026-09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42"/>
    <d v="2026-08-25T00:00:00"/>
    <x v="58"/>
    <d v="1899-12-30T00:00:00"/>
    <d v="2026-09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42"/>
    <d v="2026-08-25T00:00:00"/>
    <x v="58"/>
    <d v="1899-12-30T00:00:00"/>
    <d v="2026-09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42"/>
    <d v="2026-08-26T00:00:00"/>
    <x v="58"/>
    <d v="1899-12-30T00:00:00"/>
    <d v="2026-09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42"/>
    <d v="2026-08-26T00:00:00"/>
    <x v="58"/>
    <d v="1899-12-30T00:00:00"/>
    <d v="2026-09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42"/>
    <d v="2026-08-26T00:00:00"/>
    <x v="58"/>
    <d v="1899-12-30T00:00:00"/>
    <d v="2026-09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42"/>
    <d v="2026-08-27T00:00:00"/>
    <x v="58"/>
    <d v="1899-12-30T00:00:00"/>
    <d v="2026-09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42"/>
    <d v="2026-08-27T00:00:00"/>
    <x v="58"/>
    <d v="1899-12-30T00:00:00"/>
    <d v="2026-09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42"/>
    <d v="2026-08-28T00:00:00"/>
    <x v="58"/>
    <d v="1899-12-30T00:00:00"/>
    <d v="2026-09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42"/>
    <d v="2026-08-28T00:00:00"/>
    <x v="58"/>
    <d v="1899-12-30T00:00:00"/>
    <d v="2026-09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42"/>
    <d v="2026-08-28T00:00:00"/>
    <x v="58"/>
    <d v="1899-12-30T00:00:00"/>
    <d v="2026-09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42"/>
    <d v="2026-08-31T00:00:00"/>
    <x v="58"/>
    <d v="1899-12-30T00:00:00"/>
    <d v="2026-09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42"/>
    <d v="2026-08-31T00:00:00"/>
    <x v="58"/>
    <d v="1899-12-30T00:00:00"/>
    <d v="2026-09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42"/>
    <d v="2026-09-01T00:00:00"/>
    <x v="58"/>
    <d v="1899-12-30T00:00:00"/>
    <d v="2026-10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42"/>
    <d v="2026-09-01T00:00:00"/>
    <x v="58"/>
    <d v="1899-12-30T00:00:00"/>
    <d v="2026-09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42"/>
    <d v="2026-09-01T00:00:00"/>
    <x v="58"/>
    <d v="1899-12-30T00:00:00"/>
    <d v="2026-09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42"/>
    <d v="2026-09-02T00:00:00"/>
    <x v="58"/>
    <d v="1899-12-30T00:00:00"/>
    <d v="2026-10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42"/>
    <d v="2026-09-02T00:00:00"/>
    <x v="58"/>
    <d v="1899-12-30T00:00:00"/>
    <d v="2026-10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42"/>
    <d v="2026-09-02T00:00:00"/>
    <x v="58"/>
    <d v="1899-12-30T00:00:00"/>
    <d v="2026-09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42"/>
    <d v="2026-09-03T00:00:00"/>
    <x v="58"/>
    <d v="1899-12-30T00:00:00"/>
    <d v="2026-09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42"/>
    <d v="2026-09-03T00:00:00"/>
    <x v="58"/>
    <d v="1899-12-30T00:00:00"/>
    <d v="2026-10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42"/>
    <d v="2026-09-03T00:00:00"/>
    <x v="58"/>
    <d v="1899-12-30T00:00:00"/>
    <d v="2026-10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42"/>
    <d v="2026-09-04T00:00:00"/>
    <x v="58"/>
    <d v="1899-12-30T00:00:00"/>
    <d v="2026-09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42"/>
    <d v="2026-09-04T00:00:00"/>
    <x v="58"/>
    <d v="1899-12-30T00:00:00"/>
    <d v="2026-09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42"/>
    <d v="2026-09-04T00:00:00"/>
    <x v="58"/>
    <d v="1899-12-30T00:00:00"/>
    <d v="2026-10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42"/>
    <d v="2026-09-07T00:00:00"/>
    <x v="58"/>
    <d v="1899-12-30T00:00:00"/>
    <d v="2026-10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42"/>
    <d v="2026-09-07T00:00:00"/>
    <x v="58"/>
    <d v="1899-12-30T00:00:00"/>
    <d v="2026-09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42"/>
    <d v="2026-09-07T00:00:00"/>
    <x v="58"/>
    <d v="1899-12-30T00:00:00"/>
    <d v="2026-09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42"/>
    <d v="2026-09-08T00:00:00"/>
    <x v="58"/>
    <d v="1899-12-30T00:00:00"/>
    <d v="2026-10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42"/>
    <d v="2026-09-08T00:00:00"/>
    <x v="58"/>
    <d v="1899-12-30T00:00:00"/>
    <d v="2026-10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42"/>
    <d v="2026-09-08T00:00:00"/>
    <x v="58"/>
    <d v="1899-12-30T00:00:00"/>
    <d v="2026-09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42"/>
    <d v="2026-09-09T00:00:00"/>
    <x v="58"/>
    <d v="1899-12-30T00:00:00"/>
    <d v="2026-09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42"/>
    <d v="2026-09-09T00:00:00"/>
    <x v="58"/>
    <d v="1899-12-30T00:00:00"/>
    <d v="2026-10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42"/>
    <d v="2026-09-09T00:00:00"/>
    <x v="58"/>
    <d v="1899-12-30T00:00:00"/>
    <d v="2026-10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42"/>
    <d v="2026-09-10T00:00:00"/>
    <x v="58"/>
    <d v="1899-12-30T00:00:00"/>
    <d v="2026-09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42"/>
    <d v="2026-09-10T00:00:00"/>
    <x v="58"/>
    <d v="1899-12-30T00:00:00"/>
    <d v="2026-09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42"/>
    <d v="2026-09-10T00:00:00"/>
    <x v="58"/>
    <d v="1899-12-30T00:00:00"/>
    <d v="2026-10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42"/>
    <d v="2026-09-11T00:00:00"/>
    <x v="58"/>
    <d v="1899-12-30T00:00:00"/>
    <d v="2026-10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42"/>
    <d v="2026-09-11T00:00:00"/>
    <x v="58"/>
    <d v="1899-12-30T00:00:00"/>
    <d v="2026-10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42"/>
    <d v="2026-09-11T00:00:00"/>
    <x v="58"/>
    <d v="1899-12-30T00:00:00"/>
    <d v="2026-10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42"/>
    <d v="2026-09-14T00:00:00"/>
    <x v="58"/>
    <d v="1899-12-30T00:00:00"/>
    <d v="2026-10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42"/>
    <d v="2026-09-14T00:00:00"/>
    <x v="58"/>
    <d v="1899-12-30T00:00:00"/>
    <d v="2026-10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42"/>
    <d v="2026-09-14T00:00:00"/>
    <x v="58"/>
    <d v="1899-12-30T00:00:00"/>
    <d v="2026-10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42"/>
    <d v="2026-09-15T00:00:00"/>
    <x v="58"/>
    <d v="1899-12-30T00:00:00"/>
    <d v="2026-10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42"/>
    <d v="2026-09-15T00:00:00"/>
    <x v="58"/>
    <d v="1899-12-30T00:00:00"/>
    <d v="2026-10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42"/>
    <d v="2026-09-15T00:00:00"/>
    <x v="58"/>
    <d v="1899-12-30T00:00:00"/>
    <d v="2026-10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42"/>
    <d v="2026-09-21T00:00:00"/>
    <x v="58"/>
    <d v="1899-12-30T00:00:00"/>
    <d v="2026-10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42"/>
    <d v="2026-09-21T00:00:00"/>
    <x v="58"/>
    <d v="1899-12-30T00:00:00"/>
    <d v="2026-10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42"/>
    <d v="2026-09-21T00:00:00"/>
    <x v="58"/>
    <d v="1899-12-30T00:00:00"/>
    <d v="2026-10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42"/>
    <d v="2026-09-22T00:00:00"/>
    <x v="58"/>
    <d v="1899-12-30T00:00:00"/>
    <d v="2026-10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42"/>
    <d v="2026-09-22T00:00:00"/>
    <x v="58"/>
    <d v="1899-12-30T00:00:00"/>
    <d v="2026-10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42"/>
    <d v="2026-09-22T00:00:00"/>
    <x v="58"/>
    <d v="1899-12-30T00:00:00"/>
    <d v="2026-10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42"/>
    <d v="2026-09-23T00:00:00"/>
    <x v="58"/>
    <d v="1899-12-30T00:00:00"/>
    <d v="2026-10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42"/>
    <d v="2026-09-23T00:00:00"/>
    <x v="58"/>
    <d v="1899-12-30T00:00:00"/>
    <d v="2026-10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42"/>
    <d v="2026-09-23T00:00:00"/>
    <x v="58"/>
    <d v="1899-12-30T00:00:00"/>
    <d v="2026-10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42"/>
    <d v="2026-09-24T00:00:00"/>
    <x v="58"/>
    <d v="1899-12-30T00:00:00"/>
    <d v="2026-10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42"/>
    <d v="2026-09-24T00:00:00"/>
    <x v="58"/>
    <d v="1899-12-30T00:00:00"/>
    <d v="2026-10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42"/>
    <d v="2026-09-24T00:00:00"/>
    <x v="58"/>
    <d v="1899-12-30T00:00:00"/>
    <d v="2026-10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42"/>
    <d v="2026-09-25T00:00:00"/>
    <x v="58"/>
    <d v="1899-12-30T00:00:00"/>
    <d v="2026-10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42"/>
    <d v="2026-09-25T00:00:00"/>
    <x v="58"/>
    <d v="1899-12-30T00:00:00"/>
    <d v="2026-10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42"/>
    <d v="2026-09-25T00:00:00"/>
    <x v="58"/>
    <d v="1899-12-30T00:00:00"/>
    <d v="2026-10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42"/>
    <d v="2026-09-28T00:00:00"/>
    <x v="58"/>
    <d v="1899-12-30T00:00:00"/>
    <d v="2026-10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42"/>
    <d v="2026-09-28T00:00:00"/>
    <x v="58"/>
    <d v="1899-12-30T00:00:00"/>
    <d v="2026-10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42"/>
    <d v="2026-09-28T00:00:00"/>
    <x v="58"/>
    <d v="1899-12-30T00:00:00"/>
    <d v="2026-10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42"/>
    <d v="2026-09-29T00:00:00"/>
    <x v="58"/>
    <d v="1899-12-30T00:00:00"/>
    <d v="2026-10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42"/>
    <d v="2026-09-29T00:00:00"/>
    <x v="58"/>
    <d v="1899-12-30T00:00:00"/>
    <d v="2026-10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42"/>
    <d v="2026-09-29T00:00:00"/>
    <x v="58"/>
    <d v="1899-12-30T00:00:00"/>
    <d v="2026-10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42"/>
    <d v="2026-09-30T00:00:00"/>
    <x v="58"/>
    <d v="1899-12-30T00:00:00"/>
    <d v="2026-10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42"/>
    <d v="2026-09-30T00:00:00"/>
    <x v="58"/>
    <d v="1899-12-30T00:00:00"/>
    <d v="2026-10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42"/>
    <d v="2026-09-30T00:00:00"/>
    <x v="58"/>
    <d v="1899-12-30T00:00:00"/>
    <d v="2026-10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42"/>
    <d v="2026-10-01T00:00:00"/>
    <x v="58"/>
    <d v="1899-12-30T00:00:00"/>
    <d v="2026-10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42"/>
    <d v="2026-10-01T00:00:00"/>
    <x v="58"/>
    <d v="1899-12-30T00:00:00"/>
    <d v="2026-10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42"/>
    <d v="2026-10-01T00:00:00"/>
    <x v="58"/>
    <d v="1899-12-30T00:00:00"/>
    <d v="2026-10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42"/>
    <d v="2026-10-02T00:00:00"/>
    <x v="58"/>
    <d v="1899-12-30T00:00:00"/>
    <d v="2026-11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42"/>
    <d v="2026-10-02T00:00:00"/>
    <x v="58"/>
    <d v="1899-12-30T00:00:00"/>
    <d v="2026-10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42"/>
    <d v="2026-10-02T00:00:00"/>
    <x v="58"/>
    <d v="1899-12-30T00:00:00"/>
    <d v="2026-10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42"/>
    <d v="2026-10-05T00:00:00"/>
    <x v="58"/>
    <d v="1899-12-30T00:00:00"/>
    <d v="2026-11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42"/>
    <d v="2026-10-05T00:00:00"/>
    <x v="58"/>
    <d v="1899-12-30T00:00:00"/>
    <d v="2026-11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42"/>
    <d v="2026-10-05T00:00:00"/>
    <x v="58"/>
    <d v="1899-12-30T00:00:00"/>
    <d v="2026-10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42"/>
    <d v="2026-10-06T00:00:00"/>
    <x v="58"/>
    <d v="1899-12-30T00:00:00"/>
    <d v="2026-10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42"/>
    <d v="2026-10-06T00:00:00"/>
    <x v="58"/>
    <d v="1899-12-30T00:00:00"/>
    <d v="2026-11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42"/>
    <d v="2026-10-06T00:00:00"/>
    <x v="58"/>
    <d v="1899-12-30T00:00:00"/>
    <d v="2026-11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42"/>
    <d v="2026-10-07T00:00:00"/>
    <x v="58"/>
    <d v="1899-12-30T00:00:00"/>
    <d v="2026-10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42"/>
    <d v="2026-10-07T00:00:00"/>
    <x v="58"/>
    <d v="1899-12-30T00:00:00"/>
    <d v="2026-10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42"/>
    <d v="2026-10-07T00:00:00"/>
    <x v="58"/>
    <d v="1899-12-30T00:00:00"/>
    <d v="2026-11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42"/>
    <d v="2026-10-08T00:00:00"/>
    <x v="58"/>
    <d v="1899-12-30T00:00:00"/>
    <d v="2026-11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42"/>
    <d v="2026-10-08T00:00:00"/>
    <x v="58"/>
    <d v="1899-12-30T00:00:00"/>
    <d v="2026-10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42"/>
    <d v="2026-10-08T00:00:00"/>
    <x v="58"/>
    <d v="1899-12-30T00:00:00"/>
    <d v="2026-10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42"/>
    <d v="2026-10-09T00:00:00"/>
    <x v="58"/>
    <d v="1899-12-30T00:00:00"/>
    <d v="2026-11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42"/>
    <d v="2026-10-09T00:00:00"/>
    <x v="58"/>
    <d v="1899-12-30T00:00:00"/>
    <d v="2026-11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42"/>
    <d v="2026-10-09T00:00:00"/>
    <x v="58"/>
    <d v="1899-12-30T00:00:00"/>
    <d v="2026-10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42"/>
    <d v="2026-10-12T00:00:00"/>
    <x v="58"/>
    <d v="1899-12-30T00:00:00"/>
    <d v="2026-11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42"/>
    <d v="2026-10-12T00:00:00"/>
    <x v="58"/>
    <d v="1899-12-30T00:00:00"/>
    <d v="2026-11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42"/>
    <d v="2026-10-12T00:00:00"/>
    <x v="58"/>
    <d v="1899-12-30T00:00:00"/>
    <d v="2026-11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42"/>
    <d v="2026-10-13T00:00:00"/>
    <x v="58"/>
    <d v="1899-12-30T00:00:00"/>
    <d v="2026-11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42"/>
    <d v="2026-10-13T00:00:00"/>
    <x v="58"/>
    <d v="1899-12-30T00:00:00"/>
    <d v="2026-11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42"/>
    <d v="2026-10-13T00:00:00"/>
    <x v="58"/>
    <d v="1899-12-30T00:00:00"/>
    <d v="2026-11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42"/>
    <d v="2026-10-14T00:00:00"/>
    <x v="58"/>
    <d v="1899-12-30T00:00:00"/>
    <d v="2026-11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42"/>
    <d v="2026-10-14T00:00:00"/>
    <x v="58"/>
    <d v="1899-12-30T00:00:00"/>
    <d v="2026-11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42"/>
    <d v="2026-10-14T00:00:00"/>
    <x v="58"/>
    <d v="1899-12-30T00:00:00"/>
    <d v="2026-11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42"/>
    <d v="2026-10-15T00:00:00"/>
    <x v="58"/>
    <d v="1899-12-30T00:00:00"/>
    <d v="2026-11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42"/>
    <d v="2026-10-15T00:00:00"/>
    <x v="58"/>
    <d v="1899-12-30T00:00:00"/>
    <d v="2026-11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42"/>
    <d v="2026-10-15T00:00:00"/>
    <x v="58"/>
    <d v="1899-12-30T00:00:00"/>
    <d v="2026-11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42"/>
    <d v="2026-10-16T00:00:00"/>
    <x v="58"/>
    <d v="1899-12-30T00:00:00"/>
    <d v="2026-11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42"/>
    <d v="2026-10-16T00:00:00"/>
    <x v="58"/>
    <d v="1899-12-30T00:00:00"/>
    <d v="2026-11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42"/>
    <d v="2026-10-16T00:00:00"/>
    <x v="58"/>
    <d v="1899-12-30T00:00:00"/>
    <d v="2026-11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42"/>
    <d v="2026-10-19T00:00:00"/>
    <x v="58"/>
    <d v="1899-12-30T00:00:00"/>
    <d v="2026-11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42"/>
    <d v="2026-10-19T00:00:00"/>
    <x v="58"/>
    <d v="1899-12-30T00:00:00"/>
    <d v="2026-11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42"/>
    <d v="2026-10-19T00:00:00"/>
    <x v="58"/>
    <d v="1899-12-30T00:00:00"/>
    <d v="2026-11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42"/>
    <d v="2026-10-20T00:00:00"/>
    <x v="58"/>
    <d v="1899-12-30T00:00:00"/>
    <d v="2026-11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42"/>
    <d v="2026-10-20T00:00:00"/>
    <x v="58"/>
    <d v="1899-12-30T00:00:00"/>
    <d v="2026-11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42"/>
    <d v="2026-10-20T00:00:00"/>
    <x v="58"/>
    <d v="1899-12-30T00:00:00"/>
    <d v="2026-11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42"/>
    <d v="2026-10-21T00:00:00"/>
    <x v="58"/>
    <d v="1899-12-30T00:00:00"/>
    <d v="2026-11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42"/>
    <d v="2026-10-21T00:00:00"/>
    <x v="58"/>
    <d v="1899-12-30T00:00:00"/>
    <d v="2026-11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42"/>
    <d v="2026-10-21T00:00:00"/>
    <x v="58"/>
    <d v="1899-12-30T00:00:00"/>
    <d v="2026-11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42"/>
    <d v="2026-10-22T00:00:00"/>
    <x v="58"/>
    <d v="1899-12-30T00:00:00"/>
    <d v="2026-11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42"/>
    <d v="2026-10-22T00:00:00"/>
    <x v="58"/>
    <d v="1899-12-30T00:00:00"/>
    <d v="2026-11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42"/>
    <d v="2026-10-22T00:00:00"/>
    <x v="58"/>
    <d v="1899-12-30T00:00:00"/>
    <d v="2026-11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42"/>
    <d v="2026-10-23T00:00:00"/>
    <x v="58"/>
    <d v="1899-12-30T00:00:00"/>
    <d v="2026-11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42"/>
    <d v="2026-10-23T00:00:00"/>
    <x v="58"/>
    <d v="1899-12-30T00:00:00"/>
    <d v="2026-11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42"/>
    <d v="2026-10-23T00:00:00"/>
    <x v="58"/>
    <d v="1899-12-30T00:00:00"/>
    <d v="2026-11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42"/>
    <d v="2026-10-26T00:00:00"/>
    <x v="58"/>
    <d v="1899-12-30T00:00:00"/>
    <d v="2026-11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42"/>
    <d v="2026-10-26T00:00:00"/>
    <x v="58"/>
    <d v="1899-12-30T00:00:00"/>
    <d v="2026-11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42"/>
    <d v="2026-10-26T00:00:00"/>
    <x v="58"/>
    <d v="1899-12-30T00:00:00"/>
    <d v="2026-11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42"/>
    <d v="2026-10-27T00:00:00"/>
    <x v="58"/>
    <d v="1899-12-30T00:00:00"/>
    <d v="2026-11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42"/>
    <d v="2026-10-27T00:00:00"/>
    <x v="58"/>
    <d v="1899-12-30T00:00:00"/>
    <d v="2026-11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42"/>
    <d v="2026-10-27T00:00:00"/>
    <x v="58"/>
    <d v="1899-12-30T00:00:00"/>
    <d v="2026-11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42"/>
    <d v="2026-10-28T00:00:00"/>
    <x v="58"/>
    <d v="1899-12-30T00:00:00"/>
    <d v="2026-11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42"/>
    <d v="2026-10-28T00:00:00"/>
    <x v="58"/>
    <d v="1899-12-30T00:00:00"/>
    <d v="2026-11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42"/>
    <d v="2026-10-28T00:00:00"/>
    <x v="58"/>
    <d v="1899-12-30T00:00:00"/>
    <d v="2026-11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42"/>
    <d v="2026-10-29T00:00:00"/>
    <x v="58"/>
    <d v="1899-12-30T00:00:00"/>
    <d v="2026-11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42"/>
    <d v="2026-10-29T00:00:00"/>
    <x v="58"/>
    <d v="1899-12-30T00:00:00"/>
    <d v="2026-11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42"/>
    <d v="2026-10-29T00:00:00"/>
    <x v="58"/>
    <d v="1899-12-30T00:00:00"/>
    <d v="2026-11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42"/>
    <d v="2026-10-30T00:00:00"/>
    <x v="58"/>
    <d v="1899-12-30T00:00:00"/>
    <d v="2026-11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42"/>
    <d v="2026-10-30T00:00:00"/>
    <x v="58"/>
    <d v="1899-12-30T00:00:00"/>
    <d v="2026-11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42"/>
    <d v="2026-10-30T00:00:00"/>
    <x v="58"/>
    <d v="1899-12-30T00:00:00"/>
    <d v="2026-11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42"/>
    <d v="2026-11-02T00:00:00"/>
    <x v="58"/>
    <d v="1899-12-30T00:00:00"/>
    <d v="2026-12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42"/>
    <d v="2026-11-02T00:00:00"/>
    <x v="58"/>
    <d v="1899-12-30T00:00:00"/>
    <d v="2026-12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42"/>
    <d v="2026-11-02T00:00:00"/>
    <x v="58"/>
    <d v="1899-12-30T00:00:00"/>
    <d v="2026-11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42"/>
    <d v="2026-11-03T00:00:00"/>
    <x v="58"/>
    <d v="1899-12-30T00:00:00"/>
    <d v="2026-11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42"/>
    <d v="2026-11-03T00:00:00"/>
    <x v="58"/>
    <d v="1899-12-30T00:00:00"/>
    <d v="2026-12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42"/>
    <d v="2026-11-03T00:00:00"/>
    <x v="58"/>
    <d v="1899-12-30T00:00:00"/>
    <d v="2026-12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42"/>
    <d v="2026-11-04T00:00:00"/>
    <x v="58"/>
    <d v="1899-12-30T00:00:00"/>
    <d v="2026-11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42"/>
    <d v="2026-11-04T00:00:00"/>
    <x v="58"/>
    <d v="1899-12-30T00:00:00"/>
    <d v="2026-11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42"/>
    <d v="2026-11-04T00:00:00"/>
    <x v="58"/>
    <d v="1899-12-30T00:00:00"/>
    <d v="2026-12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42"/>
    <d v="2026-11-05T00:00:00"/>
    <x v="58"/>
    <d v="1899-12-30T00:00:00"/>
    <d v="2026-12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42"/>
    <d v="2026-11-05T00:00:00"/>
    <x v="58"/>
    <d v="1899-12-30T00:00:00"/>
    <d v="2026-11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42"/>
    <d v="2026-11-05T00:00:00"/>
    <x v="58"/>
    <d v="1899-12-30T00:00:00"/>
    <d v="2026-11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42"/>
    <d v="2026-11-06T00:00:00"/>
    <x v="58"/>
    <d v="1899-12-30T00:00:00"/>
    <d v="2026-12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42"/>
    <d v="2026-11-06T00:00:00"/>
    <x v="58"/>
    <d v="1899-12-30T00:00:00"/>
    <d v="2026-12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42"/>
    <d v="2026-11-06T00:00:00"/>
    <x v="58"/>
    <d v="1899-12-30T00:00:00"/>
    <d v="2026-11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42"/>
    <d v="2026-11-09T00:00:00"/>
    <x v="58"/>
    <d v="1899-12-30T00:00:00"/>
    <d v="2026-11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42"/>
    <d v="2026-11-09T00:00:00"/>
    <x v="58"/>
    <d v="1899-12-30T00:00:00"/>
    <d v="2026-12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42"/>
    <d v="2026-11-09T00:00:00"/>
    <x v="58"/>
    <d v="1899-12-30T00:00:00"/>
    <d v="2026-12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42"/>
    <d v="2026-11-10T00:00:00"/>
    <x v="58"/>
    <d v="1899-12-30T00:00:00"/>
    <d v="2026-11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42"/>
    <d v="2026-11-10T00:00:00"/>
    <x v="58"/>
    <d v="1899-12-30T00:00:00"/>
    <d v="2026-11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42"/>
    <d v="2026-11-10T00:00:00"/>
    <x v="58"/>
    <d v="1899-12-30T00:00:00"/>
    <d v="2026-12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42"/>
    <d v="2026-11-11T00:00:00"/>
    <x v="58"/>
    <d v="1899-12-30T00:00:00"/>
    <d v="2026-12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42"/>
    <d v="2026-11-11T00:00:00"/>
    <x v="58"/>
    <d v="1899-12-30T00:00:00"/>
    <d v="2026-12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42"/>
    <d v="2026-11-11T00:00:00"/>
    <x v="58"/>
    <d v="1899-12-30T00:00:00"/>
    <d v="2026-12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42"/>
    <d v="2026-11-12T00:00:00"/>
    <x v="58"/>
    <d v="1899-12-30T00:00:00"/>
    <d v="2026-12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42"/>
    <d v="2026-11-12T00:00:00"/>
    <x v="58"/>
    <d v="1899-12-30T00:00:00"/>
    <d v="2026-12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42"/>
    <d v="2026-11-12T00:00:00"/>
    <x v="58"/>
    <d v="1899-12-30T00:00:00"/>
    <d v="2026-12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42"/>
    <d v="2026-11-13T00:00:00"/>
    <x v="58"/>
    <d v="1899-12-30T00:00:00"/>
    <d v="2026-12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42"/>
    <d v="2026-11-13T00:00:00"/>
    <x v="58"/>
    <d v="1899-12-30T00:00:00"/>
    <d v="2026-12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42"/>
    <d v="2026-11-13T00:00:00"/>
    <x v="58"/>
    <d v="1899-12-30T00:00:00"/>
    <d v="2026-12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42"/>
    <d v="2026-11-16T00:00:00"/>
    <x v="58"/>
    <d v="1899-12-30T00:00:00"/>
    <d v="2026-12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42"/>
    <d v="2026-11-16T00:00:00"/>
    <x v="58"/>
    <d v="1899-12-30T00:00:00"/>
    <d v="2026-12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42"/>
    <d v="2026-11-16T00:00:00"/>
    <x v="58"/>
    <d v="1899-12-30T00:00:00"/>
    <d v="2026-12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42"/>
    <d v="2026-11-17T00:00:00"/>
    <x v="58"/>
    <d v="1899-12-30T00:00:00"/>
    <d v="2026-12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42"/>
    <d v="2026-11-17T00:00:00"/>
    <x v="58"/>
    <d v="1899-12-30T00:00:00"/>
    <d v="2026-12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42"/>
    <d v="2026-11-17T00:00:00"/>
    <x v="58"/>
    <d v="1899-12-30T00:00:00"/>
    <d v="2026-12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42"/>
    <d v="2026-11-18T00:00:00"/>
    <x v="58"/>
    <d v="1899-12-30T00:00:00"/>
    <d v="2026-12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42"/>
    <d v="2026-11-18T00:00:00"/>
    <x v="58"/>
    <d v="1899-12-30T00:00:00"/>
    <d v="2026-12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42"/>
    <d v="2026-11-18T00:00:00"/>
    <x v="58"/>
    <d v="1899-12-30T00:00:00"/>
    <d v="2026-12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42"/>
    <d v="2026-11-19T00:00:00"/>
    <x v="58"/>
    <d v="1899-12-30T00:00:00"/>
    <d v="2026-12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42"/>
    <d v="2026-11-19T00:00:00"/>
    <x v="58"/>
    <d v="1899-12-30T00:00:00"/>
    <d v="2026-12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42"/>
    <d v="2026-11-19T00:00:00"/>
    <x v="58"/>
    <d v="1899-12-30T00:00:00"/>
    <d v="2026-12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42"/>
    <d v="2026-11-20T00:00:00"/>
    <x v="58"/>
    <d v="1899-12-30T00:00:00"/>
    <d v="2026-12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42"/>
    <d v="2026-11-20T00:00:00"/>
    <x v="58"/>
    <d v="1899-12-30T00:00:00"/>
    <d v="2026-12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42"/>
    <d v="2026-11-20T00:00:00"/>
    <x v="58"/>
    <d v="1899-12-30T00:00:00"/>
    <d v="2026-12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42"/>
    <d v="2026-11-23T00:00:00"/>
    <x v="58"/>
    <d v="1899-12-30T00:00:00"/>
    <d v="2026-12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42"/>
    <d v="2026-11-23T00:00:00"/>
    <x v="58"/>
    <d v="1899-12-30T00:00:00"/>
    <d v="2026-12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42"/>
    <d v="2026-11-23T00:00:00"/>
    <x v="58"/>
    <d v="1899-12-30T00:00:00"/>
    <d v="2026-12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42"/>
    <d v="2026-11-24T00:00:00"/>
    <x v="58"/>
    <d v="1899-12-30T00:00:00"/>
    <d v="2026-12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42"/>
    <d v="2026-11-24T00:00:00"/>
    <x v="58"/>
    <d v="1899-12-30T00:00:00"/>
    <d v="2026-12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42"/>
    <d v="2026-11-24T00:00:00"/>
    <x v="58"/>
    <d v="1899-12-30T00:00:00"/>
    <d v="2026-12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42"/>
    <d v="2026-11-25T00:00:00"/>
    <x v="58"/>
    <d v="1899-12-30T00:00:00"/>
    <d v="2026-12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42"/>
    <d v="2026-11-25T00:00:00"/>
    <x v="58"/>
    <d v="1899-12-30T00:00:00"/>
    <d v="2026-12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42"/>
    <d v="2026-11-25T00:00:00"/>
    <x v="58"/>
    <d v="1899-12-30T00:00:00"/>
    <d v="2026-12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42"/>
    <d v="2026-11-26T00:00:00"/>
    <x v="58"/>
    <d v="1899-12-30T00:00:00"/>
    <d v="2026-12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42"/>
    <d v="2026-11-26T00:00:00"/>
    <x v="58"/>
    <d v="1899-12-30T00:00:00"/>
    <d v="2026-12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42"/>
    <d v="2026-11-26T00:00:00"/>
    <x v="58"/>
    <d v="1899-12-30T00:00:00"/>
    <d v="2026-12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42"/>
    <d v="2026-11-27T00:00:00"/>
    <x v="58"/>
    <d v="1899-12-30T00:00:00"/>
    <d v="2026-12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42"/>
    <d v="2026-11-27T00:00:00"/>
    <x v="58"/>
    <d v="1899-12-30T00:00:00"/>
    <d v="2026-12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42"/>
    <d v="2026-11-27T00:00:00"/>
    <x v="58"/>
    <d v="1899-12-30T00:00:00"/>
    <d v="2026-12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42"/>
    <d v="2026-11-30T00:00:00"/>
    <x v="58"/>
    <d v="1899-12-30T00:00:00"/>
    <d v="2026-12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42"/>
    <d v="2026-11-30T00:00:00"/>
    <x v="58"/>
    <d v="1899-12-30T00:00:00"/>
    <d v="2026-12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42"/>
    <d v="2026-11-30T00:00:00"/>
    <x v="58"/>
    <d v="1899-12-30T00:00:00"/>
    <d v="2026-12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42"/>
    <d v="2026-12-01T00:00:00"/>
    <x v="58"/>
    <d v="1899-12-30T00:00:00"/>
    <d v="2026-12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42"/>
    <d v="2026-12-01T00:00:00"/>
    <x v="58"/>
    <d v="1899-12-30T00:00:00"/>
    <d v="2026-12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42"/>
    <d v="2026-12-01T00:00:00"/>
    <x v="58"/>
    <d v="1899-12-30T00:00:00"/>
    <d v="2026-12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42"/>
    <d v="2026-12-02T00:00:00"/>
    <x v="58"/>
    <d v="1899-12-30T00:00:00"/>
    <d v="2026-12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42"/>
    <d v="2026-12-02T00:00:00"/>
    <x v="58"/>
    <d v="1899-12-30T00:00:00"/>
    <d v="2026-12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42"/>
    <d v="2026-12-02T00:00:00"/>
    <x v="58"/>
    <d v="1899-12-30T00:00:00"/>
    <d v="2027-01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42"/>
    <d v="2026-12-03T00:00:00"/>
    <x v="58"/>
    <d v="1899-12-30T00:00:00"/>
    <d v="2027-01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42"/>
    <d v="2026-12-03T00:00:00"/>
    <x v="58"/>
    <d v="1899-12-30T00:00:00"/>
    <d v="2026-12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42"/>
    <d v="2026-12-03T00:00:00"/>
    <x v="58"/>
    <d v="1899-12-30T00:00:00"/>
    <d v="2026-12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42"/>
    <d v="2026-12-04T00:00:00"/>
    <x v="58"/>
    <d v="1899-12-30T00:00:00"/>
    <d v="2027-01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42"/>
    <d v="2026-12-04T00:00:00"/>
    <x v="58"/>
    <d v="1899-12-30T00:00:00"/>
    <d v="2027-01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42"/>
    <d v="2026-12-04T00:00:00"/>
    <x v="58"/>
    <d v="1899-12-30T00:00:00"/>
    <d v="2026-12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42"/>
    <d v="2026-12-07T00:00:00"/>
    <x v="58"/>
    <d v="1899-12-30T00:00:00"/>
    <d v="2026-12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42"/>
    <d v="2026-12-07T00:00:00"/>
    <x v="58"/>
    <d v="1899-12-30T00:00:00"/>
    <d v="2027-01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42"/>
    <d v="2026-12-07T00:00:00"/>
    <x v="58"/>
    <d v="1899-12-30T00:00:00"/>
    <d v="2027-01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42"/>
    <d v="2026-12-09T00:00:00"/>
    <x v="58"/>
    <d v="1899-12-30T00:00:00"/>
    <d v="2026-12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42"/>
    <d v="2026-12-09T00:00:00"/>
    <x v="58"/>
    <d v="1899-12-30T00:00:00"/>
    <d v="2026-12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42"/>
    <d v="2026-12-09T00:00:00"/>
    <x v="58"/>
    <d v="1899-12-30T00:00:00"/>
    <d v="2027-01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42"/>
    <d v="2026-12-10T00:00:00"/>
    <x v="58"/>
    <d v="1899-12-30T00:00:00"/>
    <d v="2027-01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42"/>
    <d v="2026-12-10T00:00:00"/>
    <x v="58"/>
    <d v="1899-12-30T00:00:00"/>
    <d v="2026-12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42"/>
    <d v="2026-12-10T00:00:00"/>
    <x v="58"/>
    <d v="1899-12-30T00:00:00"/>
    <d v="2026-12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42"/>
    <d v="2026-12-11T00:00:00"/>
    <x v="58"/>
    <d v="1899-12-30T00:00:00"/>
    <d v="2027-01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42"/>
    <d v="2026-12-11T00:00:00"/>
    <x v="58"/>
    <d v="1899-12-30T00:00:00"/>
    <d v="2027-01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42"/>
    <d v="2026-12-11T00:00:00"/>
    <x v="58"/>
    <d v="1899-12-30T00:00:00"/>
    <d v="2026-12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42"/>
    <d v="2026-12-14T00:00:00"/>
    <x v="58"/>
    <d v="1899-12-30T00:00:00"/>
    <d v="2027-01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42"/>
    <d v="2026-12-14T00:00:00"/>
    <x v="58"/>
    <d v="1899-12-30T00:00:00"/>
    <d v="2027-01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42"/>
    <d v="2026-12-14T00:00:00"/>
    <x v="58"/>
    <d v="1899-12-30T00:00:00"/>
    <d v="2027-01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42"/>
    <d v="2026-12-15T00:00:00"/>
    <x v="58"/>
    <d v="1899-12-30T00:00:00"/>
    <d v="2027-01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42"/>
    <d v="2026-12-15T00:00:00"/>
    <x v="58"/>
    <d v="1899-12-30T00:00:00"/>
    <d v="2027-01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42"/>
    <d v="2026-12-15T00:00:00"/>
    <x v="58"/>
    <d v="1899-12-30T00:00:00"/>
    <d v="2027-01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42"/>
    <d v="2026-12-16T00:00:00"/>
    <x v="58"/>
    <d v="1899-12-30T00:00:00"/>
    <d v="2027-01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42"/>
    <d v="2026-12-16T00:00:00"/>
    <x v="58"/>
    <d v="1899-12-30T00:00:00"/>
    <d v="2027-01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42"/>
    <d v="2026-12-16T00:00:00"/>
    <x v="58"/>
    <d v="1899-12-30T00:00:00"/>
    <d v="2027-01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42"/>
    <d v="2026-12-17T00:00:00"/>
    <x v="58"/>
    <d v="1899-12-30T00:00:00"/>
    <d v="2027-01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42"/>
    <d v="2026-12-17T00:00:00"/>
    <x v="58"/>
    <d v="1899-12-30T00:00:00"/>
    <d v="2027-01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42"/>
    <d v="2026-12-17T00:00:00"/>
    <x v="58"/>
    <d v="1899-12-30T00:00:00"/>
    <d v="2027-01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42"/>
    <d v="2026-12-18T00:00:00"/>
    <x v="58"/>
    <d v="1899-12-30T00:00:00"/>
    <d v="2027-01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42"/>
    <d v="2026-12-18T00:00:00"/>
    <x v="58"/>
    <d v="1899-12-30T00:00:00"/>
    <d v="2027-01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42"/>
    <d v="2026-12-18T00:00:00"/>
    <x v="58"/>
    <d v="1899-12-30T00:00:00"/>
    <d v="2027-01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42"/>
    <d v="2026-12-21T00:00:00"/>
    <x v="58"/>
    <d v="1899-12-30T00:00:00"/>
    <d v="2027-01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42"/>
    <d v="2026-12-21T00:00:00"/>
    <x v="58"/>
    <d v="1899-12-30T00:00:00"/>
    <d v="2027-01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42"/>
    <d v="2026-12-21T00:00:00"/>
    <x v="58"/>
    <d v="1899-12-30T00:00:00"/>
    <d v="2027-01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42"/>
    <d v="2026-12-22T00:00:00"/>
    <x v="58"/>
    <d v="1899-12-30T00:00:00"/>
    <d v="2027-01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42"/>
    <d v="2026-12-22T00:00:00"/>
    <x v="58"/>
    <d v="1899-12-30T00:00:00"/>
    <d v="2027-01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42"/>
    <d v="2026-12-22T00:00:00"/>
    <x v="58"/>
    <d v="1899-12-30T00:00:00"/>
    <d v="2027-01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42"/>
    <d v="2026-12-23T00:00:00"/>
    <x v="58"/>
    <d v="1899-12-30T00:00:00"/>
    <d v="2027-01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42"/>
    <d v="2026-12-23T00:00:00"/>
    <x v="58"/>
    <d v="1899-12-30T00:00:00"/>
    <d v="2027-01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42"/>
    <d v="2026-12-23T00:00:00"/>
    <x v="58"/>
    <d v="1899-12-30T00:00:00"/>
    <d v="2027-01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42"/>
    <d v="2026-12-28T00:00:00"/>
    <x v="58"/>
    <d v="1899-12-30T00:00:00"/>
    <d v="2027-01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42"/>
    <d v="2026-12-28T00:00:00"/>
    <x v="58"/>
    <d v="1899-12-30T00:00:00"/>
    <d v="2027-01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42"/>
    <d v="2026-12-28T00:00:00"/>
    <x v="58"/>
    <d v="1899-12-30T00:00:00"/>
    <d v="2027-01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42"/>
    <d v="2026-12-29T00:00:00"/>
    <x v="58"/>
    <d v="1899-12-30T00:00:00"/>
    <d v="2027-01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42"/>
    <d v="2026-12-29T00:00:00"/>
    <x v="58"/>
    <d v="1899-12-30T00:00:00"/>
    <d v="2027-01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42"/>
    <d v="2026-12-29T00:00:00"/>
    <x v="58"/>
    <d v="1899-12-30T00:00:00"/>
    <d v="2027-01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42"/>
    <d v="2026-12-30T00:00:00"/>
    <x v="58"/>
    <d v="1899-12-30T00:00:00"/>
    <d v="2027-01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42"/>
    <d v="2026-12-30T00:00:00"/>
    <x v="58"/>
    <d v="1899-12-30T00:00:00"/>
    <d v="2027-01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42"/>
    <d v="2026-12-30T00:00:00"/>
    <x v="58"/>
    <d v="1899-12-30T00:00:00"/>
    <d v="2027-01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42"/>
    <d v="2027-01-04T00:00:00"/>
    <x v="58"/>
    <d v="1899-12-30T00:00:00"/>
    <d v="2027-02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42"/>
    <d v="2027-01-04T00:00:00"/>
    <x v="58"/>
    <d v="1899-12-30T00:00:00"/>
    <d v="2027-02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42"/>
    <d v="2027-01-04T00:00:00"/>
    <x v="58"/>
    <d v="1899-12-30T00:00:00"/>
    <d v="2027-01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42"/>
    <d v="2027-01-05T00:00:00"/>
    <x v="58"/>
    <d v="1899-12-30T00:00:00"/>
    <d v="2027-01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42"/>
    <d v="2027-01-05T00:00:00"/>
    <x v="58"/>
    <d v="1899-12-30T00:00:00"/>
    <d v="2027-02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42"/>
    <d v="2027-01-05T00:00:00"/>
    <x v="58"/>
    <d v="1899-12-30T00:00:00"/>
    <d v="2027-02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42"/>
    <d v="2027-01-06T00:00:00"/>
    <x v="58"/>
    <d v="1899-12-30T00:00:00"/>
    <d v="2027-01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42"/>
    <d v="2027-01-06T00:00:00"/>
    <x v="58"/>
    <d v="1899-12-30T00:00:00"/>
    <d v="2027-01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42"/>
    <d v="2027-01-06T00:00:00"/>
    <x v="58"/>
    <d v="1899-12-30T00:00:00"/>
    <d v="2027-02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42"/>
    <d v="2027-01-07T00:00:00"/>
    <x v="58"/>
    <d v="1899-12-30T00:00:00"/>
    <d v="2027-02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42"/>
    <d v="2027-01-07T00:00:00"/>
    <x v="58"/>
    <d v="1899-12-30T00:00:00"/>
    <d v="2027-01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42"/>
    <d v="2027-01-07T00:00:00"/>
    <x v="58"/>
    <d v="1899-12-30T00:00:00"/>
    <d v="2027-01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42"/>
    <d v="2027-01-08T00:00:00"/>
    <x v="58"/>
    <d v="1899-12-30T00:00:00"/>
    <d v="2027-02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42"/>
    <d v="2027-01-08T00:00:00"/>
    <x v="58"/>
    <d v="1899-12-30T00:00:00"/>
    <d v="2027-02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42"/>
    <d v="2027-01-08T00:00:00"/>
    <x v="58"/>
    <d v="1899-12-30T00:00:00"/>
    <d v="2027-01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42"/>
    <d v="2027-01-11T00:00:00"/>
    <x v="58"/>
    <d v="1899-12-30T00:00:00"/>
    <d v="2027-01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42"/>
    <d v="2027-01-11T00:00:00"/>
    <x v="58"/>
    <d v="1899-12-30T00:00:00"/>
    <d v="2027-02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42"/>
    <d v="2027-01-11T00:00:00"/>
    <x v="58"/>
    <d v="1899-12-30T00:00:00"/>
    <d v="2027-02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42"/>
    <d v="2027-01-12T00:00:00"/>
    <x v="58"/>
    <d v="1899-12-30T00:00:00"/>
    <d v="2027-02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42"/>
    <d v="2027-01-12T00:00:00"/>
    <x v="58"/>
    <d v="1899-12-30T00:00:00"/>
    <d v="2027-02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42"/>
    <d v="2027-01-12T00:00:00"/>
    <x v="58"/>
    <d v="1899-12-30T00:00:00"/>
    <d v="2027-02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42"/>
    <d v="2027-01-13T00:00:00"/>
    <x v="58"/>
    <d v="1899-12-30T00:00:00"/>
    <d v="2027-02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42"/>
    <d v="2027-01-13T00:00:00"/>
    <x v="58"/>
    <d v="1899-12-30T00:00:00"/>
    <d v="2027-02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42"/>
    <d v="2027-01-13T00:00:00"/>
    <x v="58"/>
    <d v="1899-12-30T00:00:00"/>
    <d v="2027-02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42"/>
    <d v="2027-01-14T00:00:00"/>
    <x v="58"/>
    <d v="1899-12-30T00:00:00"/>
    <d v="2027-02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42"/>
    <d v="2027-01-14T00:00:00"/>
    <x v="58"/>
    <d v="1899-12-30T00:00:00"/>
    <d v="2027-02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42"/>
    <d v="2027-01-14T00:00:00"/>
    <x v="58"/>
    <d v="1899-12-30T00:00:00"/>
    <d v="2027-02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42"/>
    <d v="2027-01-15T00:00:00"/>
    <x v="58"/>
    <d v="1899-12-30T00:00:00"/>
    <d v="2027-02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42"/>
    <d v="2027-01-15T00:00:00"/>
    <x v="58"/>
    <d v="1899-12-30T00:00:00"/>
    <d v="2027-02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42"/>
    <d v="2027-01-15T00:00:00"/>
    <x v="58"/>
    <d v="1899-12-30T00:00:00"/>
    <d v="2027-02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42"/>
    <d v="2027-01-18T00:00:00"/>
    <x v="58"/>
    <d v="1899-12-30T00:00:00"/>
    <d v="2027-02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42"/>
    <d v="2027-01-18T00:00:00"/>
    <x v="58"/>
    <d v="1899-12-30T00:00:00"/>
    <d v="2027-02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42"/>
    <d v="2027-01-18T00:00:00"/>
    <x v="58"/>
    <d v="1899-12-30T00:00:00"/>
    <d v="2027-02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42"/>
    <d v="2027-01-19T00:00:00"/>
    <x v="58"/>
    <d v="1899-12-30T00:00:00"/>
    <d v="2027-02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42"/>
    <d v="2027-01-19T00:00:00"/>
    <x v="58"/>
    <d v="1899-12-30T00:00:00"/>
    <d v="2027-02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42"/>
    <d v="2027-01-19T00:00:00"/>
    <x v="58"/>
    <d v="1899-12-30T00:00:00"/>
    <d v="2027-02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42"/>
    <d v="2027-01-20T00:00:00"/>
    <x v="58"/>
    <d v="1899-12-30T00:00:00"/>
    <d v="2027-02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42"/>
    <d v="2027-01-20T00:00:00"/>
    <x v="58"/>
    <d v="1899-12-30T00:00:00"/>
    <d v="2027-02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42"/>
    <d v="2027-01-20T00:00:00"/>
    <x v="58"/>
    <d v="1899-12-30T00:00:00"/>
    <d v="2027-02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42"/>
    <d v="2027-01-21T00:00:00"/>
    <x v="58"/>
    <d v="1899-12-30T00:00:00"/>
    <d v="2027-02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42"/>
    <d v="2027-01-21T00:00:00"/>
    <x v="58"/>
    <d v="1899-12-30T00:00:00"/>
    <d v="2027-02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42"/>
    <d v="2027-01-21T00:00:00"/>
    <x v="58"/>
    <d v="1899-12-30T00:00:00"/>
    <d v="2027-02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42"/>
    <d v="2027-01-22T00:00:00"/>
    <x v="58"/>
    <d v="1899-12-30T00:00:00"/>
    <d v="2027-02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42"/>
    <d v="2027-01-22T00:00:00"/>
    <x v="58"/>
    <d v="1899-12-30T00:00:00"/>
    <d v="2027-02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42"/>
    <d v="2027-01-22T00:00:00"/>
    <x v="58"/>
    <d v="1899-12-30T00:00:00"/>
    <d v="2027-02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42"/>
    <d v="2027-01-25T00:00:00"/>
    <x v="58"/>
    <d v="1899-12-30T00:00:00"/>
    <d v="2027-02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42"/>
    <d v="2027-01-25T00:00:00"/>
    <x v="58"/>
    <d v="1899-12-30T00:00:00"/>
    <d v="2027-02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42"/>
    <d v="2027-01-25T00:00:00"/>
    <x v="58"/>
    <d v="1899-12-30T00:00:00"/>
    <d v="2027-02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42"/>
    <d v="2027-01-26T00:00:00"/>
    <x v="58"/>
    <d v="1899-12-30T00:00:00"/>
    <d v="2027-02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42"/>
    <d v="2027-01-26T00:00:00"/>
    <x v="58"/>
    <d v="1899-12-30T00:00:00"/>
    <d v="2027-02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42"/>
    <d v="2027-01-26T00:00:00"/>
    <x v="58"/>
    <d v="1899-12-30T00:00:00"/>
    <d v="2027-02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42"/>
    <d v="2027-01-27T00:00:00"/>
    <x v="58"/>
    <d v="1899-12-30T00:00:00"/>
    <d v="2027-02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42"/>
    <d v="2027-01-27T00:00:00"/>
    <x v="58"/>
    <d v="1899-12-30T00:00:00"/>
    <d v="2027-02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42"/>
    <d v="2027-01-27T00:00:00"/>
    <x v="58"/>
    <d v="1899-12-30T00:00:00"/>
    <d v="2027-02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42"/>
    <d v="2027-01-28T00:00:00"/>
    <x v="58"/>
    <d v="1899-12-30T00:00:00"/>
    <d v="2027-02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42"/>
    <d v="2027-01-28T00:00:00"/>
    <x v="58"/>
    <d v="1899-12-30T00:00:00"/>
    <d v="2027-02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42"/>
    <d v="2027-01-28T00:00:00"/>
    <x v="58"/>
    <d v="1899-12-30T00:00:00"/>
    <d v="2027-02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42"/>
    <d v="2027-01-29T00:00:00"/>
    <x v="58"/>
    <d v="1899-12-30T00:00:00"/>
    <d v="2027-02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42"/>
    <d v="2027-01-29T00:00:00"/>
    <x v="58"/>
    <d v="1899-12-30T00:00:00"/>
    <d v="2027-02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42"/>
    <d v="2027-01-29T00:00:00"/>
    <x v="58"/>
    <d v="1899-12-30T00:00:00"/>
    <d v="2027-02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42"/>
    <d v="2027-02-01T00:00:00"/>
    <x v="58"/>
    <d v="1899-12-30T00:00:00"/>
    <d v="2027-03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42"/>
    <d v="2027-02-01T00:00:00"/>
    <x v="58"/>
    <d v="1899-12-30T00:00:00"/>
    <d v="2027-03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42"/>
    <d v="2027-02-01T00:00:00"/>
    <x v="58"/>
    <d v="1899-12-30T00:00:00"/>
    <d v="2027-02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42"/>
    <d v="2027-02-02T00:00:00"/>
    <x v="58"/>
    <d v="1899-12-30T00:00:00"/>
    <d v="2027-02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42"/>
    <d v="2027-02-02T00:00:00"/>
    <x v="58"/>
    <d v="1899-12-30T00:00:00"/>
    <d v="2027-03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42"/>
    <d v="2027-02-02T00:00:00"/>
    <x v="58"/>
    <d v="1899-12-30T00:00:00"/>
    <d v="2027-03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42"/>
    <d v="2027-02-03T00:00:00"/>
    <x v="58"/>
    <d v="1899-12-30T00:00:00"/>
    <d v="2027-02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42"/>
    <d v="2027-02-03T00:00:00"/>
    <x v="58"/>
    <d v="1899-12-30T00:00:00"/>
    <d v="2027-02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42"/>
    <d v="2027-02-03T00:00:00"/>
    <x v="58"/>
    <d v="1899-12-30T00:00:00"/>
    <d v="2027-03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42"/>
    <d v="2027-02-04T00:00:00"/>
    <x v="58"/>
    <d v="1899-12-30T00:00:00"/>
    <d v="2027-03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42"/>
    <d v="2027-02-04T00:00:00"/>
    <x v="58"/>
    <d v="1899-12-30T00:00:00"/>
    <d v="2027-02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42"/>
    <d v="2027-02-04T00:00:00"/>
    <x v="58"/>
    <d v="1899-12-30T00:00:00"/>
    <d v="2027-02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42"/>
    <d v="2027-02-05T00:00:00"/>
    <x v="58"/>
    <d v="1899-12-30T00:00:00"/>
    <d v="2027-03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42"/>
    <d v="2027-02-05T00:00:00"/>
    <x v="58"/>
    <d v="1899-12-30T00:00:00"/>
    <d v="2027-03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42"/>
    <d v="2027-02-05T00:00:00"/>
    <x v="58"/>
    <d v="1899-12-30T00:00:00"/>
    <d v="2027-02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42"/>
    <d v="2027-02-08T00:00:00"/>
    <x v="58"/>
    <d v="1899-12-30T00:00:00"/>
    <d v="2027-02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42"/>
    <d v="2027-02-08T00:00:00"/>
    <x v="58"/>
    <d v="1899-12-30T00:00:00"/>
    <d v="2027-03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42"/>
    <d v="2027-02-08T00:00:00"/>
    <x v="58"/>
    <d v="1899-12-30T00:00:00"/>
    <d v="2027-03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42"/>
    <d v="2027-02-09T00:00:00"/>
    <x v="58"/>
    <d v="1899-12-30T00:00:00"/>
    <d v="2027-03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42"/>
    <d v="2027-02-09T00:00:00"/>
    <x v="58"/>
    <d v="1899-12-30T00:00:00"/>
    <d v="2027-03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42"/>
    <d v="2027-02-09T00:00:00"/>
    <x v="58"/>
    <d v="1899-12-30T00:00:00"/>
    <d v="2027-03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42"/>
    <d v="2027-02-10T00:00:00"/>
    <x v="58"/>
    <d v="1899-12-30T00:00:00"/>
    <d v="2027-03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42"/>
    <d v="2027-02-10T00:00:00"/>
    <x v="58"/>
    <d v="1899-12-30T00:00:00"/>
    <d v="2027-03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42"/>
    <d v="2027-02-10T00:00:00"/>
    <x v="58"/>
    <d v="1899-12-30T00:00:00"/>
    <d v="2027-03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42"/>
    <d v="2027-02-11T00:00:00"/>
    <x v="58"/>
    <d v="1899-12-30T00:00:00"/>
    <d v="2027-03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42"/>
    <d v="2027-02-11T00:00:00"/>
    <x v="58"/>
    <d v="1899-12-30T00:00:00"/>
    <d v="2027-03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42"/>
    <d v="2027-02-11T00:00:00"/>
    <x v="58"/>
    <d v="1899-12-30T00:00:00"/>
    <d v="2027-03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42"/>
    <d v="2027-02-12T00:00:00"/>
    <x v="58"/>
    <d v="1899-12-30T00:00:00"/>
    <d v="2027-03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42"/>
    <d v="2027-02-12T00:00:00"/>
    <x v="58"/>
    <d v="1899-12-30T00:00:00"/>
    <d v="2027-03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42"/>
    <d v="2027-02-12T00:00:00"/>
    <x v="58"/>
    <d v="1899-12-30T00:00:00"/>
    <d v="2027-03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42"/>
    <d v="2027-02-15T00:00:00"/>
    <x v="58"/>
    <d v="1899-12-30T00:00:00"/>
    <d v="2027-03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42"/>
    <d v="2027-02-15T00:00:00"/>
    <x v="58"/>
    <d v="1899-12-30T00:00:00"/>
    <d v="2027-03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42"/>
    <d v="2027-02-15T00:00:00"/>
    <x v="58"/>
    <d v="1899-12-30T00:00:00"/>
    <d v="2027-03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42"/>
    <d v="2027-02-16T00:00:00"/>
    <x v="58"/>
    <d v="1899-12-30T00:00:00"/>
    <d v="2027-03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42"/>
    <d v="2027-02-16T00:00:00"/>
    <x v="58"/>
    <d v="1899-12-30T00:00:00"/>
    <d v="2027-03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42"/>
    <d v="2027-02-16T00:00:00"/>
    <x v="58"/>
    <d v="1899-12-30T00:00:00"/>
    <d v="2027-03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42"/>
    <d v="2027-02-17T00:00:00"/>
    <x v="58"/>
    <d v="1899-12-30T00:00:00"/>
    <d v="2027-03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42"/>
    <d v="2027-02-17T00:00:00"/>
    <x v="58"/>
    <d v="1899-12-30T00:00:00"/>
    <d v="2027-03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42"/>
    <d v="2027-02-17T00:00:00"/>
    <x v="58"/>
    <d v="1899-12-30T00:00:00"/>
    <d v="2027-03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42"/>
    <d v="2027-02-18T00:00:00"/>
    <x v="58"/>
    <d v="1899-12-30T00:00:00"/>
    <d v="2027-03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42"/>
    <d v="2027-02-18T00:00:00"/>
    <x v="58"/>
    <d v="1899-12-30T00:00:00"/>
    <d v="2027-03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42"/>
    <d v="2027-02-18T00:00:00"/>
    <x v="58"/>
    <d v="1899-12-30T00:00:00"/>
    <d v="2027-03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42"/>
    <d v="2027-02-19T00:00:00"/>
    <x v="58"/>
    <d v="1899-12-30T00:00:00"/>
    <d v="2027-03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42"/>
    <d v="2027-02-19T00:00:00"/>
    <x v="58"/>
    <d v="1899-12-30T00:00:00"/>
    <d v="2027-03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42"/>
    <d v="2027-02-19T00:00:00"/>
    <x v="58"/>
    <d v="1899-12-30T00:00:00"/>
    <d v="2027-03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42"/>
    <d v="2027-02-22T00:00:00"/>
    <x v="58"/>
    <d v="1899-12-30T00:00:00"/>
    <d v="2027-03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42"/>
    <d v="2027-02-22T00:00:00"/>
    <x v="58"/>
    <d v="1899-12-30T00:00:00"/>
    <d v="2027-03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42"/>
    <d v="2027-02-22T00:00:00"/>
    <x v="58"/>
    <d v="1899-12-30T00:00:00"/>
    <d v="2027-03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42"/>
    <d v="2027-02-23T00:00:00"/>
    <x v="58"/>
    <d v="1899-12-30T00:00:00"/>
    <d v="2027-03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42"/>
    <d v="2027-02-23T00:00:00"/>
    <x v="58"/>
    <d v="1899-12-30T00:00:00"/>
    <d v="2027-03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42"/>
    <d v="2027-02-23T00:00:00"/>
    <x v="58"/>
    <d v="1899-12-30T00:00:00"/>
    <d v="2027-03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42"/>
    <d v="2027-02-24T00:00:00"/>
    <x v="58"/>
    <d v="1899-12-30T00:00:00"/>
    <d v="2027-03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42"/>
    <d v="2027-02-24T00:00:00"/>
    <x v="58"/>
    <d v="1899-12-30T00:00:00"/>
    <d v="2027-03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42"/>
    <d v="2027-02-24T00:00:00"/>
    <x v="58"/>
    <d v="1899-12-30T00:00:00"/>
    <d v="2027-03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42"/>
    <d v="2027-02-25T00:00:00"/>
    <x v="58"/>
    <d v="1899-12-30T00:00:00"/>
    <d v="2027-03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42"/>
    <d v="2027-02-25T00:00:00"/>
    <x v="58"/>
    <d v="1899-12-30T00:00:00"/>
    <d v="2027-03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42"/>
    <d v="2027-02-25T00:00:00"/>
    <x v="58"/>
    <d v="1899-12-30T00:00:00"/>
    <d v="2027-03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42"/>
    <d v="2027-02-26T00:00:00"/>
    <x v="58"/>
    <d v="1899-12-30T00:00:00"/>
    <d v="2027-03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42"/>
    <d v="2027-02-26T00:00:00"/>
    <x v="58"/>
    <d v="1899-12-30T00:00:00"/>
    <d v="2027-03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42"/>
    <d v="2027-02-26T00:00:00"/>
    <x v="58"/>
    <d v="1899-12-30T00:00:00"/>
    <d v="2027-03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42"/>
    <d v="2027-03-01T00:00:00"/>
    <x v="58"/>
    <d v="1899-12-30T00:00:00"/>
    <d v="2027-03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42"/>
    <d v="2027-03-01T00:00:00"/>
    <x v="58"/>
    <d v="1899-12-30T00:00:00"/>
    <d v="2027-03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42"/>
    <d v="2027-03-01T00:00:00"/>
    <x v="58"/>
    <d v="1899-12-30T00:00:00"/>
    <d v="2027-03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42"/>
    <d v="2027-03-02T00:00:00"/>
    <x v="58"/>
    <d v="1899-12-30T00:00:00"/>
    <d v="2027-03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42"/>
    <d v="2027-03-02T00:00:00"/>
    <x v="58"/>
    <d v="1899-12-30T00:00:00"/>
    <d v="2027-04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42"/>
    <d v="2027-03-02T00:00:00"/>
    <x v="58"/>
    <d v="1899-12-30T00:00:00"/>
    <d v="2027-04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42"/>
    <d v="2027-03-03T00:00:00"/>
    <x v="58"/>
    <d v="1899-12-30T00:00:00"/>
    <d v="2027-03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42"/>
    <d v="2027-03-03T00:00:00"/>
    <x v="58"/>
    <d v="1899-12-30T00:00:00"/>
    <d v="2027-03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42"/>
    <d v="2027-03-03T00:00:00"/>
    <x v="58"/>
    <d v="1899-12-30T00:00:00"/>
    <d v="2027-04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42"/>
    <d v="2027-03-04T00:00:00"/>
    <x v="58"/>
    <d v="1899-12-30T00:00:00"/>
    <d v="2027-04-0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42"/>
    <d v="2027-03-04T00:00:00"/>
    <x v="58"/>
    <d v="1899-12-30T00:00:00"/>
    <d v="2027-03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42"/>
    <d v="2027-03-04T00:00:00"/>
    <x v="58"/>
    <d v="1899-12-30T00:00:00"/>
    <d v="2027-03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42"/>
    <d v="2027-03-05T00:00:00"/>
    <x v="58"/>
    <d v="1899-12-30T00:00:00"/>
    <d v="2027-04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42"/>
    <d v="2027-03-05T00:00:00"/>
    <x v="58"/>
    <d v="1899-12-30T00:00:00"/>
    <d v="2027-04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42"/>
    <d v="2027-03-05T00:00:00"/>
    <x v="58"/>
    <d v="1899-12-30T00:00:00"/>
    <d v="2027-03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42"/>
    <d v="2027-03-08T00:00:00"/>
    <x v="58"/>
    <d v="1899-12-30T00:00:00"/>
    <d v="2027-03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42"/>
    <d v="2027-03-08T00:00:00"/>
    <x v="58"/>
    <d v="1899-12-30T00:00:00"/>
    <d v="2027-04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42"/>
    <d v="2027-03-08T00:00:00"/>
    <x v="58"/>
    <d v="1899-12-30T00:00:00"/>
    <d v="2027-04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42"/>
    <d v="2027-03-09T00:00:00"/>
    <x v="58"/>
    <d v="1899-12-30T00:00:00"/>
    <d v="2027-03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42"/>
    <d v="2027-03-09T00:00:00"/>
    <x v="58"/>
    <d v="1899-12-30T00:00:00"/>
    <d v="2027-03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42"/>
    <d v="2027-03-09T00:00:00"/>
    <x v="58"/>
    <d v="1899-12-30T00:00:00"/>
    <d v="2027-04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42"/>
    <d v="2027-03-10T00:00:00"/>
    <x v="58"/>
    <d v="1899-12-30T00:00:00"/>
    <d v="2027-04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42"/>
    <d v="2027-03-10T00:00:00"/>
    <x v="58"/>
    <d v="1899-12-30T00:00:00"/>
    <d v="2027-03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42"/>
    <d v="2027-03-10T00:00:00"/>
    <x v="58"/>
    <d v="1899-12-30T00:00:00"/>
    <d v="2027-03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42"/>
    <d v="2027-03-11T00:00:00"/>
    <x v="58"/>
    <d v="1899-12-30T00:00:00"/>
    <d v="2027-04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42"/>
    <d v="2027-03-11T00:00:00"/>
    <x v="58"/>
    <d v="1899-12-30T00:00:00"/>
    <d v="2027-04-1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42"/>
    <d v="2027-03-11T00:00:00"/>
    <x v="58"/>
    <d v="1899-12-30T00:00:00"/>
    <d v="2027-03-3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42"/>
    <d v="2027-03-12T00:00:00"/>
    <x v="58"/>
    <d v="1899-12-30T00:00:00"/>
    <d v="2027-04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42"/>
    <d v="2027-03-12T00:00:00"/>
    <x v="58"/>
    <d v="1899-12-30T00:00:00"/>
    <d v="2027-04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42"/>
    <d v="2027-03-12T00:00:00"/>
    <x v="58"/>
    <d v="1899-12-30T00:00:00"/>
    <d v="2027-04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42"/>
    <d v="2027-03-15T00:00:00"/>
    <x v="58"/>
    <d v="1899-12-30T00:00:00"/>
    <d v="2027-04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42"/>
    <d v="2027-03-15T00:00:00"/>
    <x v="58"/>
    <d v="1899-12-30T00:00:00"/>
    <d v="2027-04-0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42"/>
    <d v="2027-03-15T00:00:00"/>
    <x v="58"/>
    <d v="1899-12-30T00:00:00"/>
    <d v="2027-04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42"/>
    <d v="2027-03-16T00:00:00"/>
    <x v="58"/>
    <d v="1899-12-30T00:00:00"/>
    <d v="2027-04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42"/>
    <d v="2027-03-16T00:00:00"/>
    <x v="58"/>
    <d v="1899-12-30T00:00:00"/>
    <d v="2027-04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42"/>
    <d v="2027-03-16T00:00:00"/>
    <x v="58"/>
    <d v="1899-12-30T00:00:00"/>
    <d v="2027-04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42"/>
    <d v="2027-03-17T00:00:00"/>
    <x v="58"/>
    <d v="1899-12-30T00:00:00"/>
    <d v="2027-04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42"/>
    <d v="2027-03-17T00:00:00"/>
    <x v="58"/>
    <d v="1899-12-30T00:00:00"/>
    <d v="2027-04-1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42"/>
    <d v="2027-03-17T00:00:00"/>
    <x v="58"/>
    <d v="1899-12-30T00:00:00"/>
    <d v="2027-04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42"/>
    <d v="2027-03-18T00:00:00"/>
    <x v="58"/>
    <d v="1899-12-30T00:00:00"/>
    <d v="2027-04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42"/>
    <d v="2027-03-18T00:00:00"/>
    <x v="58"/>
    <d v="1899-12-30T00:00:00"/>
    <d v="2027-04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42"/>
    <d v="2027-03-18T00:00:00"/>
    <x v="58"/>
    <d v="1899-12-30T00:00:00"/>
    <d v="2027-04-1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42"/>
    <d v="2027-03-19T00:00:00"/>
    <x v="58"/>
    <d v="1899-12-30T00:00:00"/>
    <d v="2027-04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42"/>
    <d v="2027-03-19T00:00:00"/>
    <x v="58"/>
    <d v="1899-12-30T00:00:00"/>
    <d v="2027-04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42"/>
    <d v="2027-03-19T00:00:00"/>
    <x v="58"/>
    <d v="1899-12-30T00:00:00"/>
    <d v="2027-04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42"/>
    <d v="2027-03-22T00:00:00"/>
    <x v="58"/>
    <d v="1899-12-30T00:00:00"/>
    <d v="2027-04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42"/>
    <d v="2027-03-22T00:00:00"/>
    <x v="58"/>
    <d v="1899-12-30T00:00:00"/>
    <d v="2027-04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42"/>
    <d v="2027-03-22T00:00:00"/>
    <x v="58"/>
    <d v="1899-12-30T00:00:00"/>
    <d v="2027-04-1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42"/>
    <d v="2027-03-23T00:00:00"/>
    <x v="58"/>
    <d v="1899-12-30T00:00:00"/>
    <d v="2027-04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42"/>
    <d v="2027-03-23T00:00:00"/>
    <x v="58"/>
    <d v="1899-12-30T00:00:00"/>
    <d v="2027-04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42"/>
    <d v="2027-03-23T00:00:00"/>
    <x v="58"/>
    <d v="1899-12-30T00:00:00"/>
    <d v="2027-04-1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42"/>
    <d v="2027-03-24T00:00:00"/>
    <x v="58"/>
    <d v="1899-12-30T00:00:00"/>
    <d v="2027-04-1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42"/>
    <d v="2027-03-24T00:00:00"/>
    <x v="58"/>
    <d v="1899-12-30T00:00:00"/>
    <d v="2027-04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42"/>
    <d v="2027-03-24T00:00:00"/>
    <x v="58"/>
    <d v="1899-12-30T00:00:00"/>
    <d v="2027-04-23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42"/>
    <d v="2027-03-25T00:00:00"/>
    <x v="58"/>
    <d v="1899-12-30T00:00:00"/>
    <d v="2027-04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42"/>
    <d v="2027-03-25T00:00:00"/>
    <x v="58"/>
    <d v="1899-12-30T00:00:00"/>
    <d v="2027-04-1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42"/>
    <d v="2027-03-25T00:00:00"/>
    <x v="58"/>
    <d v="1899-12-30T00:00:00"/>
    <d v="2027-04-24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42"/>
    <d v="2027-03-26T00:00:00"/>
    <x v="58"/>
    <d v="1899-12-30T00:00:00"/>
    <d v="2027-04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42"/>
    <d v="2027-03-26T00:00:00"/>
    <x v="58"/>
    <d v="1899-12-30T00:00:00"/>
    <d v="2027-04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42"/>
    <d v="2027-03-26T00:00:00"/>
    <x v="58"/>
    <d v="1899-12-30T00:00:00"/>
    <d v="2027-04-1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42"/>
    <d v="2027-03-29T00:00:00"/>
    <x v="58"/>
    <d v="1899-12-30T00:00:00"/>
    <d v="2027-04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42"/>
    <d v="2027-03-29T00:00:00"/>
    <x v="58"/>
    <d v="1899-12-30T00:00:00"/>
    <d v="2027-04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42"/>
    <d v="2027-03-29T00:00:00"/>
    <x v="58"/>
    <d v="1899-12-30T00:00:00"/>
    <d v="2027-04-1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42"/>
    <d v="2027-03-30T00:00:00"/>
    <x v="58"/>
    <d v="1899-12-30T00:00:00"/>
    <d v="2027-04-1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42"/>
    <d v="2027-03-30T00:00:00"/>
    <x v="58"/>
    <d v="1899-12-30T00:00:00"/>
    <d v="2027-04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42"/>
    <d v="2027-03-30T00:00:00"/>
    <x v="58"/>
    <d v="1899-12-30T00:00:00"/>
    <d v="2027-04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42"/>
    <d v="2027-03-31T00:00:00"/>
    <x v="58"/>
    <d v="1899-12-30T00:00:00"/>
    <d v="2027-04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42"/>
    <d v="2027-03-31T00:00:00"/>
    <x v="58"/>
    <d v="1899-12-30T00:00:00"/>
    <d v="2027-04-2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42"/>
    <d v="2027-03-31T00:00:00"/>
    <x v="58"/>
    <d v="1899-12-30T00:00:00"/>
    <d v="2027-04-30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42"/>
    <d v="2027-04-01T00:00:00"/>
    <x v="58"/>
    <d v="1899-12-30T00:00:00"/>
    <d v="2027-05-0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42"/>
    <d v="2027-04-01T00:00:00"/>
    <x v="58"/>
    <d v="1899-12-30T00:00:00"/>
    <d v="2027-04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42"/>
    <d v="2027-04-01T00:00:00"/>
    <x v="58"/>
    <d v="1899-12-30T00:00:00"/>
    <d v="2027-04-21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42"/>
    <d v="2027-04-02T00:00:00"/>
    <x v="58"/>
    <d v="1899-12-30T00:00:00"/>
    <d v="2027-05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42"/>
    <d v="2027-04-02T00:00:00"/>
    <x v="58"/>
    <d v="1899-12-30T00:00:00"/>
    <d v="2027-05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42"/>
    <d v="2027-04-02T00:00:00"/>
    <x v="58"/>
    <d v="1899-12-30T00:00:00"/>
    <d v="2027-04-2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42"/>
    <d v="2027-04-05T00:00:00"/>
    <x v="58"/>
    <d v="1899-12-30T00:00:00"/>
    <d v="2027-04-2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42"/>
    <d v="2027-04-05T00:00:00"/>
    <x v="58"/>
    <d v="1899-12-30T00:00:00"/>
    <d v="2027-05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42"/>
    <d v="2027-04-05T00:00:00"/>
    <x v="58"/>
    <d v="1899-12-30T00:00:00"/>
    <d v="2027-05-05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42"/>
    <d v="2027-04-06T00:00:00"/>
    <x v="58"/>
    <d v="1899-12-30T00:00:00"/>
    <d v="2027-04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42"/>
    <d v="2027-04-06T00:00:00"/>
    <x v="58"/>
    <d v="1899-12-30T00:00:00"/>
    <d v="2027-04-2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42"/>
    <d v="2027-04-06T00:00:00"/>
    <x v="58"/>
    <d v="1899-12-30T00:00:00"/>
    <d v="2027-05-06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42"/>
    <d v="2027-04-07T00:00:00"/>
    <x v="58"/>
    <d v="1899-12-30T00:00:00"/>
    <d v="2027-05-0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42"/>
    <d v="2027-04-07T00:00:00"/>
    <x v="58"/>
    <d v="1899-12-30T00:00:00"/>
    <d v="2027-04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42"/>
    <d v="2027-04-07T00:00:00"/>
    <x v="58"/>
    <d v="1899-12-30T00:00:00"/>
    <d v="2027-04-27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42"/>
    <d v="2027-04-08T00:00:00"/>
    <x v="58"/>
    <d v="1899-12-30T00:00:00"/>
    <d v="2027-05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42"/>
    <d v="2027-04-08T00:00:00"/>
    <x v="58"/>
    <d v="1899-12-30T00:00:00"/>
    <d v="2027-05-0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42"/>
    <d v="2027-04-08T00:00:00"/>
    <x v="58"/>
    <d v="1899-12-30T00:00:00"/>
    <d v="2027-04-28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42"/>
    <d v="2027-04-09T00:00:00"/>
    <x v="58"/>
    <d v="1899-12-30T00:00:00"/>
    <d v="2027-04-2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42"/>
    <d v="2027-04-09T00:00:00"/>
    <x v="58"/>
    <d v="1899-12-30T00:00:00"/>
    <d v="2027-05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42"/>
    <d v="2027-04-09T00:00:00"/>
    <x v="58"/>
    <d v="1899-12-30T00:00:00"/>
    <d v="2027-05-09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42"/>
    <d v="2027-04-12T00:00:00"/>
    <x v="58"/>
    <d v="1899-12-30T00:00:00"/>
    <d v="2027-05-02T00:00:00"/>
    <n v="4618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61.939560439561"/>
    <n v="800623.82733769133"/>
    <n v="680325.34065934073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38.279153354633"/>
    <s v=""/>
    <n v="3004081.6433706069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7.102302397341"/>
    <n v="639545.961493643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1.247607655503"/>
    <n v="1218703.2604074455"/>
    <n v="1394457.3516746412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61.939560439561"/>
    <n v="800623.82733769133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1.247607655503"/>
    <n v="1182883.9360289453"/>
    <n v="1304492.3612440191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7.102302397341"/>
    <n v="636664.26772761287"/>
    <n v="4098246.7163541419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1.247607655503"/>
    <n v="1147064.6116504453"/>
    <n v="2339089.7511961721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7.102302397341"/>
    <n v="636664.26772761287"/>
    <n v="370695.68288630428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38.279153354633"/>
    <s v=""/>
    <n v="1315300.6114217252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1.247607655503"/>
    <n v="1129154.9494611954"/>
    <n v="2451545.989234449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7.102302397341"/>
    <n v="636664.26772761287"/>
    <n v="370695.68288630428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38.279153354633"/>
    <s v=""/>
    <n v="3377562.063897763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1.247607655503"/>
    <n v="1093335.6250826952"/>
    <n v="2698949.7129186606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7.102302397341"/>
    <n v="630900.8801955526"/>
    <n v="4468942.3992404463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38.279153354633"/>
    <s v=""/>
    <n v="3166464.4349041535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61.939560439561"/>
    <n v="746084.35798869818"/>
    <n v="680325.34065934073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1.247607655503"/>
    <n v="1075425.962893445"/>
    <n v="2474037.2368421052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7.102302397341"/>
    <n v="630900.880195552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4981.247597254005"/>
    <n v="912969.15359070769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38.279153354633"/>
    <s v=""/>
    <n v="682007.7244408945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61.939560439561"/>
    <n v="730501.65246041445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1.247607655503"/>
    <n v="1075425.962893445"/>
    <n v="2024212.2846889952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7.102302397341"/>
    <n v="628430.85696752672"/>
    <n v="1523971.1407548066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4981.247597254005"/>
    <n v="909373.50480231829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38.279153354633"/>
    <s v=""/>
    <n v="2890413.689297124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61.939560439561"/>
    <n v="714918.94693213073"/>
    <n v="695787.28021978028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1.247607655503"/>
    <n v="1021696.9763256949"/>
    <n v="3036318.4270334928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7.102302397341"/>
    <n v="625960.83373950096"/>
    <n v="1482782.7315452171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4981.247597254005"/>
    <n v="899278.02935799398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38.279153354633"/>
    <n v="1000625.3893965837"/>
    <n v="3539944.8554313099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61.939560439561"/>
    <n v="699336.241403847"/>
    <n v="432934.30769230775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1.247607655503"/>
    <n v="1021696.9763256949"/>
    <n v="2249124.7607655502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7.102302397341"/>
    <n v="622049.96362845995"/>
    <n v="1482782.7315452171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4981.247597254005"/>
    <n v="895682.3805696045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38.279153354633"/>
    <n v="998295.60624340153"/>
    <n v="3686089.36781150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61.939560439561"/>
    <n v="668170.83034727944"/>
    <n v="108233.57692307694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1801230"/>
    <x v="98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2304053"/>
    <x v="99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13"/>
    <n v="0"/>
    <n v="713"/>
    <n v="339.52380952380952"/>
    <n v="714237"/>
    <n v="1001.73492286115"/>
    <n v="766727.90995792428"/>
    <n v="-0.40141506055845333"/>
    <n v="765.40000000000009"/>
    <n v="0.93153906454141611"/>
    <n v="103577.57885172416"/>
    <n v="862"/>
    <n v="0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704024"/>
    <x v="102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3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4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408034"/>
    <x v="105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6"/>
    <n v="0"/>
    <n v="16"/>
    <n v="224.08963585434171"/>
    <n v="29872"/>
    <n v="1867"/>
    <n v="63973.875200000009"/>
    <n v="-0.31829101465988341"/>
    <n v="34.265600000000006"/>
    <n v="0.46694060515502417"/>
    <n v="1.7011157119995914"/>
    <n v="1866.9503999999999"/>
    <n v="4.4999999090578058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7"/>
    <x v="70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08071"/>
    <x v="118"/>
    <x v="71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19"/>
    <x v="72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0"/>
    <x v="73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2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3"/>
    <x v="7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5"/>
    <x v="75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7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8"/>
    <x v="77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9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0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1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280"/>
    <x v="132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3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4"/>
    <x v="82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1901008"/>
    <x v="135"/>
    <x v="83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6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8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0"/>
    <x v="84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1"/>
    <x v="8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2"/>
    <x v="85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3"/>
    <x v="86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4"/>
    <x v="87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304049"/>
    <x v="145"/>
    <x v="88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n v="701096"/>
    <x v="153"/>
    <x v="91"/>
    <s v="OBRA GRUESA"/>
    <s v="TABIQUERIA"/>
    <n v="16019.885684999999"/>
    <s v="PL"/>
    <n v="16019.885685000005"/>
    <b v="1"/>
    <x v="14"/>
    <x v="1"/>
    <n v="31.237499999999997"/>
    <n v="500421.17908518744"/>
    <n v="16013477.730725998"/>
    <n v="352296510.07597196"/>
    <n v="21928.724999999999"/>
    <n v="2504"/>
    <n v="0"/>
    <n v="2504"/>
    <n v="80.160064025610254"/>
    <n v="40660651"/>
    <n v="16238.279153354633"/>
    <n v="316438593.51725239"/>
    <n v="-0.10178334310205595"/>
    <n v="19487.199999999997"/>
    <n v="0.12849460158462994"/>
    <n v="4255877.1965204477"/>
    <n v="16019.885700000001"/>
    <n v="1.499999598308932E-5"/>
  </r>
  <r>
    <s v="081009X"/>
    <x v="154"/>
    <x v="92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5"/>
    <x v="93"/>
    <s v="TERMINACION"/>
    <s v="PUERTA Y VENTANA"/>
    <n v="350139"/>
    <s v="UND"/>
    <n v="350139"/>
    <b v="1"/>
    <x v="16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6"/>
    <x v="94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1901086"/>
    <x v="157"/>
    <x v="95"/>
    <s v="OBRA GRUESA"/>
    <s v="AISLANTE"/>
    <n v="3711.5870410000002"/>
    <s v="M2"/>
    <n v="3711.5870410000002"/>
    <b v="1"/>
    <x v="17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8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0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1"/>
    <x v="97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2"/>
    <x v="98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3"/>
    <x v="99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4"/>
    <x v="100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5"/>
    <x v="101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6"/>
    <x v="102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7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9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0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71"/>
    <x v="104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2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3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1"/>
    <x v="174"/>
    <x v="105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4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4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74999999999993E-2"/>
    <n v="3.074596774193548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990990990990983E-2"/>
    <n v="5.024502324905549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851293103448273"/>
    <n v="5.8267907785427231E-2"/>
    <n v="2.3300414321049061E-2"/>
  </r>
  <r>
    <x v="5"/>
    <n v="61549307"/>
    <n v="865738388"/>
    <n v="1173013527.8693182"/>
    <n v="3177786568.6031523"/>
    <n v="9.3554198206414352E-3"/>
    <n v="0.13159118224654204"/>
    <n v="8.5227272727272721E-2"/>
    <n v="0.22765909090909087"/>
    <n v="0.11188210227272727"/>
    <n v="5.3614194487300038E-2"/>
    <n v="7.5871852906631287E-2"/>
  </r>
  <r>
    <x v="6"/>
    <m/>
    <n v="865738388"/>
    <n v="1173013527.8693182"/>
    <n v="4350800096.4724703"/>
    <m/>
    <n v="0.13159118224654204"/>
    <n v="8.5227272727272721E-2"/>
    <n v="0.31288636363636357"/>
    <n v="0.11188210227272727"/>
    <m/>
    <n v="8.5227272727272721E-2"/>
  </r>
  <r>
    <x v="7"/>
    <m/>
    <n v="865738388"/>
    <n v="1173013527.8693182"/>
    <n v="5523813624.3417883"/>
    <m/>
    <n v="0.13159118224654204"/>
    <n v="8.5227272727272721E-2"/>
    <n v="0.39811363636363628"/>
    <n v="0.11188210227272727"/>
    <m/>
    <n v="8.5227272727272721E-2"/>
  </r>
  <r>
    <x v="8"/>
    <m/>
    <n v="865738388"/>
    <n v="1173013527.8693182"/>
    <n v="6696827152.2111063"/>
    <m/>
    <n v="0.13159118224654204"/>
    <n v="8.5227272727272721E-2"/>
    <n v="0.48334090909090899"/>
    <n v="0.11188210227272727"/>
    <m/>
    <n v="8.5227272727272721E-2"/>
  </r>
  <r>
    <x v="9"/>
    <m/>
    <n v="865738388"/>
    <n v="1173013527.8693182"/>
    <n v="7869840680.0804243"/>
    <m/>
    <n v="0.13159118224654204"/>
    <n v="8.5227272727272721E-2"/>
    <n v="0.56856818181818169"/>
    <n v="0.11188210227272727"/>
    <m/>
    <n v="8.5227272727272721E-2"/>
  </r>
  <r>
    <x v="10"/>
    <m/>
    <n v="865738388"/>
    <n v="1173013527.8693182"/>
    <n v="9042854207.9497433"/>
    <m/>
    <n v="0.13159118224654204"/>
    <n v="8.5227272727272721E-2"/>
    <n v="0.6537954545454544"/>
    <n v="0.11188210227272727"/>
    <m/>
    <n v="8.5227272727272721E-2"/>
  </r>
  <r>
    <x v="11"/>
    <m/>
    <n v="865738388"/>
    <n v="1173013527.8693182"/>
    <n v="10215867735.819061"/>
    <m/>
    <n v="0.13159118224654204"/>
    <n v="8.5227272727272721E-2"/>
    <n v="0.73902272727272711"/>
    <n v="0.11188210227272727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7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7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7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7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1"/>
        <item x="20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9"/>
        <item x="50"/>
        <item x="51"/>
        <item x="63"/>
        <item x="86"/>
        <item x="113"/>
        <item x="114"/>
        <item x="21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234"/>
        <item x="80"/>
        <item x="69"/>
        <item x="106"/>
        <item x="61"/>
        <item x="126"/>
        <item x="204"/>
        <item x="130"/>
        <item x="93"/>
        <item x="201"/>
        <item x="115"/>
        <item x="132"/>
        <item x="150"/>
        <item x="91"/>
        <item x="89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163"/>
        <item x="6"/>
        <item x="60"/>
        <item x="230"/>
        <item x="242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32"/>
        <item x="85"/>
        <item x="84"/>
        <item x="143"/>
        <item x="28"/>
        <item x="243"/>
        <item x="219"/>
        <item x="177"/>
        <item x="174"/>
        <item x="166"/>
        <item x="175"/>
        <item x="161"/>
        <item x="140"/>
        <item x="141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3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4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02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4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88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4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38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3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3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m="1" x="9"/>
        <item h="1" m="1" x="10"/>
        <item h="1" x="7"/>
        <item h="1" x="6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4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38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4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38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4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40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5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8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3">
        <item x="42"/>
        <item m="1" x="53"/>
        <item x="40"/>
        <item m="1" x="51"/>
        <item m="1" x="87"/>
        <item x="37"/>
        <item m="1" x="63"/>
        <item x="41"/>
        <item m="1" x="47"/>
        <item m="1" x="99"/>
        <item m="1" x="100"/>
        <item x="22"/>
        <item m="1" x="81"/>
        <item x="29"/>
        <item m="1" x="98"/>
        <item x="25"/>
        <item m="1" x="96"/>
        <item m="1" x="97"/>
        <item m="1" x="84"/>
        <item m="1" x="92"/>
        <item m="1" x="71"/>
        <item x="13"/>
        <item m="1" x="101"/>
        <item m="1" x="79"/>
        <item x="31"/>
        <item x="9"/>
        <item m="1" x="93"/>
        <item m="1" x="91"/>
        <item x="28"/>
        <item x="12"/>
        <item m="1" x="95"/>
        <item x="24"/>
        <item m="1" x="64"/>
        <item x="18"/>
        <item x="15"/>
        <item x="11"/>
        <item x="1"/>
        <item x="3"/>
        <item m="1" x="44"/>
        <item x="5"/>
        <item m="1" x="43"/>
        <item x="0"/>
        <item x="2"/>
        <item m="1" x="88"/>
        <item m="1" x="67"/>
        <item x="4"/>
        <item m="1" x="89"/>
        <item x="26"/>
        <item x="8"/>
        <item m="1" x="90"/>
        <item x="34"/>
        <item x="19"/>
        <item m="1" x="76"/>
        <item x="21"/>
        <item x="30"/>
        <item m="1" x="85"/>
        <item m="1" x="48"/>
        <item m="1" x="52"/>
        <item m="1" x="94"/>
        <item m="1" x="86"/>
        <item x="17"/>
        <item m="1" x="83"/>
        <item m="1" x="57"/>
        <item m="1" x="55"/>
        <item x="20"/>
        <item x="7"/>
        <item m="1" x="50"/>
        <item m="1" x="70"/>
        <item m="1" x="75"/>
        <item m="1" x="80"/>
        <item x="14"/>
        <item m="1" x="68"/>
        <item m="1" x="46"/>
        <item m="1" x="82"/>
        <item m="1" x="77"/>
        <item m="1" x="62"/>
        <item m="1" x="72"/>
        <item m="1" x="73"/>
        <item m="1" x="74"/>
        <item x="6"/>
        <item x="27"/>
        <item m="1" x="49"/>
        <item m="1" x="78"/>
        <item m="1" x="65"/>
        <item m="1" x="45"/>
        <item m="1" x="66"/>
        <item m="1" x="58"/>
        <item m="1" x="69"/>
        <item m="1" x="59"/>
        <item m="1" x="56"/>
        <item x="16"/>
        <item m="1" x="60"/>
        <item m="1" x="61"/>
        <item x="10"/>
        <item x="23"/>
        <item m="1" x="54"/>
        <item x="32"/>
        <item x="33"/>
        <item x="35"/>
        <item x="36"/>
        <item x="38"/>
        <item x="39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m="1" x="256"/>
        <item x="199"/>
        <item x="59"/>
        <item m="1" x="255"/>
        <item x="58"/>
        <item x="218"/>
        <item x="26"/>
        <item x="177"/>
        <item x="37"/>
        <item m="1" x="252"/>
        <item x="174"/>
        <item m="1" x="257"/>
        <item x="90"/>
        <item x="71"/>
        <item x="146"/>
        <item x="237"/>
        <item x="241"/>
        <item x="70"/>
        <item x="75"/>
        <item x="118"/>
        <item m="1" x="254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m="1" x="253"/>
        <item x="106"/>
        <item m="1" x="261"/>
        <item m="1" x="260"/>
        <item x="61"/>
        <item x="126"/>
        <item m="1" x="258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m="1" x="263"/>
        <item x="88"/>
        <item m="1" x="264"/>
        <item x="11"/>
        <item x="229"/>
        <item x="176"/>
        <item x="94"/>
        <item x="48"/>
        <item m="1" x="262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5"/>
        <item x="83"/>
        <item x="132"/>
        <item x="11"/>
        <item x="101"/>
        <item x="27"/>
        <item x="110"/>
        <item x="106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8"/>
        <item x="139"/>
        <item x="34"/>
        <item x="105"/>
        <item x="57"/>
        <item x="154"/>
        <item x="71"/>
        <item x="66"/>
        <item x="145"/>
        <item x="1"/>
        <item x="68"/>
        <item x="65"/>
        <item x="54"/>
        <item x="135"/>
        <item x="97"/>
        <item x="136"/>
        <item x="3"/>
        <item x="13"/>
        <item x="159"/>
        <item x="7"/>
        <item x="84"/>
        <item x="41"/>
        <item x="151"/>
        <item x="64"/>
        <item x="78"/>
        <item x="43"/>
        <item x="32"/>
        <item x="72"/>
        <item x="143"/>
        <item x="42"/>
        <item x="127"/>
        <item x="24"/>
        <item x="118"/>
        <item x="50"/>
        <item x="133"/>
        <item x="70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4"/>
        <item x="76"/>
        <item x="102"/>
        <item x="37"/>
        <item x="104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3"/>
        <item x="81"/>
        <item x="113"/>
        <item x="114"/>
        <item x="31"/>
        <item x="100"/>
        <item x="63"/>
        <item x="62"/>
        <item x="16"/>
        <item x="20"/>
        <item x="19"/>
        <item x="122"/>
        <item x="89"/>
        <item x="18"/>
        <item x="39"/>
        <item x="77"/>
        <item x="149"/>
        <item x="92"/>
        <item x="160"/>
        <item x="38"/>
        <item x="96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7"/>
        <item x="82"/>
        <item x="85"/>
        <item x="61"/>
        <item x="2"/>
        <item x="117"/>
        <item x="88"/>
        <item x="130"/>
        <item x="6"/>
        <item x="99"/>
        <item x="155"/>
        <item x="137"/>
        <item x="59"/>
        <item x="134"/>
        <item x="87"/>
        <item x="8"/>
        <item x="115"/>
        <item x="142"/>
        <item x="93"/>
        <item x="98"/>
        <item x="156"/>
        <item x="94"/>
        <item x="91"/>
        <item x="75"/>
        <item x="15"/>
        <item x="103"/>
        <item x="52"/>
        <item x="86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1"/>
    </i>
    <i>
      <x v="19"/>
    </i>
    <i>
      <x v="14"/>
    </i>
    <i>
      <x v="21"/>
    </i>
    <i>
      <x v="25"/>
    </i>
    <i>
      <x v="17"/>
    </i>
    <i>
      <x v="18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177"/>
        <item x="37"/>
        <item x="174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x="106"/>
        <item x="61"/>
        <item x="126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85">
      <pivotArea type="all" dataOnly="0" outline="0" fieldPosition="0"/>
    </format>
    <format dxfId="186">
      <pivotArea outline="0" collapsedLevelsAreSubtotals="1" fieldPosition="0"/>
    </format>
    <format dxfId="187">
      <pivotArea type="origin" dataOnly="0" labelOnly="1" outline="0" fieldPosition="0"/>
    </format>
    <format dxfId="188">
      <pivotArea type="topRight" dataOnly="0" labelOnly="1" outline="0" fieldPosition="0"/>
    </format>
    <format dxfId="189">
      <pivotArea field="6" type="button" dataOnly="0" labelOnly="1" outline="0" axis="axisRow" fieldPosition="0"/>
    </format>
    <format dxfId="19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1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77">
      <pivotArea type="all" dataOnly="0" outline="0" fieldPosition="0"/>
    </format>
    <format dxfId="178">
      <pivotArea outline="0" collapsedLevelsAreSubtotals="1" fieldPosition="0"/>
    </format>
    <format dxfId="179">
      <pivotArea type="origin" dataOnly="0" labelOnly="1" outline="0" fieldPosition="0"/>
    </format>
    <format dxfId="180">
      <pivotArea type="topRight" dataOnly="0" labelOnly="1" outline="0" fieldPosition="0"/>
    </format>
    <format dxfId="181">
      <pivotArea field="6" type="button" dataOnly="0" labelOnly="1" outline="0" axis="axisRow" fieldPosition="0"/>
    </format>
    <format dxfId="18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3">
      <pivotArea dataOnly="0" labelOnly="1" grandRow="1" outline="0" fieldPosition="0"/>
    </format>
    <format dxfId="184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5"/>
    <tableColumn id="3" xr3:uid="{C1CBFBDE-1229-45F4-8BA9-1320006ADF8C}" uniqueName="3" name="CANTIDAD POR MODULO" queryTableFieldId="3" dataDxfId="131" dataCellStyle="Millares"/>
    <tableColumn id="4" xr3:uid="{7A6D3DC3-3571-4D13-8C02-B298801CB5F9}" uniqueName="4" name="CUB GP" queryTableFieldId="6" dataDxfId="130" dataCellStyle="Millares"/>
    <tableColumn id="5" xr3:uid="{8E1D17AB-D5A3-4D6B-8D13-5D71C1B06CF2}" uniqueName="5" name="CUBICACION REAL" queryTableFieldId="7" dataDxfId="129" dataCellStyle="Millares"/>
    <tableColumn id="6" xr3:uid="{4635D237-FCD2-4BFA-87F5-3ECDB244B328}" uniqueName="6" name="Columna1" queryTableFieldId="8" dataDxfId="128" dataCellStyle="Millares"/>
    <tableColumn id="7" xr3:uid="{68413393-99E5-4206-B7A5-0FB5FECD45F8}" uniqueName="7" name="CUB_ACTUALIZADA" queryTableFieldId="9" dataDxfId="127" dataCellStyle="Millares"/>
    <tableColumn id="8" xr3:uid="{A475C059-2CD3-4846-A3CA-9B373F702155}" uniqueName="8" name="Columna2" queryTableFieldId="10" dataDxfId="126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2" dataCellStyle="Millares"/>
    <tableColumn id="8" xr3:uid="{5D286AFD-13F0-4545-99E6-339A5CC1A4A7}" name="CANTIDAD X MODULOS" dataDxfId="24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3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5" dataCellStyle="Moneda"/>
    <tableColumn id="14" xr3:uid="{A1802760-3411-4297-8335-EF8E51D4008B}" uniqueName="14" name="UNIDAD DE MEDIDAD" queryTableFieldId="18" dataDxfId="124" dataCellStyle="Moneda"/>
    <tableColumn id="22" xr3:uid="{DBFC1F14-4757-4DCA-A9E1-E029631FD0A8}" uniqueName="22" name="PPTO_ACTUALIZADO" queryTableFieldId="26" dataDxfId="123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2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1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0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19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8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7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6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5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4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3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2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1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0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09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8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7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6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5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04"/>
    <tableColumn id="2" xr3:uid="{5699B8CC-A9B9-494A-BE92-CA2A39DFED09}" uniqueName="2" name="CODIGO" queryTableFieldId="2"/>
    <tableColumn id="3" xr3:uid="{AFFE68E0-54F7-4250-B075-A2AB6670FDC7}" uniqueName="3" name="MATERIAL" queryTableFieldId="3" dataDxfId="233"/>
    <tableColumn id="4" xr3:uid="{78035FAE-E64E-4DA5-9D70-DAE6FA9F2677}" uniqueName="4" name="U.M" queryTableFieldId="4" dataDxfId="232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1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0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2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1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0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99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8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7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6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5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54" tableType="queryTable" totalsRowShown="0">
  <autoFilter ref="A1:AD215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94"/>
    <tableColumn id="2" xr3:uid="{4A5F2C48-EAB1-49BD-A4A7-EFEB15690485}" uniqueName="2" name="FECHA SOLICITUD" queryTableFieldId="2" dataDxfId="93"/>
    <tableColumn id="3" xr3:uid="{41E9869B-60D1-47E3-87F9-7C94C33DB541}" uniqueName="3" name="OBS. MODULO" queryTableFieldId="3" dataDxfId="229"/>
    <tableColumn id="27" xr3:uid="{9D5D1E35-9490-41E8-B895-94976D9D19CF}" uniqueName="27" name="MES" queryTableFieldId="38" dataDxfId="92" dataCellStyle="Millares"/>
    <tableColumn id="4" xr3:uid="{5DF334D3-F0D6-4372-88E1-ABF2084DE7E5}" uniqueName="4" name="OBS TRABAJO MODULO" queryTableFieldId="4" dataDxfId="22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7"/>
    <tableColumn id="7" xr3:uid="{692A33A2-C449-4586-8F3F-CD183B5B624F}" uniqueName="7" name="UNIDAD DE MEDIDA" queryTableFieldId="7" dataDxfId="226"/>
    <tableColumn id="8" xr3:uid="{56C516C2-1AAE-44D7-8A0D-AF396C45720B}" uniqueName="8" name="CANTIDAD SOLICITADA" queryTableFieldId="8" dataDxfId="91" dataCellStyle="Millares"/>
    <tableColumn id="9" xr3:uid="{E5431BFC-4CEF-4614-8902-01E44155F4BF}" uniqueName="9" name="DEVOLUCIÓN" queryTableFieldId="9" dataDxfId="90" dataCellStyle="Millares"/>
    <tableColumn id="29" xr3:uid="{14CF1913-03EE-4BA2-B20E-E32EB67FEAC2}" uniqueName="29" name="CANTIDAD RECEPCIONADA" queryTableFieldId="35" dataDxfId="89" dataCellStyle="Millares"/>
    <tableColumn id="10" xr3:uid="{F1FA0DCE-9421-44D3-9FD8-4DCB8BDDDF7B}" uniqueName="10" name="VALOR X UN (GD)" queryTableFieldId="10" dataDxfId="88" dataCellStyle="Moneda"/>
    <tableColumn id="11" xr3:uid="{3874A170-0E3F-4EEA-8FF5-E3DB47B144B3}" uniqueName="11" name="VALOR TOTAL GD POR ITEM" queryTableFieldId="11" dataDxfId="87" dataCellStyle="Moneda"/>
    <tableColumn id="12" xr3:uid="{83512BF1-6F0C-41E8-B9EF-C9D54F4AB3D2}" uniqueName="12" name="VALOR TOTAL POR ITEM GD" queryTableFieldId="12" dataDxfId="86" dataCellStyle="Moneda"/>
    <tableColumn id="13" xr3:uid="{BFBE252F-2A3B-4E39-BAB8-5554D1C265FE}" uniqueName="13" name="VALOR PPTO" queryTableFieldId="13" dataDxfId="85" dataCellStyle="Moneda"/>
    <tableColumn id="14" xr3:uid="{3C303E8F-953A-4F50-A7B4-573D80E364C3}" uniqueName="14" name="DIF. VALOR UND." queryTableFieldId="14" dataDxfId="84" dataCellStyle="Moneda"/>
    <tableColumn id="15" xr3:uid="{9732C988-3591-461A-96B1-3179F4479C1B}" uniqueName="15" name="DIF VALOR TOTAL PAGADO" queryTableFieldId="15" dataDxfId="83" dataCellStyle="Moneda"/>
    <tableColumn id="16" xr3:uid="{1C1CC130-46D5-4EEE-9E23-34DA8C66F18F}" uniqueName="16" name="DIF %" queryTableFieldId="16" dataDxfId="82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25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24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23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2">
      <calculatedColumnFormula>+IFERROR(Tabla2[[#This Row],[PRECIO PROMEDIO]]-Tabla2[[#This Row],[PRECIO PPTO]],"")</calculatedColumnFormula>
    </tableColumn>
    <tableColumn id="9" xr3:uid="{7F411851-147E-4E4E-8229-5FD88D821403}" name="PROYECCION PPTO" dataDxfId="221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0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0" tableType="queryTable" totalsRowShown="0">
  <autoFilter ref="A1:J30" xr:uid="{987E2355-C71B-44D5-B8ED-064FDE83EB7C}"/>
  <tableColumns count="10">
    <tableColumn id="1" xr3:uid="{71D4F038-C7BE-4B97-913B-54C789AAAE07}" uniqueName="1" name="FECHA GD" queryTableFieldId="9" dataDxfId="72"/>
    <tableColumn id="9" xr3:uid="{E1CD8F2A-317A-46CE-8849-822857960F96}" uniqueName="9" name="FECHA DESPACHO " queryTableFieldId="10" dataDxfId="7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0" dataCellStyle="Moneda [0]"/>
    <tableColumn id="6" xr3:uid="{C67BD1D8-5335-4CDF-874D-CC1B4EB63DCD}" uniqueName="6" name="MODULO" queryTableFieldId="6" dataDxfId="219"/>
    <tableColumn id="7" xr3:uid="{7E81F653-F31D-42B7-9739-8CF8A5976D73}" uniqueName="7" name="TORRE" queryTableFieldId="7" dataDxfId="218"/>
    <tableColumn id="8" xr3:uid="{85B351B9-0317-408B-A561-C5EF51FE9386}" uniqueName="8" name="TIPO" queryTableFieldId="8" dataDxfId="217"/>
    <tableColumn id="10" xr3:uid="{E2D58785-4AB7-49BE-B773-00B804512E5F}" uniqueName="10" name="ACUMULADO" queryTableFieldId="13" dataDxfId="216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15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14" dataCellStyle="Porcentaje">
  <autoFilter ref="B80:M92" xr:uid="{4AA73989-C695-4116-B454-543D155D6334}"/>
  <tableColumns count="12">
    <tableColumn id="1" xr3:uid="{167326E4-8197-47EE-B063-9E36F45121A5}" name="MESES" dataDxfId="213"/>
    <tableColumn id="2" xr3:uid="{7F13EC40-6222-4D8E-B558-6E28C1AA405C}" name="COMPRA MATERIALES"/>
    <tableColumn id="3" xr3:uid="{B9458293-1FBB-44CF-A73D-767375FF10F3}" name="COMPRAS ACUMULADAS" dataDxfId="212" dataCellStyle="Moneda [0]">
      <calculatedColumnFormula>+D80+C81</calculatedColumnFormula>
    </tableColumn>
    <tableColumn id="4" xr3:uid="{C3635461-CEA5-4350-BD8F-1FD268A82375}" name="INGRESO MENSUAL" dataDxfId="211" dataCellStyle="Moneda [0]"/>
    <tableColumn id="5" xr3:uid="{B7D25F04-165E-4A37-AB50-7E98EDA3DEA4}" name="INGRESO ACUMULADO" dataDxfId="210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09" dataCellStyle="Porcentaje"/>
    <tableColumn id="9" xr3:uid="{3F9ED427-F6DC-409F-81AC-50A05CB3FE9A}" name="%AVANCE ESPERADO ECONOMICO ACUM." dataDxfId="208">
      <calculatedColumnFormula>+J80+I81</calculatedColumnFormula>
    </tableColumn>
    <tableColumn id="10" xr3:uid="{245B4028-22B8-41AF-9C03-33CE3602D178}" name="%AVANCE FISICO ACUM." dataDxfId="207" dataCellStyle="Porcentaje"/>
    <tableColumn id="11" xr3:uid="{F159507F-0736-4A71-A91B-2DF579422DA3}" name="%AVANCE FISICO MENSUAL" dataDxfId="206" dataCellStyle="Porcentaje"/>
    <tableColumn id="12" xr3:uid="{ED15780F-67ED-4946-9B63-8E6DD2FACC4B}" name="GAP ECONOMICO MENSUAL" dataDxfId="205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4"/>
    <tableColumn id="11" xr3:uid="{04445DB0-1931-41BF-8A23-1CC33FBD24EF}" uniqueName="11" name="SEMANA" queryTableFieldId="11" dataDxfId="203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2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1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0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99">
  <autoFilter ref="A1:BI705" xr:uid="{733B259C-0C7F-4ABB-BF59-A989FD567068}"/>
  <tableColumns count="61">
    <tableColumn id="1" xr3:uid="{A9AE20D3-CDB0-4AA6-AB6C-FA62E0EA287C}" uniqueName="1" name="TORRE" queryTableFieldId="1" dataDxfId="198"/>
    <tableColumn id="2" xr3:uid="{D38DD590-BDE4-42C5-8AB3-CB6006C59BB0}" uniqueName="2" name="N° MÓDULO" queryTableFieldId="2" dataDxfId="197"/>
    <tableColumn id="3" xr3:uid="{2F030480-F99C-42B8-BC78-D6AA04BB3365}" uniqueName="3" name="N° SERIE" queryTableFieldId="3"/>
    <tableColumn id="4" xr3:uid="{413B0370-C4E6-401A-9FD1-29E1273EE439}" uniqueName="4" name="TIPO" queryTableFieldId="4" dataDxfId="196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4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8">
      <calculatedColumnFormula>+DAY(CURVA[[#This Row],[Fecha]])</calculatedColumnFormula>
    </tableColumn>
    <tableColumn id="9" xr3:uid="{F48D8867-8FAF-4893-8EF8-9A41A66A5B20}" uniqueName="9" name="MES" queryTableFieldId="9" dataDxfId="247">
      <calculatedColumnFormula>+TEXT(CURVA[[#This Row],[Fecha]],"MMMM")</calculatedColumnFormula>
    </tableColumn>
    <tableColumn id="10" xr3:uid="{B31119CA-4A6B-4874-B794-01136F89EA5E}" uniqueName="10" name="AÑO" queryTableFieldId="10" dataDxfId="24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95" dataCellStyle="Porcentaje">
      <calculatedColumnFormula>+C262</calculatedColumnFormula>
    </tableColumn>
    <tableColumn id="3" xr3:uid="{85889510-E849-4246-9506-67BB4E38CB54}" name="COMPRAS" dataDxfId="194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93" dataCellStyle="Porcentaje">
      <calculatedColumnFormula>+C422</calculatedColumnFormula>
    </tableColumn>
    <tableColumn id="3" xr3:uid="{FC65709B-1BE1-4573-8455-DA5F41A356BF}" name="COMPRAS" dataDxfId="192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6.9261433369169146E-3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1.0845883796820443E-3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3.9007125935933173E-4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7.2305891978802954E-4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4.5666879144507129E-4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5.7083598930633911E-3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4.947245240654939E-3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4.5676393077662233E-2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9.551988887726074E-3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3.4364326556241616E-2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9.9334976072458114E-2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2.0787943943905849E-2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5.9052983093740782E-2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1.0198936342273259E-2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2504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80.160064025610254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16238.279153354633</v>
      </c>
      <c r="K17" s="7">
        <f>+P_CRITICOS[[#This Row],[CANT COMPRADA]]/$E$36</f>
        <v>2.3822888620384553E-2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2.7105195558896004E-2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1.8476058187215177E-2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2.0997250473318175E-2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4.5666879144507129E-4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4.0082200382460111E-2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7.9536481176683254E-3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0.52610147561103238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2.317594116583737E-2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4.6808551123119812E-3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7.5921186577743108E-3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3.5201552673890912E-4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105109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1801230</v>
      </c>
      <c r="B100" t="s">
        <v>51</v>
      </c>
      <c r="C100" t="s">
        <v>574</v>
      </c>
      <c r="D100" t="s">
        <v>244</v>
      </c>
      <c r="E100" t="s">
        <v>406</v>
      </c>
      <c r="F100" s="2">
        <v>9309.8461540000008</v>
      </c>
      <c r="G100" s="6" t="s">
        <v>31</v>
      </c>
      <c r="H100" s="2">
        <v>9309.8461540000008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4887.6692308500005</v>
      </c>
      <c r="N100" s="2">
        <f>+IFERROR(PRODUCTOS[[#This Row],[PPTO X MODULO]]*32,"")</f>
        <v>156405.41538720002</v>
      </c>
      <c r="O100" s="2">
        <f>+IFERROR(PRODUCTOS[[#This Row],[PPTO X TORRE]]*22,"")</f>
        <v>3440919.1385184005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179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179</v>
      </c>
      <c r="T100" s="3">
        <f>+IFERROR(PRODUCTOS[[#This Row],[CANTIDAD RECIBIDA]]/PRODUCTOS[[#This Row],[CANT X MODULO]],"")</f>
        <v>340.95238095238096</v>
      </c>
      <c r="U100" s="3">
        <f>+SUMIFS(DETALLE_GD_1[VALOR TOTAL POR ITEM GD],DETALLE_GD_1[CODIGO],PRODUCTOS[[#This Row],[CODIGO]])</f>
        <v>664439</v>
      </c>
      <c r="V100" s="3">
        <f>+IFERROR(PRODUCTOS[[#This Row],[PRECIO DE COMPRA]]/PRODUCTOS[[#This Row],[CANT. COMPRADA]],"")</f>
        <v>3711.9497206703909</v>
      </c>
      <c r="W100" s="3">
        <f>+IFERROR(PRODUCTOS[[#This Row],[PRECIO COMPRA UNITARIO]]*PRODUCTOS[[#This Row],[PPTO FALTANTE]],"")</f>
        <v>707497.6167597766</v>
      </c>
      <c r="X100" s="7">
        <f>+IFERROR(PRODUCTOS[[#This Row],[PROYECCION COMPRA]]/PRODUCTOS[[#This Row],[PPTO TOTAL]]-1,"")</f>
        <v>-0.79438702617568258</v>
      </c>
      <c r="Y100" s="3">
        <f>+IFERROR((PRODUCTOS[[#This Row],[CANT X MODULO]]*704)-PRODUCTOS[[#This Row],[CANT. COMPRADA]],"")</f>
        <v>190.60000000000002</v>
      </c>
      <c r="Z100" s="17">
        <f>+IFERROR(PRODUCTOS[[#This Row],[CANT. COMPRADA]]/PRODUCTOS[[#This Row],[PPTO FALTANTE]],"")</f>
        <v>0.93913955928646364</v>
      </c>
      <c r="AA100" s="3">
        <f>+IFERROR(PRODUCTOS[[#This Row],[PROYECCION COMPRA]]-(PRODUCTOS[[#This Row],[PPTO FALTANTE]]*PRODUCTOS[[#This Row],[PPTO]]),"")</f>
        <v>-1066959.0601926236</v>
      </c>
      <c r="AB100" s="3">
        <f>+_xlfn.XLOOKUP(PRODUCTOS[[#This Row],[CODIGO]],DETALLE_GD_1[CODIGO],DETALLE_GD_1[VALOR PPTO],"",0)</f>
        <v>9309.8462</v>
      </c>
      <c r="AC100" s="3">
        <f>+AB100-PRODUCTOS[[#This Row],[PPTO_ACTUALIZADO]]</f>
        <v>4.5999999201740138E-5</v>
      </c>
    </row>
    <row r="101" spans="1:29" x14ac:dyDescent="0.25">
      <c r="A101">
        <v>2304053</v>
      </c>
      <c r="B101" t="s">
        <v>213</v>
      </c>
      <c r="C101">
        <v>0</v>
      </c>
      <c r="D101" t="s">
        <v>244</v>
      </c>
      <c r="E101" t="s">
        <v>399</v>
      </c>
      <c r="F101" s="2">
        <v>866.41015300000004</v>
      </c>
      <c r="G101" s="6" t="s">
        <v>31</v>
      </c>
      <c r="H101" s="2">
        <v>862.00000000000011</v>
      </c>
      <c r="I101" t="b">
        <v>0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2.1</v>
      </c>
      <c r="M101" s="2">
        <f>+IFERROR(PRODUCTOS[[#This Row],[PPTO]]*PRODUCTOS[[#This Row],[CANT X MODULO]],"")</f>
        <v>1819.4613213000002</v>
      </c>
      <c r="N101" s="2">
        <f>+IFERROR(PRODUCTOS[[#This Row],[PPTO X MODULO]]*32,"")</f>
        <v>58222.762281600008</v>
      </c>
      <c r="O101" s="2">
        <f>+IFERROR(PRODUCTOS[[#This Row],[PPTO X TORRE]]*22,"")</f>
        <v>1280900.7701952001</v>
      </c>
      <c r="P101" s="3">
        <f>+IFERROR(PRODUCTOS[[#This Row],[CANT X MODULO]]*702,"")</f>
        <v>1474.2</v>
      </c>
      <c r="Q101" s="3">
        <f>+SUMIFS(DETALLE_GD_1[CANTIDAD SOLICITADA],DETALLE_GD_1[CODIGO],PRODUCTOS[[#This Row],[CODIGO]])</f>
        <v>713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713</v>
      </c>
      <c r="T101" s="3">
        <f>+IFERROR(PRODUCTOS[[#This Row],[CANTIDAD RECIBIDA]]/PRODUCTOS[[#This Row],[CANT X MODULO]],"")</f>
        <v>339.52380952380952</v>
      </c>
      <c r="U101" s="3">
        <f>+SUMIFS(DETALLE_GD_1[VALOR TOTAL POR ITEM GD],DETALLE_GD_1[CODIGO],PRODUCTOS[[#This Row],[CODIGO]])</f>
        <v>714237</v>
      </c>
      <c r="V101" s="3">
        <f>+IFERROR(PRODUCTOS[[#This Row],[PRECIO DE COMPRA]]/PRODUCTOS[[#This Row],[CANT. COMPRADA]],"")</f>
        <v>1001.73492286115</v>
      </c>
      <c r="W101" s="3">
        <f>+IFERROR(PRODUCTOS[[#This Row],[PRECIO COMPRA UNITARIO]]*PRODUCTOS[[#This Row],[PPTO FALTANTE]],"")</f>
        <v>766727.90995792428</v>
      </c>
      <c r="X101" s="7">
        <f>+IFERROR(PRODUCTOS[[#This Row],[PROYECCION COMPRA]]/PRODUCTOS[[#This Row],[PPTO TOTAL]]-1,"")</f>
        <v>-0.40141506055845333</v>
      </c>
      <c r="Y101" s="3">
        <f>+IFERROR((PRODUCTOS[[#This Row],[CANT X MODULO]]*704)-PRODUCTOS[[#This Row],[CANT. COMPRADA]],"")</f>
        <v>765.40000000000009</v>
      </c>
      <c r="Z101" s="17">
        <f>+IFERROR(PRODUCTOS[[#This Row],[CANT. COMPRADA]]/PRODUCTOS[[#This Row],[PPTO FALTANTE]],"")</f>
        <v>0.93153906454141611</v>
      </c>
      <c r="AA101" s="3">
        <f>+IFERROR(PRODUCTOS[[#This Row],[PROYECCION COMPRA]]-(PRODUCTOS[[#This Row],[PPTO FALTANTE]]*PRODUCTOS[[#This Row],[PPTO]]),"")</f>
        <v>103577.57885172416</v>
      </c>
      <c r="AB101" s="3">
        <f>+_xlfn.XLOOKUP(PRODUCTOS[[#This Row],[CODIGO]],DETALLE_GD_1[CODIGO],DETALLE_GD_1[VALOR PPTO],"",0)</f>
        <v>862</v>
      </c>
      <c r="AC101" s="3">
        <f>+AB101-PRODUCTOS[[#This Row],[PPTO_ACTUALIZADO]]</f>
        <v>0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1096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1096</v>
      </c>
      <c r="T104" s="3">
        <f>+IFERROR(PRODUCTOS[[#This Row],[CANTIDAD RECIBIDA]]/PRODUCTOS[[#This Row],[CANT X MODULO]],"")</f>
        <v>260.95238095238096</v>
      </c>
      <c r="U104" s="3">
        <f>+SUMIFS(DETALLE_GD_1[VALOR TOTAL POR ITEM GD],DETALLE_GD_1[CODIGO],PRODUCTOS[[#This Row],[CODIGO]])</f>
        <v>348453</v>
      </c>
      <c r="V104" s="3">
        <f>+IFERROR(PRODUCTOS[[#This Row],[PRECIO DE COMPRA]]/PRODUCTOS[[#This Row],[CANT. COMPRADA]],"")</f>
        <v>317.93156934306569</v>
      </c>
      <c r="W104" s="3">
        <f>+IFERROR(PRODUCTOS[[#This Row],[PRECIO COMPRA UNITARIO]]*PRODUCTOS[[#This Row],[PPTO FALTANTE]],"")</f>
        <v>591607.06423357665</v>
      </c>
      <c r="X104" s="7">
        <f>+IFERROR(PRODUCTOS[[#This Row],[PROYECCION COMPRA]]/PRODUCTOS[[#This Row],[PPTO TOTAL]]-1,"")</f>
        <v>-0.4488056254010212</v>
      </c>
      <c r="Y104" s="3">
        <f>+IFERROR((PRODUCTOS[[#This Row],[CANT X MODULO]]*704)-PRODUCTOS[[#This Row],[CANT. COMPRADA]],"")</f>
        <v>1860.8000000000002</v>
      </c>
      <c r="Z104" s="17">
        <f>+IFERROR(PRODUCTOS[[#This Row],[CANT. COMPRADA]]/PRODUCTOS[[#This Row],[PPTO FALTANTE]],"")</f>
        <v>0.58899398108340495</v>
      </c>
      <c r="AA104" s="3">
        <f>+IFERROR(PRODUCTOS[[#This Row],[PROYECCION COMPRA]]-(PRODUCTOS[[#This Row],[PPTO FALTANTE]]*PRODUCTOS[[#This Row],[PPTO]]),"")</f>
        <v>-83863.335766423377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701040</v>
      </c>
      <c r="B105" t="s">
        <v>19</v>
      </c>
      <c r="C105" t="s">
        <v>563</v>
      </c>
      <c r="D105" t="s">
        <v>240</v>
      </c>
      <c r="E105" t="s">
        <v>402</v>
      </c>
      <c r="F105" s="2">
        <v>7835.7259539999995</v>
      </c>
      <c r="G105" s="6" t="s">
        <v>18</v>
      </c>
      <c r="H105" s="2">
        <v>7835.7259539999986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4.2840000000000007</v>
      </c>
      <c r="M105" s="2">
        <f>+IFERROR(PRODUCTOS[[#This Row],[PPTO]]*PRODUCTOS[[#This Row],[CANT X MODULO]],"")</f>
        <v>33568.249986936004</v>
      </c>
      <c r="N105" s="2">
        <f>+IFERROR(PRODUCTOS[[#This Row],[PPTO X MODULO]]*32,"")</f>
        <v>1074183.9995819521</v>
      </c>
      <c r="O105" s="2">
        <f>+IFERROR(PRODUCTOS[[#This Row],[PPTO X TORRE]]*22,"")</f>
        <v>23632047.990802947</v>
      </c>
      <c r="P105" s="3">
        <f>+IFERROR(PRODUCTOS[[#This Row],[CANT X MODULO]]*702,"")</f>
        <v>3007.3680000000004</v>
      </c>
      <c r="Q105" s="3">
        <f>+SUMIFS(DETALLE_GD_1[CANTIDAD SOLICITADA],DETALLE_GD_1[CODIGO],PRODUCTOS[[#This Row],[CODIGO]])</f>
        <v>1055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1055</v>
      </c>
      <c r="T105" s="3">
        <f>+IFERROR(PRODUCTOS[[#This Row],[CANTIDAD RECIBIDA]]/PRODUCTOS[[#This Row],[CANT X MODULO]],"")</f>
        <v>246.26517273576093</v>
      </c>
      <c r="U105" s="3">
        <f>+SUMIFS(DETALLE_GD_1[VALOR TOTAL POR ITEM GD],DETALLE_GD_1[CODIGO],PRODUCTOS[[#This Row],[CODIGO]])</f>
        <v>8000165</v>
      </c>
      <c r="V105" s="3">
        <f>+IFERROR(PRODUCTOS[[#This Row],[PRECIO DE COMPRA]]/PRODUCTOS[[#This Row],[CANT. COMPRADA]],"")</f>
        <v>7583.0947867298582</v>
      </c>
      <c r="W105" s="3">
        <f>+IFERROR(PRODUCTOS[[#This Row],[PRECIO COMPRA UNITARIO]]*PRODUCTOS[[#This Row],[PPTO FALTANTE]],"")</f>
        <v>14869963.558710907</v>
      </c>
      <c r="X105" s="7">
        <f>+IFERROR(PRODUCTOS[[#This Row],[PROYECCION COMPRA]]/PRODUCTOS[[#This Row],[PPTO TOTAL]]-1,"")</f>
        <v>-0.37077126940085958</v>
      </c>
      <c r="Y105" s="3">
        <f>+IFERROR((PRODUCTOS[[#This Row],[CANT X MODULO]]*704)-PRODUCTOS[[#This Row],[CANT. COMPRADA]],"")</f>
        <v>1960.9360000000006</v>
      </c>
      <c r="Z105" s="17">
        <f>+IFERROR(PRODUCTOS[[#This Row],[CANT. COMPRADA]]/PRODUCTOS[[#This Row],[PPTO FALTANTE]],"")</f>
        <v>0.53800837967174842</v>
      </c>
      <c r="AA105" s="3">
        <f>+IFERROR(PRODUCTOS[[#This Row],[PROYECCION COMPRA]]-(PRODUCTOS[[#This Row],[PPTO FALTANTE]]*PRODUCTOS[[#This Row],[PPTO]]),"")</f>
        <v>-495393.55062204041</v>
      </c>
      <c r="AB105" s="3">
        <f>+_xlfn.XLOOKUP(PRODUCTOS[[#This Row],[CODIGO]],DETALLE_GD_1[CODIGO],DETALLE_GD_1[VALOR PPTO],"",0)</f>
        <v>7835.7259999999997</v>
      </c>
      <c r="AC105" s="3">
        <f>+AB105-PRODUCTOS[[#This Row],[PPTO_ACTUALIZADO]]</f>
        <v>4.6000001020729542E-5</v>
      </c>
    </row>
    <row r="106" spans="1:29" x14ac:dyDescent="0.25">
      <c r="A106">
        <v>410045</v>
      </c>
      <c r="B106" t="s">
        <v>110</v>
      </c>
      <c r="C106" t="s">
        <v>615</v>
      </c>
      <c r="D106" t="s">
        <v>240</v>
      </c>
      <c r="E106" t="s">
        <v>399</v>
      </c>
      <c r="F106" s="2">
        <v>368.00136099999997</v>
      </c>
      <c r="G106" s="6" t="s">
        <v>31</v>
      </c>
      <c r="H106" s="2">
        <v>368.00136099999992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16.800000000000004</v>
      </c>
      <c r="M106" s="2">
        <f>+IFERROR(PRODUCTOS[[#This Row],[PPTO]]*PRODUCTOS[[#This Row],[CANT X MODULO]],"")</f>
        <v>6182.4228648000008</v>
      </c>
      <c r="N106" s="2">
        <f>+IFERROR(PRODUCTOS[[#This Row],[PPTO X MODULO]]*32,"")</f>
        <v>197837.53167360002</v>
      </c>
      <c r="O106" s="2">
        <f>+IFERROR(PRODUCTOS[[#This Row],[PPTO X TORRE]]*22,"")</f>
        <v>4352425.6968192002</v>
      </c>
      <c r="P106" s="3">
        <f>+IFERROR(PRODUCTOS[[#This Row],[CANT X MODULO]]*702,"")</f>
        <v>11793.600000000002</v>
      </c>
      <c r="Q106" s="3">
        <f>+SUMIFS(DETALLE_GD_1[CANTIDAD SOLICITADA],DETALLE_GD_1[CODIGO],PRODUCTOS[[#This Row],[CODIGO]])</f>
        <v>3813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3813</v>
      </c>
      <c r="T106" s="3">
        <f>+IFERROR(PRODUCTOS[[#This Row],[CANTIDAD RECIBIDA]]/PRODUCTOS[[#This Row],[CANT X MODULO]],"")</f>
        <v>226.96428571428567</v>
      </c>
      <c r="U106" s="3">
        <f>+SUMIFS(DETALLE_GD_1[VALOR TOTAL POR ITEM GD],DETALLE_GD_1[CODIGO],PRODUCTOS[[#This Row],[CODIGO]])</f>
        <v>1326894</v>
      </c>
      <c r="V106" s="3">
        <f>+IFERROR(PRODUCTOS[[#This Row],[PRECIO DE COMPRA]]/PRODUCTOS[[#This Row],[CANT. COMPRADA]],"")</f>
        <v>347.99213217938632</v>
      </c>
      <c r="W106" s="3">
        <f>+IFERROR(PRODUCTOS[[#This Row],[PRECIO COMPRA UNITARIO]]*PRODUCTOS[[#This Row],[PPTO FALTANTE]],"")</f>
        <v>2788878.5457120389</v>
      </c>
      <c r="X106" s="7">
        <f>+IFERROR(PRODUCTOS[[#This Row],[PROYECCION COMPRA]]/PRODUCTOS[[#This Row],[PPTO TOTAL]]-1,"")</f>
        <v>-0.35923580550721834</v>
      </c>
      <c r="Y106" s="3">
        <f>+IFERROR((PRODUCTOS[[#This Row],[CANT X MODULO]]*704)-PRODUCTOS[[#This Row],[CANT. COMPRADA]],"")</f>
        <v>8014.2000000000025</v>
      </c>
      <c r="Z106" s="17">
        <f>+IFERROR(PRODUCTOS[[#This Row],[CANT. COMPRADA]]/PRODUCTOS[[#This Row],[PPTO FALTANTE]],"")</f>
        <v>0.47578048963090497</v>
      </c>
      <c r="AA106" s="3">
        <f>+IFERROR(PRODUCTOS[[#This Row],[PROYECCION COMPRA]]-(PRODUCTOS[[#This Row],[PPTO FALTANTE]]*PRODUCTOS[[#This Row],[PPTO]]),"")</f>
        <v>-160357.96161416173</v>
      </c>
      <c r="AB106" s="3">
        <f>+_xlfn.XLOOKUP(PRODUCTOS[[#This Row],[CODIGO]],DETALLE_GD_1[CODIGO],DETALLE_GD_1[VALOR PPTO],"",0)</f>
        <v>368.00139999999999</v>
      </c>
      <c r="AC106" s="3">
        <f>+AB106-PRODUCTOS[[#This Row],[PPTO_ACTUALIZADO]]</f>
        <v>3.9000000072064722E-5</v>
      </c>
    </row>
    <row r="107" spans="1:29" x14ac:dyDescent="0.25">
      <c r="A107">
        <v>408034</v>
      </c>
      <c r="B107" t="s">
        <v>250</v>
      </c>
      <c r="C107">
        <v>0</v>
      </c>
      <c r="D107">
        <v>0</v>
      </c>
      <c r="E107">
        <v>0</v>
      </c>
      <c r="F107" s="2">
        <v>1866.9503549999999</v>
      </c>
      <c r="G107" s="6" t="s">
        <v>36</v>
      </c>
      <c r="H107" s="2">
        <v>1866.9503550000009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7.1400000000000005E-2</v>
      </c>
      <c r="M107" s="2">
        <f>+IFERROR(PRODUCTOS[[#This Row],[PPTO]]*PRODUCTOS[[#This Row],[CANT X MODULO]],"")</f>
        <v>133.30025534700002</v>
      </c>
      <c r="N107" s="2">
        <f>+IFERROR(PRODUCTOS[[#This Row],[PPTO X MODULO]]*32,"")</f>
        <v>4265.6081711040006</v>
      </c>
      <c r="O107" s="2">
        <f>+IFERROR(PRODUCTOS[[#This Row],[PPTO X TORRE]]*22,"")</f>
        <v>93843.379764288009</v>
      </c>
      <c r="P107" s="3">
        <f>+IFERROR(PRODUCTOS[[#This Row],[CANT X MODULO]]*702,"")</f>
        <v>50.122800000000005</v>
      </c>
      <c r="Q107" s="3">
        <f>+SUMIFS(DETALLE_GD_1[CANTIDAD SOLICITADA],DETALLE_GD_1[CODIGO],PRODUCTOS[[#This Row],[CODIGO]])</f>
        <v>16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16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29872</v>
      </c>
      <c r="V107" s="3">
        <f>+IFERROR(PRODUCTOS[[#This Row],[PRECIO DE COMPRA]]/PRODUCTOS[[#This Row],[CANT. COMPRADA]],"")</f>
        <v>1867</v>
      </c>
      <c r="W107" s="3">
        <f>+IFERROR(PRODUCTOS[[#This Row],[PRECIO COMPRA UNITARIO]]*PRODUCTOS[[#This Row],[PPTO FALTANTE]],"")</f>
        <v>63973.875200000009</v>
      </c>
      <c r="X107" s="7">
        <f>+IFERROR(PRODUCTOS[[#This Row],[PROYECCION COMPRA]]/PRODUCTOS[[#This Row],[PPTO TOTAL]]-1,"")</f>
        <v>-0.31829101465988341</v>
      </c>
      <c r="Y107" s="3">
        <f>+IFERROR((PRODUCTOS[[#This Row],[CANT X MODULO]]*704)-PRODUCTOS[[#This Row],[CANT. COMPRADA]],"")</f>
        <v>34.265600000000006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1.7011157119995914</v>
      </c>
      <c r="AB107" s="3">
        <f>+_xlfn.XLOOKUP(PRODUCTOS[[#This Row],[CODIGO]],DETALLE_GD_1[CODIGO],DETALLE_GD_1[VALOR PPTO],"",0)</f>
        <v>1866.9503999999999</v>
      </c>
      <c r="AC107" s="3">
        <f>+AB107-PRODUCTOS[[#This Row],[PPTO_ACTUALIZADO]]</f>
        <v>4.4999999090578058E-5</v>
      </c>
    </row>
    <row r="108" spans="1:29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129982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129982</v>
      </c>
      <c r="T118" s="3">
        <f>+IFERROR(PRODUCTOS[[#This Row],[CANTIDAD RECIBIDA]]/PRODUCTOS[[#This Row],[CANT X MODULO]],"")</f>
        <v>134.5569358178054</v>
      </c>
      <c r="U118" s="3">
        <f>+SUMIFS(DETALLE_GD_1[VALOR TOTAL POR ITEM GD],DETALLE_GD_1[CODIGO],PRODUCTOS[[#This Row],[CODIGO]])</f>
        <v>846925</v>
      </c>
      <c r="V118" s="3">
        <f>+IFERROR(PRODUCTOS[[#This Row],[PRECIO DE COMPRA]]/PRODUCTOS[[#This Row],[CANT. COMPRADA]],"")</f>
        <v>6.5157098675201182</v>
      </c>
      <c r="W118" s="3">
        <f>+IFERROR(PRODUCTOS[[#This Row],[PRECIO COMPRA UNITARIO]]*PRODUCTOS[[#This Row],[PPTO FALTANTE]],"")</f>
        <v>3584174.7153452015</v>
      </c>
      <c r="X118" s="7">
        <f>+IFERROR(PRODUCTOS[[#This Row],[PROYECCION COMPRA]]/PRODUCTOS[[#This Row],[PPTO TOTAL]]-1,"")</f>
        <v>-0.23377377953259437</v>
      </c>
      <c r="Y118" s="3">
        <f>+IFERROR((PRODUCTOS[[#This Row],[CANT X MODULO]]*704)-PRODUCTOS[[#This Row],[CANT. COMPRADA]],"")</f>
        <v>550082</v>
      </c>
      <c r="Z118" s="17">
        <f>+IFERROR(PRODUCTOS[[#This Row],[CANT. COMPRADA]]/PRODUCTOS[[#This Row],[PPTO FALTANTE]],"")</f>
        <v>0.23629567955323025</v>
      </c>
      <c r="AA118" s="3">
        <f>+IFERROR(PRODUCTOS[[#This Row],[PROYECCION COMPRA]]-(PRODUCTOS[[#This Row],[PPTO FALTANTE]]*PRODUCTOS[[#This Row],[PPTO]]),"")</f>
        <v>-199465.30689479876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701084</v>
      </c>
      <c r="B119" t="s">
        <v>38</v>
      </c>
      <c r="C119" t="s">
        <v>567</v>
      </c>
      <c r="D119" t="s">
        <v>240</v>
      </c>
      <c r="E119" t="s">
        <v>402</v>
      </c>
      <c r="F119" s="2">
        <v>38182.916666999998</v>
      </c>
      <c r="G119" s="6" t="s">
        <v>18</v>
      </c>
      <c r="H119" s="2">
        <v>38182.916666999998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0.69825000000000004</v>
      </c>
      <c r="M119" s="2">
        <f>+IFERROR(PRODUCTOS[[#This Row],[PPTO]]*PRODUCTOS[[#This Row],[CANT X MODULO]],"")</f>
        <v>26661.22156273275</v>
      </c>
      <c r="N119" s="2">
        <f>+IFERROR(PRODUCTOS[[#This Row],[PPTO X MODULO]]*32,"")</f>
        <v>853159.09000744799</v>
      </c>
      <c r="O119" s="2">
        <f>+IFERROR(PRODUCTOS[[#This Row],[PPTO X TORRE]]*22,"")</f>
        <v>18769499.980163857</v>
      </c>
      <c r="P119" s="3">
        <f>+IFERROR(PRODUCTOS[[#This Row],[CANT X MODULO]]*702,"")</f>
        <v>490.17150000000004</v>
      </c>
      <c r="Q119" s="3">
        <f>+SUMIFS(DETALLE_GD_1[CANTIDAD SOLICITADA],DETALLE_GD_1[CODIGO],PRODUCTOS[[#This Row],[CODIGO]])</f>
        <v>92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92</v>
      </c>
      <c r="T119" s="3">
        <f>+IFERROR(PRODUCTOS[[#This Row],[CANTIDAD RECIBIDA]]/PRODUCTOS[[#This Row],[CANT X MODULO]],"")</f>
        <v>131.7579663444325</v>
      </c>
      <c r="U119" s="3">
        <f>+SUMIFS(DETALLE_GD_1[VALOR TOTAL POR ITEM GD],DETALLE_GD_1[CODIGO],PRODUCTOS[[#This Row],[CODIGO]])</f>
        <v>3603697</v>
      </c>
      <c r="V119" s="3">
        <f>+IFERROR(PRODUCTOS[[#This Row],[PRECIO DE COMPRA]]/PRODUCTOS[[#This Row],[CANT. COMPRADA]],"")</f>
        <v>39170.619565217392</v>
      </c>
      <c r="W119" s="3">
        <f>+IFERROR(PRODUCTOS[[#This Row],[PRECIO COMPRA UNITARIO]]*PRODUCTOS[[#This Row],[PPTO FALTANTE]],"")</f>
        <v>15651326.118434785</v>
      </c>
      <c r="X119" s="7">
        <f>+IFERROR(PRODUCTOS[[#This Row],[PROYECCION COMPRA]]/PRODUCTOS[[#This Row],[PPTO TOTAL]]-1,"")</f>
        <v>-0.16612983111028246</v>
      </c>
      <c r="Y119" s="3">
        <f>+IFERROR((PRODUCTOS[[#This Row],[CANT X MODULO]]*704)-PRODUCTOS[[#This Row],[CANT. COMPRADA]],"")</f>
        <v>399.56800000000004</v>
      </c>
      <c r="Z119" s="17">
        <f>+IFERROR(PRODUCTOS[[#This Row],[CANT. COMPRADA]]/PRODUCTOS[[#This Row],[PPTO FALTANTE]],"")</f>
        <v>0.23024866856204698</v>
      </c>
      <c r="AA119" s="3">
        <f>+IFERROR(PRODUCTOS[[#This Row],[PROYECCION COMPRA]]-(PRODUCTOS[[#This Row],[PPTO FALTANTE]]*PRODUCTOS[[#This Row],[PPTO]]),"")</f>
        <v>394654.47163492814</v>
      </c>
      <c r="AB119" s="3">
        <f>+_xlfn.XLOOKUP(PRODUCTOS[[#This Row],[CODIGO]],DETALLE_GD_1[CODIGO],DETALLE_GD_1[VALOR PPTO],"",0)</f>
        <v>38182.916700000002</v>
      </c>
      <c r="AC119" s="3">
        <f>+AB119-PRODUCTOS[[#This Row],[PPTO_ACTUALIZADO]]</f>
        <v>3.300000389572233E-5</v>
      </c>
    </row>
    <row r="120" spans="1:29" x14ac:dyDescent="0.25">
      <c r="A120">
        <v>408071</v>
      </c>
      <c r="B120" t="s">
        <v>111</v>
      </c>
      <c r="C120" t="s">
        <v>616</v>
      </c>
      <c r="D120" t="s">
        <v>240</v>
      </c>
      <c r="E120" t="s">
        <v>399</v>
      </c>
      <c r="F120" s="2">
        <v>23200.297871999999</v>
      </c>
      <c r="G120" s="6" t="s">
        <v>36</v>
      </c>
      <c r="H120" s="2">
        <v>23200.297871999981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0.20317500000000016</v>
      </c>
      <c r="M120" s="2">
        <f>+IFERROR(PRODUCTOS[[#This Row],[PPTO]]*PRODUCTOS[[#This Row],[CANT X MODULO]],"")</f>
        <v>4713.7205201436036</v>
      </c>
      <c r="N120" s="2">
        <f>+IFERROR(PRODUCTOS[[#This Row],[PPTO X MODULO]]*32,"")</f>
        <v>150839.05664459532</v>
      </c>
      <c r="O120" s="2">
        <f>+IFERROR(PRODUCTOS[[#This Row],[PPTO X TORRE]]*22,"")</f>
        <v>3318459.2461810969</v>
      </c>
      <c r="P120" s="3">
        <f>+IFERROR(PRODUCTOS[[#This Row],[CANT X MODULO]]*702,"")</f>
        <v>142.62885000000011</v>
      </c>
      <c r="Q120" s="3">
        <f>+SUMIFS(DETALLE_GD_1[CANTIDAD SOLICITADA],DETALLE_GD_1[CODIGO],PRODUCTOS[[#This Row],[CODIGO]])</f>
        <v>26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26</v>
      </c>
      <c r="T120" s="3">
        <f>+IFERROR(PRODUCTOS[[#This Row],[CANTIDAD RECIBIDA]]/PRODUCTOS[[#This Row],[CANT X MODULO]],"")</f>
        <v>127.96850006152322</v>
      </c>
      <c r="U120" s="3">
        <f>+SUMIFS(DETALLE_GD_1[VALOR TOTAL POR ITEM GD],DETALLE_GD_1[CODIGO],PRODUCTOS[[#This Row],[CODIGO]])</f>
        <v>603223</v>
      </c>
      <c r="V120" s="3">
        <f>+IFERROR(PRODUCTOS[[#This Row],[PRECIO DE COMPRA]]/PRODUCTOS[[#This Row],[CANT. COMPRADA]],"")</f>
        <v>23200.884615384617</v>
      </c>
      <c r="W120" s="3">
        <f>+IFERROR(PRODUCTOS[[#This Row],[PRECIO COMPRA UNITARIO]]*PRODUCTOS[[#This Row],[PPTO FALTANTE]],"")</f>
        <v>2715320.1711384645</v>
      </c>
      <c r="X120" s="7">
        <f>+IFERROR(PRODUCTOS[[#This Row],[PROYECCION COMPRA]]/PRODUCTOS[[#This Row],[PPTO TOTAL]]-1,"")</f>
        <v>-0.18175274436072364</v>
      </c>
      <c r="Y120" s="3">
        <f>+IFERROR((PRODUCTOS[[#This Row],[CANT X MODULO]]*704)-PRODUCTOS[[#This Row],[CANT. COMPRADA]],"")</f>
        <v>117.03520000000012</v>
      </c>
      <c r="Z120" s="17">
        <f>+IFERROR(PRODUCTOS[[#This Row],[CANT. COMPRADA]]/PRODUCTOS[[#This Row],[PPTO FALTANTE]],"")</f>
        <v>0.2221553857301049</v>
      </c>
      <c r="AA120" s="3">
        <f>+IFERROR(PRODUCTOS[[#This Row],[PROYECCION COMPRA]]-(PRODUCTOS[[#This Row],[PPTO FALTANTE]]*PRODUCTOS[[#This Row],[PPTO]]),"")</f>
        <v>68.669629367534071</v>
      </c>
      <c r="AB120" s="3">
        <f>+_xlfn.XLOOKUP(PRODUCTOS[[#This Row],[CODIGO]],DETALLE_GD_1[CODIGO],DETALLE_GD_1[VALOR PPTO],"",0)</f>
        <v>23200.297900000001</v>
      </c>
      <c r="AC120" s="3">
        <f>+AB120-PRODUCTOS[[#This Row],[PPTO_ACTUALIZADO]]</f>
        <v>2.8000020392937586E-5</v>
      </c>
    </row>
    <row r="121" spans="1:29" x14ac:dyDescent="0.25">
      <c r="A121">
        <v>704025</v>
      </c>
      <c r="B121" t="s">
        <v>333</v>
      </c>
      <c r="C121" t="s">
        <v>674</v>
      </c>
      <c r="D121" t="s">
        <v>240</v>
      </c>
      <c r="E121" t="s">
        <v>402</v>
      </c>
      <c r="F121" s="2">
        <v>580</v>
      </c>
      <c r="G121" s="6" t="s">
        <v>31</v>
      </c>
      <c r="H121" s="2">
        <v>580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4.2</v>
      </c>
      <c r="M121" s="2">
        <f>+IFERROR(PRODUCTOS[[#This Row],[PPTO]]*PRODUCTOS[[#This Row],[CANT X MODULO]],"")</f>
        <v>2436</v>
      </c>
      <c r="N121" s="2">
        <f>+IFERROR(PRODUCTOS[[#This Row],[PPTO X MODULO]]*32,"")</f>
        <v>77952</v>
      </c>
      <c r="O121" s="2">
        <f>+IFERROR(PRODUCTOS[[#This Row],[PPTO X TORRE]]*22,"")</f>
        <v>1714944</v>
      </c>
      <c r="P121" s="3">
        <f>+IFERROR(PRODUCTOS[[#This Row],[CANT X MODULO]]*702,"")</f>
        <v>2948.4</v>
      </c>
      <c r="Q121" s="3">
        <f>+SUMIFS(DETALLE_GD_1[CANTIDAD SOLICITADA],DETALLE_GD_1[CODIGO],PRODUCTOS[[#This Row],[CODIGO]])</f>
        <v>532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532</v>
      </c>
      <c r="T121" s="3">
        <f>+IFERROR(PRODUCTOS[[#This Row],[CANTIDAD RECIBIDA]]/PRODUCTOS[[#This Row],[CANT X MODULO]],"")</f>
        <v>126.66666666666666</v>
      </c>
      <c r="U121" s="3">
        <f>+SUMIFS(DETALLE_GD_1[VALOR TOTAL POR ITEM GD],DETALLE_GD_1[CODIGO],PRODUCTOS[[#This Row],[CODIGO]])</f>
        <v>308507</v>
      </c>
      <c r="V121" s="3">
        <f>+IFERROR(PRODUCTOS[[#This Row],[PRECIO DE COMPRA]]/PRODUCTOS[[#This Row],[CANT. COMPRADA]],"")</f>
        <v>579.9003759398496</v>
      </c>
      <c r="W121" s="3">
        <f>+IFERROR(PRODUCTOS[[#This Row],[PRECIO COMPRA UNITARIO]]*PRODUCTOS[[#This Row],[PPTO FALTANTE]],"")</f>
        <v>1406142.4315789475</v>
      </c>
      <c r="X121" s="7">
        <f>+IFERROR(PRODUCTOS[[#This Row],[PROYECCION COMPRA]]/PRODUCTOS[[#This Row],[PPTO TOTAL]]-1,"")</f>
        <v>-0.18006510324596747</v>
      </c>
      <c r="Y121" s="3">
        <f>+IFERROR((PRODUCTOS[[#This Row],[CANT X MODULO]]*704)-PRODUCTOS[[#This Row],[CANT. COMPRADA]],"")</f>
        <v>2424.8000000000002</v>
      </c>
      <c r="Z121" s="17">
        <f>+IFERROR(PRODUCTOS[[#This Row],[CANT. COMPRADA]]/PRODUCTOS[[#This Row],[PPTO FALTANTE]],"")</f>
        <v>0.21939953810623555</v>
      </c>
      <c r="AA121" s="3">
        <f>+IFERROR(PRODUCTOS[[#This Row],[PROYECCION COMPRA]]-(PRODUCTOS[[#This Row],[PPTO FALTANTE]]*PRODUCTOS[[#This Row],[PPTO]]),"")</f>
        <v>-241.568421052536</v>
      </c>
      <c r="AB121" s="3">
        <f>+_xlfn.XLOOKUP(PRODUCTOS[[#This Row],[CODIGO]],DETALLE_GD_1[CODIGO],DETALLE_GD_1[VALOR PPTO],"",0)</f>
        <v>580</v>
      </c>
      <c r="AC121" s="3">
        <f>+AB121-PRODUCTOS[[#This Row],[PPTO_ACTUALIZADO]]</f>
        <v>0</v>
      </c>
    </row>
    <row r="122" spans="1:29" x14ac:dyDescent="0.25">
      <c r="A122">
        <v>304007</v>
      </c>
      <c r="B122" t="s">
        <v>80</v>
      </c>
      <c r="C122" t="s">
        <v>541</v>
      </c>
      <c r="D122" t="s">
        <v>240</v>
      </c>
      <c r="E122" t="s">
        <v>401</v>
      </c>
      <c r="F122" s="2">
        <v>11444.353021999999</v>
      </c>
      <c r="G122" s="6" t="s">
        <v>18</v>
      </c>
      <c r="H122" s="2">
        <v>11444.353021999996</v>
      </c>
      <c r="I122" t="b">
        <v>1</v>
      </c>
      <c r="J122" t="str">
        <f>+_xlfn.XLOOKUP(PRODUCTOS[[#This Row],[CODIGO]],P_CRITICOS[CODIGO],P_CRITICOS[DESC CORTA],"",0)</f>
        <v>OSB 11MM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8.6625000000000014</v>
      </c>
      <c r="M122" s="2">
        <f>+IFERROR(PRODUCTOS[[#This Row],[PPTO]]*PRODUCTOS[[#This Row],[CANT X MODULO]],"")</f>
        <v>99136.70805307501</v>
      </c>
      <c r="N122" s="2">
        <f>+IFERROR(PRODUCTOS[[#This Row],[PPTO X MODULO]]*32,"")</f>
        <v>3172374.6576984003</v>
      </c>
      <c r="O122" s="2">
        <f>+IFERROR(PRODUCTOS[[#This Row],[PPTO X TORRE]]*22,"")</f>
        <v>69792242.469364807</v>
      </c>
      <c r="P122" s="3">
        <f>+IFERROR(PRODUCTOS[[#This Row],[CANT X MODULO]]*702,"")</f>
        <v>6081.0750000000007</v>
      </c>
      <c r="Q122" s="3">
        <f>+SUMIFS(DETALLE_GD_1[CANTIDAD SOLICITADA],DETALLE_GD_1[CODIGO],PRODUCTOS[[#This Row],[CODIGO]])</f>
        <v>1072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1072</v>
      </c>
      <c r="T122" s="3">
        <f>+IFERROR(PRODUCTOS[[#This Row],[CANTIDAD RECIBIDA]]/PRODUCTOS[[#This Row],[CANT X MODULO]],"")</f>
        <v>123.75180375180373</v>
      </c>
      <c r="U122" s="3">
        <f>+SUMIFS(DETALLE_GD_1[VALOR TOTAL POR ITEM GD],DETALLE_GD_1[CODIGO],PRODUCTOS[[#This Row],[CODIGO]])</f>
        <v>12389283</v>
      </c>
      <c r="V122" s="3">
        <f>+IFERROR(PRODUCTOS[[#This Row],[PRECIO DE COMPRA]]/PRODUCTOS[[#This Row],[CANT. COMPRADA]],"")</f>
        <v>11557.16697761194</v>
      </c>
      <c r="W122" s="3">
        <f>+IFERROR(PRODUCTOS[[#This Row],[PRECIO COMPRA UNITARIO]]*PRODUCTOS[[#This Row],[PPTO FALTANTE]],"")</f>
        <v>58090944.096268669</v>
      </c>
      <c r="X122" s="7">
        <f>+IFERROR(PRODUCTOS[[#This Row],[PROYECCION COMPRA]]/PRODUCTOS[[#This Row],[PPTO TOTAL]]-1,"")</f>
        <v>-0.1676590113612183</v>
      </c>
      <c r="Y122" s="3">
        <f>+IFERROR((PRODUCTOS[[#This Row],[CANT X MODULO]]*704)-PRODUCTOS[[#This Row],[CANT. COMPRADA]],"")</f>
        <v>5026.4000000000015</v>
      </c>
      <c r="Z122" s="17">
        <f>+IFERROR(PRODUCTOS[[#This Row],[CANT. COMPRADA]]/PRODUCTOS[[#This Row],[PPTO FALTANTE]],"")</f>
        <v>0.21327391373547663</v>
      </c>
      <c r="AA122" s="3">
        <f>+IFERROR(PRODUCTOS[[#This Row],[PROYECCION COMPRA]]-(PRODUCTOS[[#This Row],[PPTO FALTANTE]]*PRODUCTOS[[#This Row],[PPTO]]),"")</f>
        <v>567048.06648785621</v>
      </c>
      <c r="AB122" s="3">
        <f>+_xlfn.XLOOKUP(PRODUCTOS[[#This Row],[CODIGO]],DETALLE_GD_1[CODIGO],DETALLE_GD_1[VALOR PPTO],"",0)</f>
        <v>11444.352999999999</v>
      </c>
      <c r="AC122" s="3">
        <f>+AB122-PRODUCTOS[[#This Row],[PPTO_ACTUALIZADO]]</f>
        <v>-2.1999996533850208E-5</v>
      </c>
    </row>
    <row r="123" spans="1:29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16</v>
      </c>
      <c r="T123" s="3">
        <f>+IFERROR(PRODUCTOS[[#This Row],[CANTIDAD RECIBIDA]]/PRODUCTOS[[#This Row],[CANT X MODULO]],"")</f>
        <v>121.9047619047619</v>
      </c>
      <c r="U123" s="3">
        <f>+SUMIFS(DETALLE_GD_1[VALOR TOTAL POR ITEM GD],DETALLE_GD_1[CODIGO],PRODUCTOS[[#This Row],[CODIGO]])</f>
        <v>347247</v>
      </c>
      <c r="V123" s="3">
        <f>+IFERROR(PRODUCTOS[[#This Row],[PRECIO DE COMPRA]]/PRODUCTOS[[#This Row],[CANT. COMPRADA]],"")</f>
        <v>21702.9375</v>
      </c>
      <c r="W123" s="3">
        <f>+IFERROR(PRODUCTOS[[#This Row],[PRECIO COMPRA UNITARIO]]*PRODUCTOS[[#This Row],[PPTO FALTANTE]],"")</f>
        <v>1658104.425</v>
      </c>
      <c r="X123" s="7">
        <f>+IFERROR(PRODUCTOS[[#This Row],[PROYECCION COMPRA]]/PRODUCTOS[[#This Row],[PPTO TOTAL]]-1,"")</f>
        <v>-0.18121810115428771</v>
      </c>
      <c r="Y123" s="3">
        <f>+IFERROR((PRODUCTOS[[#This Row],[CANT X MODULO]]*704)-PRODUCTOS[[#This Row],[CANT. COMPRADA]],"")</f>
        <v>76.400000000000006</v>
      </c>
      <c r="Z123" s="17">
        <f>+IFERROR(PRODUCTOS[[#This Row],[CANT. COMPRADA]]/PRODUCTOS[[#This Row],[PPTO FALTANTE]],"")</f>
        <v>0.20942408376963348</v>
      </c>
      <c r="AA123" s="3">
        <f>+IFERROR(PRODUCTOS[[#This Row],[PROYECCION COMPRA]]-(PRODUCTOS[[#This Row],[PPTO FALTANTE]]*PRODUCTOS[[#This Row],[PPTO]]),"")</f>
        <v>-16318.00371040008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302046</v>
      </c>
      <c r="B124" t="s">
        <v>115</v>
      </c>
      <c r="C124" t="s">
        <v>547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4213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4213</v>
      </c>
      <c r="T124" s="3">
        <f>+IFERROR(PRODUCTOS[[#This Row],[CANTIDAD RECIBIDA]]/PRODUCTOS[[#This Row],[CANT X MODULO]],"")</f>
        <v>121.5873015873016</v>
      </c>
      <c r="U124" s="3">
        <f>+SUMIFS(DETALLE_GD_1[VALOR TOTAL POR ITEM GD],DETALLE_GD_1[CODIGO],PRODUCTOS[[#This Row],[CODIGO]])</f>
        <v>43381692</v>
      </c>
      <c r="V124" s="3">
        <f>+IFERROR(PRODUCTOS[[#This Row],[PRECIO DE COMPRA]]/PRODUCTOS[[#This Row],[CANT. COMPRADA]],"")</f>
        <v>10297.102302397341</v>
      </c>
      <c r="W124" s="3">
        <f>+IFERROR(PRODUCTOS[[#This Row],[PRECIO COMPRA UNITARIO]]*PRODUCTOS[[#This Row],[PPTO FALTANTE]],"")</f>
        <v>207801702.72375977</v>
      </c>
      <c r="X124" s="7">
        <f>+IFERROR(PRODUCTOS[[#This Row],[PROYECCION COMPRA]]/PRODUCTOS[[#This Row],[PPTO TOTAL]]-1,"")</f>
        <v>-0.16126470229601908</v>
      </c>
      <c r="Y124" s="3">
        <f>+IFERROR((PRODUCTOS[[#This Row],[CANT X MODULO]]*704)-PRODUCTOS[[#This Row],[CANT. COMPRADA]],"")</f>
        <v>20180.599999999999</v>
      </c>
      <c r="Z124" s="17">
        <f>+IFERROR(PRODUCTOS[[#This Row],[CANT. COMPRADA]]/PRODUCTOS[[#This Row],[PPTO FALTANTE]],"")</f>
        <v>0.2087648533740325</v>
      </c>
      <c r="AA124" s="3">
        <f>+IFERROR(PRODUCTOS[[#This Row],[PROYECCION COMPRA]]-(PRODUCTOS[[#This Row],[PPTO FALTANTE]]*PRODUCTOS[[#This Row],[PPTO]]),"")</f>
        <v>2835451.7006195784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5316484</v>
      </c>
      <c r="B125" t="s">
        <v>96</v>
      </c>
      <c r="C125" t="s">
        <v>602</v>
      </c>
      <c r="D125" t="s">
        <v>258</v>
      </c>
      <c r="E125" t="s">
        <v>405</v>
      </c>
      <c r="F125" s="2">
        <v>4372.7272730000004</v>
      </c>
      <c r="G125" s="6" t="s">
        <v>31</v>
      </c>
      <c r="H125" s="2">
        <v>4372.7272730000004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2295.6818183250002</v>
      </c>
      <c r="N125" s="2">
        <f>+IFERROR(PRODUCTOS[[#This Row],[PPTO X MODULO]]*32,"")</f>
        <v>73461.818186400007</v>
      </c>
      <c r="O125" s="2">
        <f>+IFERROR(PRODUCTOS[[#This Row],[PPTO X TORRE]]*22,"")</f>
        <v>1616160.0001008001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62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62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268837</v>
      </c>
      <c r="V125" s="3">
        <f>+IFERROR(PRODUCTOS[[#This Row],[PRECIO DE COMPRA]]/PRODUCTOS[[#This Row],[CANT. COMPRADA]],"")</f>
        <v>4336.0806451612907</v>
      </c>
      <c r="W125" s="3">
        <f>+IFERROR(PRODUCTOS[[#This Row],[PRECIO COMPRA UNITARIO]]*PRODUCTOS[[#This Row],[PPTO FALTANTE]],"")</f>
        <v>1333778.4064516132</v>
      </c>
      <c r="X125" s="7">
        <f>+IFERROR(PRODUCTOS[[#This Row],[PROYECCION COMPRA]]/PRODUCTOS[[#This Row],[PPTO TOTAL]]-1,"")</f>
        <v>-0.17472378578332259</v>
      </c>
      <c r="Y125" s="3">
        <f>+IFERROR((PRODUCTOS[[#This Row],[CANT X MODULO]]*704)-PRODUCTOS[[#This Row],[CANT. COMPRADA]],"")</f>
        <v>307.60000000000002</v>
      </c>
      <c r="Z125" s="17">
        <f>+IFERROR(PRODUCTOS[[#This Row],[CANT. COMPRADA]]/PRODUCTOS[[#This Row],[PPTO FALTANTE]],"")</f>
        <v>0.20156046814044212</v>
      </c>
      <c r="AA125" s="3">
        <f>+IFERROR(PRODUCTOS[[#This Row],[PROYECCION COMPRA]]-(PRODUCTOS[[#This Row],[PPTO FALTANTE]]*PRODUCTOS[[#This Row],[PPTO]]),"")</f>
        <v>-11272.502723186975</v>
      </c>
      <c r="AB125" s="3">
        <f>+_xlfn.XLOOKUP(PRODUCTOS[[#This Row],[CODIGO]],DETALLE_GD_1[CODIGO],DETALLE_GD_1[VALOR PPTO],"",0)</f>
        <v>4372.7272999999996</v>
      </c>
      <c r="AC125" s="3">
        <f>+AB125-PRODUCTOS[[#This Row],[PPTO_ACTUALIZADO]]</f>
        <v>2.6999999136023689E-5</v>
      </c>
    </row>
    <row r="126" spans="1:29" x14ac:dyDescent="0.25">
      <c r="A126">
        <v>302249</v>
      </c>
      <c r="B126" t="s">
        <v>178</v>
      </c>
      <c r="C126">
        <v>0</v>
      </c>
      <c r="D126" t="s">
        <v>240</v>
      </c>
      <c r="E126" t="s">
        <v>403</v>
      </c>
      <c r="F126" s="2">
        <v>2226.3091479999998</v>
      </c>
      <c r="G126" s="6" t="s">
        <v>20</v>
      </c>
      <c r="H126" s="2">
        <v>2226.3091479999998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6.3000000000000007</v>
      </c>
      <c r="M126" s="2">
        <f>+IFERROR(PRODUCTOS[[#This Row],[PPTO]]*PRODUCTOS[[#This Row],[CANT X MODULO]],"")</f>
        <v>14025.7476324</v>
      </c>
      <c r="N126" s="2">
        <f>+IFERROR(PRODUCTOS[[#This Row],[PPTO X MODULO]]*32,"")</f>
        <v>448823.9242368</v>
      </c>
      <c r="O126" s="2">
        <f>+IFERROR(PRODUCTOS[[#This Row],[PPTO X TORRE]]*22,"")</f>
        <v>9874126.3332096003</v>
      </c>
      <c r="P126" s="3">
        <f>+IFERROR(PRODUCTOS[[#This Row],[CANT X MODULO]]*702,"")</f>
        <v>4422.6000000000004</v>
      </c>
      <c r="Q126" s="3">
        <f>+SUMIFS(DETALLE_GD_1[CANTIDAD SOLICITADA],DETALLE_GD_1[CODIGO],PRODUCTOS[[#This Row],[CODIGO]])</f>
        <v>744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744</v>
      </c>
      <c r="T126" s="3">
        <f>+IFERROR(PRODUCTOS[[#This Row],[CANTIDAD RECIBIDA]]/PRODUCTOS[[#This Row],[CANT X MODULO]],"")</f>
        <v>118.09523809523809</v>
      </c>
      <c r="U126" s="3">
        <f>+SUMIFS(DETALLE_GD_1[VALOR TOTAL POR ITEM GD],DETALLE_GD_1[CODIGO],PRODUCTOS[[#This Row],[CODIGO]])</f>
        <v>1681108</v>
      </c>
      <c r="V126" s="3">
        <f>+IFERROR(PRODUCTOS[[#This Row],[PRECIO DE COMPRA]]/PRODUCTOS[[#This Row],[CANT. COMPRADA]],"")</f>
        <v>2259.5537634408602</v>
      </c>
      <c r="W126" s="3">
        <f>+IFERROR(PRODUCTOS[[#This Row],[PRECIO COMPRA UNITARIO]]*PRODUCTOS[[#This Row],[PPTO FALTANTE]],"")</f>
        <v>8340464.851612905</v>
      </c>
      <c r="X126" s="7">
        <f>+IFERROR(PRODUCTOS[[#This Row],[PROYECCION COMPRA]]/PRODUCTOS[[#This Row],[PPTO TOTAL]]-1,"")</f>
        <v>-0.15532123347850424</v>
      </c>
      <c r="Y126" s="3">
        <f>+IFERROR((PRODUCTOS[[#This Row],[CANT X MODULO]]*704)-PRODUCTOS[[#This Row],[CANT. COMPRADA]],"")</f>
        <v>3691.2000000000007</v>
      </c>
      <c r="Z126" s="17">
        <f>+IFERROR(PRODUCTOS[[#This Row],[CANT. COMPRADA]]/PRODUCTOS[[#This Row],[PPTO FALTANTE]],"")</f>
        <v>0.2015604681404421</v>
      </c>
      <c r="AA126" s="3">
        <f>+IFERROR(PRODUCTOS[[#This Row],[PROYECCION COMPRA]]-(PRODUCTOS[[#This Row],[PPTO FALTANTE]]*PRODUCTOS[[#This Row],[PPTO]]),"")</f>
        <v>122712.52451530378</v>
      </c>
      <c r="AB126" s="3">
        <f>+_xlfn.XLOOKUP(PRODUCTOS[[#This Row],[CODIGO]],DETALLE_GD_1[CODIGO],DETALLE_GD_1[VALOR PPTO],"",0)</f>
        <v>2226.3090999999999</v>
      </c>
      <c r="AC126" s="3">
        <f>+AB126-PRODUCTOS[[#This Row],[PPTO_ACTUALIZADO]]</f>
        <v>-4.799999987881165E-5</v>
      </c>
    </row>
    <row r="127" spans="1:29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836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836</v>
      </c>
      <c r="T127" s="3">
        <f>+IFERROR(PRODUCTOS[[#This Row],[CANTIDAD RECIBIDA]]/PRODUCTOS[[#This Row],[CANT X MODULO]],"")</f>
        <v>117.95414462081126</v>
      </c>
      <c r="U127" s="3">
        <f>+SUMIFS(DETALLE_GD_1[VALOR TOTAL POR ITEM GD],DETALLE_GD_1[CODIGO],PRODUCTOS[[#This Row],[CODIGO]])</f>
        <v>18802683</v>
      </c>
      <c r="V127" s="3">
        <f>+IFERROR(PRODUCTOS[[#This Row],[PRECIO DE COMPRA]]/PRODUCTOS[[#This Row],[CANT. COMPRADA]],"")</f>
        <v>22491.247607655503</v>
      </c>
      <c r="W127" s="3">
        <f>+IFERROR(PRODUCTOS[[#This Row],[PRECIO COMPRA UNITARIO]]*PRODUCTOS[[#This Row],[PPTO FALTANTE]],"")</f>
        <v>93419646.063157931</v>
      </c>
      <c r="X127" s="7">
        <f>+IFERROR(PRODUCTOS[[#This Row],[PROYECCION COMPRA]]/PRODUCTOS[[#This Row],[PPTO TOTAL]]-1,"")</f>
        <v>-0.15458475142011519</v>
      </c>
      <c r="Y127" s="3">
        <f>+IFERROR((PRODUCTOS[[#This Row],[CANT X MODULO]]*704)-PRODUCTOS[[#This Row],[CANT. COMPRADA]],"")</f>
        <v>4153.6000000000013</v>
      </c>
      <c r="Z127" s="17">
        <f>+IFERROR(PRODUCTOS[[#This Row],[CANT. COMPRADA]]/PRODUCTOS[[#This Row],[PPTO FALTANTE]],"")</f>
        <v>0.2012711864406779</v>
      </c>
      <c r="AA127" s="3">
        <f>+IFERROR(PRODUCTOS[[#This Row],[PROYECCION COMPRA]]-(PRODUCTOS[[#This Row],[PPTO FALTANTE]]*PRODUCTOS[[#This Row],[PPTO]]),"")</f>
        <v>1432513.6533786952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x14ac:dyDescent="0.25">
      <c r="A128">
        <v>1405006</v>
      </c>
      <c r="B128" t="s">
        <v>199</v>
      </c>
      <c r="C128">
        <v>0</v>
      </c>
      <c r="D128" t="s">
        <v>244</v>
      </c>
      <c r="E128" t="s">
        <v>409</v>
      </c>
      <c r="F128" s="2">
        <v>35.19746</v>
      </c>
      <c r="G128" s="6" t="s">
        <v>31</v>
      </c>
      <c r="H128" s="2">
        <v>35.197460000000007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30.450000000000003</v>
      </c>
      <c r="M128" s="2">
        <f>+IFERROR(PRODUCTOS[[#This Row],[PPTO]]*PRODUCTOS[[#This Row],[CANT X MODULO]],"")</f>
        <v>1071.762657</v>
      </c>
      <c r="N128" s="2">
        <f>+IFERROR(PRODUCTOS[[#This Row],[PPTO X MODULO]]*32,"")</f>
        <v>34296.405024</v>
      </c>
      <c r="O128" s="2">
        <f>+IFERROR(PRODUCTOS[[#This Row],[PPTO X TORRE]]*22,"")</f>
        <v>754520.91052799998</v>
      </c>
      <c r="P128" s="3">
        <f>+IFERROR(PRODUCTOS[[#This Row],[CANT X MODULO]]*702,"")</f>
        <v>21375.9</v>
      </c>
      <c r="Q128" s="3">
        <f>+SUMIFS(DETALLE_GD_1[CANTIDAD SOLICITADA],DETALLE_GD_1[CODIGO],PRODUCTOS[[#This Row],[CODIGO]])</f>
        <v>3550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3550</v>
      </c>
      <c r="T128" s="3">
        <f>+IFERROR(PRODUCTOS[[#This Row],[CANTIDAD RECIBIDA]]/PRODUCTOS[[#This Row],[CANT X MODULO]],"")</f>
        <v>116.58456486042692</v>
      </c>
      <c r="U128" s="3">
        <f>+SUMIFS(DETALLE_GD_1[VALOR TOTAL POR ITEM GD],DETALLE_GD_1[CODIGO],PRODUCTOS[[#This Row],[CODIGO]])</f>
        <v>125167</v>
      </c>
      <c r="V128" s="3">
        <f>+IFERROR(PRODUCTOS[[#This Row],[PRECIO DE COMPRA]]/PRODUCTOS[[#This Row],[CANT. COMPRADA]],"")</f>
        <v>35.258309859154927</v>
      </c>
      <c r="W128" s="3">
        <f>+IFERROR(PRODUCTOS[[#This Row],[PRECIO COMPRA UNITARIO]]*PRODUCTOS[[#This Row],[PPTO FALTANTE]],"")</f>
        <v>630658.33678873244</v>
      </c>
      <c r="X128" s="7">
        <f>+IFERROR(PRODUCTOS[[#This Row],[PROYECCION COMPRA]]/PRODUCTOS[[#This Row],[PPTO TOTAL]]-1,"")</f>
        <v>-0.16416055805874319</v>
      </c>
      <c r="Y128" s="3">
        <f>+IFERROR((PRODUCTOS[[#This Row],[CANT X MODULO]]*704)-PRODUCTOS[[#This Row],[CANT. COMPRADA]],"")</f>
        <v>17886.800000000003</v>
      </c>
      <c r="Z128" s="17">
        <f>+IFERROR(PRODUCTOS[[#This Row],[CANT. COMPRADA]]/PRODUCTOS[[#This Row],[PPTO FALTANTE]],"")</f>
        <v>0.19847038039224452</v>
      </c>
      <c r="AA128" s="3">
        <f>+IFERROR(PRODUCTOS[[#This Row],[PROYECCION COMPRA]]-(PRODUCTOS[[#This Row],[PPTO FALTANTE]]*PRODUCTOS[[#This Row],[PPTO]]),"")</f>
        <v>1088.4092607323546</v>
      </c>
      <c r="AB128" s="3">
        <f>+_xlfn.XLOOKUP(PRODUCTOS[[#This Row],[CODIGO]],DETALLE_GD_1[CODIGO],DETALLE_GD_1[VALOR PPTO],"",0)</f>
        <v>35.197499999999998</v>
      </c>
      <c r="AC128" s="3">
        <f>+AB128-PRODUCTOS[[#This Row],[PPTO_ACTUALIZADO]]</f>
        <v>3.9999999991380264E-5</v>
      </c>
    </row>
    <row r="129" spans="1:29" x14ac:dyDescent="0.25">
      <c r="A129">
        <v>5316483</v>
      </c>
      <c r="B129" t="s">
        <v>97</v>
      </c>
      <c r="C129" t="s">
        <v>603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61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61</v>
      </c>
      <c r="T129" s="3">
        <f>+IFERROR(PRODUCTOS[[#This Row],[CANTIDAD RECIBIDA]]/PRODUCTOS[[#This Row],[CANT X MODULO]],"")</f>
        <v>116.19047619047619</v>
      </c>
      <c r="U129" s="3">
        <f>+SUMIFS(DETALLE_GD_1[VALOR TOTAL POR ITEM GD],DETALLE_GD_1[CODIGO],PRODUCTOS[[#This Row],[CODIGO]])</f>
        <v>186197</v>
      </c>
      <c r="V129" s="3">
        <f>+IFERROR(PRODUCTOS[[#This Row],[PRECIO DE COMPRA]]/PRODUCTOS[[#This Row],[CANT. COMPRADA]],"")</f>
        <v>3052.4098360655739</v>
      </c>
      <c r="W129" s="3">
        <f>+IFERROR(PRODUCTOS[[#This Row],[PRECIO COMPRA UNITARIO]]*PRODUCTOS[[#This Row],[PPTO FALTANTE]],"")</f>
        <v>941973.67540983623</v>
      </c>
      <c r="X129" s="7">
        <f>+IFERROR(PRODUCTOS[[#This Row],[PROYECCION COMPRA]]/PRODUCTOS[[#This Row],[PPTO TOTAL]]-1,"")</f>
        <v>-0.21280440720821192</v>
      </c>
      <c r="Y129" s="3">
        <f>+IFERROR((PRODUCTOS[[#This Row],[CANT X MODULO]]*704)-PRODUCTOS[[#This Row],[CANT. COMPRADA]],"")</f>
        <v>308.60000000000002</v>
      </c>
      <c r="Z129" s="17">
        <f>+IFERROR(PRODUCTOS[[#This Row],[CANT. COMPRADA]]/PRODUCTOS[[#This Row],[PPTO FALTANTE]],"")</f>
        <v>0.19766688269604665</v>
      </c>
      <c r="AA129" s="3">
        <f>+IFERROR(PRODUCTOS[[#This Row],[PROYECCION COMPRA]]-(PRODUCTOS[[#This Row],[PPTO FALTANTE]]*PRODUCTOS[[#This Row],[PPTO]]),"")</f>
        <v>-57151.888919963851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 t="s">
        <v>21</v>
      </c>
      <c r="B130" t="s">
        <v>22</v>
      </c>
      <c r="C130" t="s">
        <v>528</v>
      </c>
      <c r="D130" t="s">
        <v>240</v>
      </c>
      <c r="E130" t="s">
        <v>403</v>
      </c>
      <c r="F130" s="2">
        <v>15359.702784999999</v>
      </c>
      <c r="G130" s="6" t="s">
        <v>20</v>
      </c>
      <c r="H130" s="2">
        <v>15359.702785000003</v>
      </c>
      <c r="I130" t="b">
        <v>1</v>
      </c>
      <c r="J130" t="str">
        <f>+_xlfn.XLOOKUP(PRODUCTOS[[#This Row],[CODIGO]],P_CRITICOS[CODIGO],P_CRITICOS[DESC CORTA],"",0)</f>
        <v>PINO 3X8X320</v>
      </c>
      <c r="K130" t="str">
        <f>+IFERROR(IF(VLOOKUP(PRODUCTOS[[#This Row],[CODIGO]],P_CRITICOS[],3,0)="*","PRODUCTO CRITICO","NO CRITICO"),"NO CRITICO")</f>
        <v>PRODUCTO CRITICO</v>
      </c>
      <c r="L130" s="15">
        <f>+_xlfn.XLOOKUP(PRODUCTOS[[#This Row],[CODIGO]],BD_MODULO[Artículo],BD_MODULO[CUB_ACTUALIZADA],"",0)</f>
        <v>6.3000000000000007</v>
      </c>
      <c r="M130" s="2">
        <f>+IFERROR(PRODUCTOS[[#This Row],[PPTO]]*PRODUCTOS[[#This Row],[CANT X MODULO]],"")</f>
        <v>96766.127545500014</v>
      </c>
      <c r="N130" s="2">
        <f>+IFERROR(PRODUCTOS[[#This Row],[PPTO X MODULO]]*32,"")</f>
        <v>3096516.0814560005</v>
      </c>
      <c r="O130" s="2">
        <f>+IFERROR(PRODUCTOS[[#This Row],[PPTO X TORRE]]*22,"")</f>
        <v>68123353.792032003</v>
      </c>
      <c r="P130" s="3">
        <f>+IFERROR(PRODUCTOS[[#This Row],[CANT X MODULO]]*702,"")</f>
        <v>4422.6000000000004</v>
      </c>
      <c r="Q130" s="3">
        <f>+SUMIFS(DETALLE_GD_1[CANTIDAD SOLICITADA],DETALLE_GD_1[CODIGO],PRODUCTOS[[#This Row],[CODIGO]])</f>
        <v>728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728</v>
      </c>
      <c r="T130" s="3">
        <f>+IFERROR(PRODUCTOS[[#This Row],[CANTIDAD RECIBIDA]]/PRODUCTOS[[#This Row],[CANT X MODULO]],"")</f>
        <v>115.55555555555554</v>
      </c>
      <c r="U130" s="3">
        <f>+SUMIFS(DETALLE_GD_1[VALOR TOTAL POR ITEM GD],DETALLE_GD_1[CODIGO],PRODUCTOS[[#This Row],[CODIGO]])</f>
        <v>11256292</v>
      </c>
      <c r="V130" s="3">
        <f>+IFERROR(PRODUCTOS[[#This Row],[PRECIO DE COMPRA]]/PRODUCTOS[[#This Row],[CANT. COMPRADA]],"")</f>
        <v>15461.939560439561</v>
      </c>
      <c r="W130" s="3">
        <f>+IFERROR(PRODUCTOS[[#This Row],[PRECIO COMPRA UNITARIO]]*PRODUCTOS[[#This Row],[PPTO FALTANTE]],"")</f>
        <v>57320502.338461556</v>
      </c>
      <c r="X130" s="7">
        <f>+IFERROR(PRODUCTOS[[#This Row],[PROYECCION COMPRA]]/PRODUCTOS[[#This Row],[PPTO TOTAL]]-1,"")</f>
        <v>-0.1585777982474198</v>
      </c>
      <c r="Y130" s="3">
        <f>+IFERROR((PRODUCTOS[[#This Row],[CANT X MODULO]]*704)-PRODUCTOS[[#This Row],[CANT. COMPRADA]],"")</f>
        <v>3707.2000000000007</v>
      </c>
      <c r="Z130" s="17">
        <f>+IFERROR(PRODUCTOS[[#This Row],[CANT. COMPRADA]]/PRODUCTOS[[#This Row],[PPTO FALTANTE]],"")</f>
        <v>0.19637462235649544</v>
      </c>
      <c r="AA130" s="3">
        <f>+IFERROR(PRODUCTOS[[#This Row],[PROYECCION COMPRA]]-(PRODUCTOS[[#This Row],[PPTO FALTANTE]]*PRODUCTOS[[#This Row],[PPTO]]),"")</f>
        <v>379012.17390954494</v>
      </c>
      <c r="AB130" s="3">
        <f>+_xlfn.XLOOKUP(PRODUCTOS[[#This Row],[CODIGO]],DETALLE_GD_1[CODIGO],DETALLE_GD_1[VALOR PPTO],"",0)</f>
        <v>15359.702799999999</v>
      </c>
      <c r="AC130" s="3">
        <f>+AB130-PRODUCTOS[[#This Row],[PPTO_ACTUALIZADO]]</f>
        <v>1.499999598308932E-5</v>
      </c>
    </row>
    <row r="131" spans="1:29" x14ac:dyDescent="0.25">
      <c r="A131">
        <v>704022</v>
      </c>
      <c r="B131" t="s">
        <v>330</v>
      </c>
      <c r="C131" t="s">
        <v>669</v>
      </c>
      <c r="D131" t="s">
        <v>240</v>
      </c>
      <c r="E131" t="s">
        <v>402</v>
      </c>
      <c r="F131" s="2">
        <v>306</v>
      </c>
      <c r="G131" s="6" t="s">
        <v>31</v>
      </c>
      <c r="H131" s="2">
        <v>306.00000000000006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14.175000000000001</v>
      </c>
      <c r="M131" s="2">
        <f>+IFERROR(PRODUCTOS[[#This Row],[PPTO]]*PRODUCTOS[[#This Row],[CANT X MODULO]],"")</f>
        <v>4337.55</v>
      </c>
      <c r="N131" s="2">
        <f>+IFERROR(PRODUCTOS[[#This Row],[PPTO X MODULO]]*32,"")</f>
        <v>138801.60000000001</v>
      </c>
      <c r="O131" s="2">
        <f>+IFERROR(PRODUCTOS[[#This Row],[PPTO X TORRE]]*22,"")</f>
        <v>3053635.2</v>
      </c>
      <c r="P131" s="3">
        <f>+IFERROR(PRODUCTOS[[#This Row],[CANT X MODULO]]*702,"")</f>
        <v>9950.85</v>
      </c>
      <c r="Q131" s="3">
        <f>+SUMIFS(DETALLE_GD_1[CANTIDAD SOLICITADA],DETALLE_GD_1[CODIGO],PRODUCTOS[[#This Row],[CODIGO]])</f>
        <v>1610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1610</v>
      </c>
      <c r="T131" s="3">
        <f>+IFERROR(PRODUCTOS[[#This Row],[CANTIDAD RECIBIDA]]/PRODUCTOS[[#This Row],[CANT X MODULO]],"")</f>
        <v>113.58024691358024</v>
      </c>
      <c r="U131" s="3">
        <f>+SUMIFS(DETALLE_GD_1[VALOR TOTAL POR ITEM GD],DETALLE_GD_1[CODIGO],PRODUCTOS[[#This Row],[CODIGO]])</f>
        <v>416003</v>
      </c>
      <c r="V131" s="3">
        <f>+IFERROR(PRODUCTOS[[#This Row],[PRECIO DE COMPRA]]/PRODUCTOS[[#This Row],[CANT. COMPRADA]],"")</f>
        <v>258.38695652173914</v>
      </c>
      <c r="W131" s="3">
        <f>+IFERROR(PRODUCTOS[[#This Row],[PRECIO COMPRA UNITARIO]]*PRODUCTOS[[#This Row],[PPTO FALTANTE]],"")</f>
        <v>2162492.1165217394</v>
      </c>
      <c r="X131" s="7">
        <f>+IFERROR(PRODUCTOS[[#This Row],[PROYECCION COMPRA]]/PRODUCTOS[[#This Row],[PPTO TOTAL]]-1,"")</f>
        <v>-0.29183023678737419</v>
      </c>
      <c r="Y131" s="3">
        <f>+IFERROR((PRODUCTOS[[#This Row],[CANT X MODULO]]*704)-PRODUCTOS[[#This Row],[CANT. COMPRADA]],"")</f>
        <v>8369.2000000000007</v>
      </c>
      <c r="Z131" s="17">
        <f>+IFERROR(PRODUCTOS[[#This Row],[CANT. COMPRADA]]/PRODUCTOS[[#This Row],[PPTO FALTANTE]],"")</f>
        <v>0.19237203077952492</v>
      </c>
      <c r="AA131" s="3">
        <f>+IFERROR(PRODUCTOS[[#This Row],[PROYECCION COMPRA]]-(PRODUCTOS[[#This Row],[PPTO FALTANTE]]*PRODUCTOS[[#This Row],[PPTO]]),"")</f>
        <v>-398483.08347826079</v>
      </c>
      <c r="AB131" s="3">
        <f>+_xlfn.XLOOKUP(PRODUCTOS[[#This Row],[CODIGO]],DETALLE_GD_1[CODIGO],DETALLE_GD_1[VALOR PPTO],"",0)</f>
        <v>306</v>
      </c>
      <c r="AC131" s="3">
        <f>+AB131-PRODUCTOS[[#This Row],[PPTO_ACTUALIZADO]]</f>
        <v>0</v>
      </c>
    </row>
    <row r="132" spans="1:29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14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14</v>
      </c>
      <c r="T132" s="3">
        <f>+IFERROR(PRODUCTOS[[#This Row],[CANTIDAD RECIBIDA]]/PRODUCTOS[[#This Row],[CANT X MODULO]],"")</f>
        <v>111.11111111111111</v>
      </c>
      <c r="U132" s="3">
        <f>+SUMIFS(DETALLE_GD_1[VALOR TOTAL POR ITEM GD],DETALLE_GD_1[CODIGO],PRODUCTOS[[#This Row],[CODIGO]])</f>
        <v>245000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1307320.0000000002</v>
      </c>
      <c r="X132" s="7">
        <f>+IFERROR(PRODUCTOS[[#This Row],[PROYECCION COMPRA]]/PRODUCTOS[[#This Row],[PPTO TOTAL]]-1,"")</f>
        <v>-0.15783274463040164</v>
      </c>
      <c r="Y132" s="3">
        <f>+IFERROR((PRODUCTOS[[#This Row],[CANT X MODULO]]*704)-PRODUCTOS[[#This Row],[CANT. COMPRADA]],"")</f>
        <v>74.704000000000008</v>
      </c>
      <c r="Z132" s="17">
        <f>+IFERROR(PRODUCTOS[[#This Row],[CANT. COMPRADA]]/PRODUCTOS[[#This Row],[PPTO FALTANTE]],"")</f>
        <v>0.1874062968515742</v>
      </c>
      <c r="AA132" s="3">
        <f>+IFERROR(PRODUCTOS[[#This Row],[PROYECCION COMPRA]]-(PRODUCTOS[[#This Row],[PPTO FALTANTE]]*PRODUCTOS[[#This Row],[PPTO]]),"")</f>
        <v>-6.9261813599150628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x14ac:dyDescent="0.25">
      <c r="A133">
        <v>412302</v>
      </c>
      <c r="B133" t="s">
        <v>165</v>
      </c>
      <c r="C133">
        <v>0</v>
      </c>
      <c r="D133" t="s">
        <v>240</v>
      </c>
      <c r="E133" t="s">
        <v>399</v>
      </c>
      <c r="F133" s="2">
        <v>4742.4586669999999</v>
      </c>
      <c r="G133" s="6" t="s">
        <v>31</v>
      </c>
      <c r="H133" s="2">
        <v>4742.4586669999999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4979.5816003500004</v>
      </c>
      <c r="N133" s="2">
        <f>+IFERROR(PRODUCTOS[[#This Row],[PPTO X MODULO]]*32,"")</f>
        <v>159346.61121120001</v>
      </c>
      <c r="O133" s="2">
        <f>+IFERROR(PRODUCTOS[[#This Row],[PPTO X TORRE]]*22,"")</f>
        <v>3505625.4466464003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115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115</v>
      </c>
      <c r="T133" s="3">
        <f>+IFERROR(PRODUCTOS[[#This Row],[CANTIDAD RECIBIDA]]/PRODUCTOS[[#This Row],[CANT X MODULO]],"")</f>
        <v>109.52380952380952</v>
      </c>
      <c r="U133" s="3">
        <f>+SUMIFS(DETALLE_GD_1[VALOR TOTAL POR ITEM GD],DETALLE_GD_1[CODIGO],PRODUCTOS[[#This Row],[CODIGO]])</f>
        <v>545384</v>
      </c>
      <c r="V133" s="3">
        <f>+IFERROR(PRODUCTOS[[#This Row],[PRECIO DE COMPRA]]/PRODUCTOS[[#This Row],[CANT. COMPRADA]],"")</f>
        <v>4742.4695652173914</v>
      </c>
      <c r="W133" s="3">
        <f>+IFERROR(PRODUCTOS[[#This Row],[PRECIO COMPRA UNITARIO]]*PRODUCTOS[[#This Row],[PPTO FALTANTE]],"")</f>
        <v>2960249.502608696</v>
      </c>
      <c r="X133" s="7">
        <f>+IFERROR(PRODUCTOS[[#This Row],[PROYECCION COMPRA]]/PRODUCTOS[[#This Row],[PPTO TOTAL]]-1,"")</f>
        <v>-0.15557165257327454</v>
      </c>
      <c r="Y133" s="3">
        <f>+IFERROR((PRODUCTOS[[#This Row],[CANT X MODULO]]*704)-PRODUCTOS[[#This Row],[CANT. COMPRADA]],"")</f>
        <v>624.20000000000005</v>
      </c>
      <c r="Z133" s="17">
        <f>+IFERROR(PRODUCTOS[[#This Row],[CANT. COMPRADA]]/PRODUCTOS[[#This Row],[PPTO FALTANTE]],"")</f>
        <v>0.18423582185197052</v>
      </c>
      <c r="AA133" s="3">
        <f>+IFERROR(PRODUCTOS[[#This Row],[PROYECCION COMPRA]]-(PRODUCTOS[[#This Row],[PPTO FALTANTE]]*PRODUCTOS[[#This Row],[PPTO]]),"")</f>
        <v>6.802667296025902</v>
      </c>
      <c r="AB133" s="3">
        <f>+_xlfn.XLOOKUP(PRODUCTOS[[#This Row],[CODIGO]],DETALLE_GD_1[CODIGO],DETALLE_GD_1[VALOR PPTO],"",0)</f>
        <v>4742.4587000000001</v>
      </c>
      <c r="AC133" s="3">
        <f>+AB133-PRODUCTOS[[#This Row],[PPTO_ACTUALIZADO]]</f>
        <v>3.3000000257743523E-5</v>
      </c>
    </row>
    <row r="134" spans="1:29" x14ac:dyDescent="0.25">
      <c r="A134">
        <v>412280</v>
      </c>
      <c r="B134" t="s">
        <v>40</v>
      </c>
      <c r="C134" t="s">
        <v>552</v>
      </c>
      <c r="D134" t="s">
        <v>240</v>
      </c>
      <c r="E134" t="s">
        <v>399</v>
      </c>
      <c r="F134" s="2">
        <v>40002.920093000001</v>
      </c>
      <c r="G134" s="6" t="s">
        <v>31</v>
      </c>
      <c r="H134" s="2">
        <v>40002.920093000001</v>
      </c>
      <c r="I134" t="b">
        <v>1</v>
      </c>
      <c r="J134" t="str">
        <f>+_xlfn.XLOOKUP(PRODUCTOS[[#This Row],[CODIGO]],P_CRITICOS[CODIGO],P_CRITICOS[DESC CORTA],"",0)</f>
        <v>HOLDOWN PB2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7.875</v>
      </c>
      <c r="M134" s="2">
        <f>+IFERROR(PRODUCTOS[[#This Row],[PPTO]]*PRODUCTOS[[#This Row],[CANT X MODULO]],"")</f>
        <v>315022.99573237501</v>
      </c>
      <c r="N134" s="2">
        <f>+IFERROR(PRODUCTOS[[#This Row],[PPTO X MODULO]]*32,"")</f>
        <v>10080735.863436</v>
      </c>
      <c r="O134" s="2">
        <f>+IFERROR(PRODUCTOS[[#This Row],[PPTO X TORRE]]*22,"")</f>
        <v>221776188.995592</v>
      </c>
      <c r="P134" s="3">
        <f>+IFERROR(PRODUCTOS[[#This Row],[CANT X MODULO]]*702,"")</f>
        <v>5528.25</v>
      </c>
      <c r="Q134" s="3">
        <f>+SUMIFS(DETALLE_GD_1[CANTIDAD SOLICITADA],DETALLE_GD_1[CODIGO],PRODUCTOS[[#This Row],[CODIGO]])</f>
        <v>798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798</v>
      </c>
      <c r="T134" s="3">
        <f>+IFERROR(PRODUCTOS[[#This Row],[CANTIDAD RECIBIDA]]/PRODUCTOS[[#This Row],[CANT X MODULO]],"")</f>
        <v>101.33333333333333</v>
      </c>
      <c r="U134" s="3">
        <f>+SUMIFS(DETALLE_GD_1[VALOR TOTAL POR ITEM GD],DETALLE_GD_1[CODIGO],PRODUCTOS[[#This Row],[CODIGO]])</f>
        <v>31293935</v>
      </c>
      <c r="V134" s="3">
        <f>+IFERROR(PRODUCTOS[[#This Row],[PRECIO DE COMPRA]]/PRODUCTOS[[#This Row],[CANT. COMPRADA]],"")</f>
        <v>39215.45739348371</v>
      </c>
      <c r="W134" s="3">
        <f>+IFERROR(PRODUCTOS[[#This Row],[PRECIO COMPRA UNITARIO]]*PRODUCTOS[[#This Row],[PPTO FALTANTE]],"")</f>
        <v>186116560.78947368</v>
      </c>
      <c r="X134" s="7">
        <f>+IFERROR(PRODUCTOS[[#This Row],[PROYECCION COMPRA]]/PRODUCTOS[[#This Row],[PPTO TOTAL]]-1,"")</f>
        <v>-0.16079105862364274</v>
      </c>
      <c r="Y134" s="3">
        <f>+IFERROR((PRODUCTOS[[#This Row],[CANT X MODULO]]*704)-PRODUCTOS[[#This Row],[CANT. COMPRADA]],"")</f>
        <v>4746</v>
      </c>
      <c r="Z134" s="17">
        <f>+IFERROR(PRODUCTOS[[#This Row],[CANT. COMPRADA]]/PRODUCTOS[[#This Row],[PPTO FALTANTE]],"")</f>
        <v>0.16814159292035399</v>
      </c>
      <c r="AA134" s="3">
        <f>+IFERROR(PRODUCTOS[[#This Row],[PROYECCION COMPRA]]-(PRODUCTOS[[#This Row],[PPTO FALTANTE]]*PRODUCTOS[[#This Row],[PPTO]]),"")</f>
        <v>-3737297.9719043076</v>
      </c>
      <c r="AB134" s="3">
        <f>+_xlfn.XLOOKUP(PRODUCTOS[[#This Row],[CODIGO]],DETALLE_GD_1[CODIGO],DETALLE_GD_1[VALOR PPTO],"",0)</f>
        <v>40002.920100000003</v>
      </c>
      <c r="AC134" s="3">
        <f>+AB134-PRODUCTOS[[#This Row],[PPTO_ACTUALIZADO]]</f>
        <v>7.0000023697502911E-6</v>
      </c>
    </row>
    <row r="135" spans="1:29" x14ac:dyDescent="0.25">
      <c r="A135">
        <v>304101</v>
      </c>
      <c r="B135" t="s">
        <v>17</v>
      </c>
      <c r="C135" t="s">
        <v>535</v>
      </c>
      <c r="D135" t="s">
        <v>240</v>
      </c>
      <c r="E135" t="s">
        <v>401</v>
      </c>
      <c r="F135" s="2">
        <v>9657.5879499999992</v>
      </c>
      <c r="G135" s="6" t="s">
        <v>18</v>
      </c>
      <c r="H135" s="2">
        <v>9657.5879500000046</v>
      </c>
      <c r="I135" t="b">
        <v>1</v>
      </c>
      <c r="J135" t="str">
        <f>+_xlfn.XLOOKUP(PRODUCTOS[[#This Row],[CODIGO]],P_CRITICOS[CODIGO],P_CRITICOS[DESC CORTA],"",0)</f>
        <v>OSB 9.5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47.643749999999976</v>
      </c>
      <c r="M135" s="2">
        <f>+IFERROR(PRODUCTOS[[#This Row],[PPTO]]*PRODUCTOS[[#This Row],[CANT X MODULO]],"")</f>
        <v>460123.70589281223</v>
      </c>
      <c r="N135" s="2">
        <f>+IFERROR(PRODUCTOS[[#This Row],[PPTO X MODULO]]*32,"")</f>
        <v>14723958.588569991</v>
      </c>
      <c r="O135" s="2">
        <f>+IFERROR(PRODUCTOS[[#This Row],[PPTO X TORRE]]*22,"")</f>
        <v>323927088.94853979</v>
      </c>
      <c r="P135" s="3">
        <f>+IFERROR(PRODUCTOS[[#This Row],[CANT X MODULO]]*702,"")</f>
        <v>33445.912499999984</v>
      </c>
      <c r="Q135" s="3">
        <f>+SUMIFS(DETALLE_GD_1[CANTIDAD SOLICITADA],DETALLE_GD_1[CODIGO],PRODUCTOS[[#This Row],[CODIGO]])</f>
        <v>4801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4801</v>
      </c>
      <c r="T135" s="3">
        <f>+IFERROR(PRODUCTOS[[#This Row],[CANTIDAD RECIBIDA]]/PRODUCTOS[[#This Row],[CANT X MODULO]],"")</f>
        <v>100.76872622327173</v>
      </c>
      <c r="U135" s="3">
        <f>+SUMIFS(DETALLE_GD_1[VALOR TOTAL POR ITEM GD],DETALLE_GD_1[CODIGO],PRODUCTOS[[#This Row],[CODIGO]])</f>
        <v>46341721</v>
      </c>
      <c r="V135" s="3">
        <f>+IFERROR(PRODUCTOS[[#This Row],[PRECIO DE COMPRA]]/PRODUCTOS[[#This Row],[CANT. COMPRADA]],"")</f>
        <v>9652.5142678608627</v>
      </c>
      <c r="W135" s="3">
        <f>+IFERROR(PRODUCTOS[[#This Row],[PRECIO COMPRA UNITARIO]]*PRODUCTOS[[#This Row],[PPTO FALTANTE]],"")</f>
        <v>277415190.56117457</v>
      </c>
      <c r="X135" s="7">
        <f>+IFERROR(PRODUCTOS[[#This Row],[PROYECCION COMPRA]]/PRODUCTOS[[#This Row],[PPTO TOTAL]]-1,"")</f>
        <v>-0.14358755403366175</v>
      </c>
      <c r="Y135" s="3">
        <f>+IFERROR((PRODUCTOS[[#This Row],[CANT X MODULO]]*704)-PRODUCTOS[[#This Row],[CANT. COMPRADA]],"")</f>
        <v>28740.199999999983</v>
      </c>
      <c r="Z135" s="17">
        <f>+IFERROR(PRODUCTOS[[#This Row],[CANT. COMPRADA]]/PRODUCTOS[[#This Row],[PPTO FALTANTE]],"")</f>
        <v>0.16704824601081422</v>
      </c>
      <c r="AA135" s="3">
        <f>+IFERROR(PRODUCTOS[[#This Row],[PROYECCION COMPRA]]-(PRODUCTOS[[#This Row],[PPTO FALTANTE]]*PRODUCTOS[[#This Row],[PPTO]]),"")</f>
        <v>-145818.63941526413</v>
      </c>
      <c r="AB135" s="3">
        <f>+_xlfn.XLOOKUP(PRODUCTOS[[#This Row],[CODIGO]],DETALLE_GD_1[CODIGO],DETALLE_GD_1[VALOR PPTO],"",0)</f>
        <v>9657.5879999999997</v>
      </c>
      <c r="AC135" s="3">
        <f>+AB135-PRODUCTOS[[#This Row],[PPTO_ACTUALIZADO]]</f>
        <v>4.9999995098914951E-5</v>
      </c>
    </row>
    <row r="136" spans="1:29" x14ac:dyDescent="0.25">
      <c r="A136">
        <v>705028</v>
      </c>
      <c r="B136" t="s">
        <v>72</v>
      </c>
      <c r="C136" t="s">
        <v>590</v>
      </c>
      <c r="D136" t="s">
        <v>240</v>
      </c>
      <c r="E136" t="s">
        <v>402</v>
      </c>
      <c r="F136" s="2">
        <v>22927.086207</v>
      </c>
      <c r="G136" s="6" t="s">
        <v>18</v>
      </c>
      <c r="H136" s="2">
        <v>22927.086207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3.6749999999999998</v>
      </c>
      <c r="M136" s="2">
        <f>+IFERROR(PRODUCTOS[[#This Row],[PPTO]]*PRODUCTOS[[#This Row],[CANT X MODULO]],"")</f>
        <v>84257.041810725001</v>
      </c>
      <c r="N136" s="2">
        <f>+IFERROR(PRODUCTOS[[#This Row],[PPTO X MODULO]]*32,"")</f>
        <v>2696225.3379432</v>
      </c>
      <c r="O136" s="2">
        <f>+IFERROR(PRODUCTOS[[#This Row],[PPTO X TORRE]]*22,"")</f>
        <v>59316957.4347504</v>
      </c>
      <c r="P136" s="3">
        <f>+IFERROR(PRODUCTOS[[#This Row],[CANT X MODULO]]*702,"")</f>
        <v>2579.85</v>
      </c>
      <c r="Q136" s="3">
        <f>+SUMIFS(DETALLE_GD_1[CANTIDAD SOLICITADA],DETALLE_GD_1[CODIGO],PRODUCTOS[[#This Row],[CODIGO]])</f>
        <v>369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369</v>
      </c>
      <c r="T136" s="3">
        <f>+IFERROR(PRODUCTOS[[#This Row],[CANTIDAD RECIBIDA]]/PRODUCTOS[[#This Row],[CANT X MODULO]],"")</f>
        <v>100.40816326530613</v>
      </c>
      <c r="U136" s="3">
        <f>+SUMIFS(DETALLE_GD_1[VALOR TOTAL POR ITEM GD],DETALLE_GD_1[CODIGO],PRODUCTOS[[#This Row],[CODIGO]])</f>
        <v>8408853</v>
      </c>
      <c r="V136" s="3">
        <f>+IFERROR(PRODUCTOS[[#This Row],[PRECIO DE COMPRA]]/PRODUCTOS[[#This Row],[CANT. COMPRADA]],"")</f>
        <v>22788.219512195123</v>
      </c>
      <c r="W136" s="3">
        <f>+IFERROR(PRODUCTOS[[#This Row],[PRECIO COMPRA UNITARIO]]*PRODUCTOS[[#This Row],[PPTO FALTANTE]],"")</f>
        <v>50548828.521951213</v>
      </c>
      <c r="X136" s="7">
        <f>+IFERROR(PRODUCTOS[[#This Row],[PROYECCION COMPRA]]/PRODUCTOS[[#This Row],[PPTO TOTAL]]-1,"")</f>
        <v>-0.14781825117116409</v>
      </c>
      <c r="Y136" s="3">
        <f>+IFERROR((PRODUCTOS[[#This Row],[CANT X MODULO]]*704)-PRODUCTOS[[#This Row],[CANT. COMPRADA]],"")</f>
        <v>2218.1999999999998</v>
      </c>
      <c r="Z136" s="17">
        <f>+IFERROR(PRODUCTOS[[#This Row],[CANT. COMPRADA]]/PRODUCTOS[[#This Row],[PPTO FALTANTE]],"")</f>
        <v>0.16635109548282392</v>
      </c>
      <c r="AA136" s="3">
        <f>+IFERROR(PRODUCTOS[[#This Row],[PROYECCION COMPRA]]-(PRODUCTOS[[#This Row],[PPTO FALTANTE]]*PRODUCTOS[[#This Row],[PPTO]]),"")</f>
        <v>-308034.10241618007</v>
      </c>
      <c r="AB136" s="3">
        <f>+_xlfn.XLOOKUP(PRODUCTOS[[#This Row],[CODIGO]],DETALLE_GD_1[CODIGO],DETALLE_GD_1[VALOR PPTO],"",0)</f>
        <v>22927.086200000002</v>
      </c>
      <c r="AC136" s="3">
        <f>+AB136-PRODUCTOS[[#This Row],[PPTO_ACTUALIZADO]]</f>
        <v>-6.999998731771484E-6</v>
      </c>
    </row>
    <row r="137" spans="1:29" x14ac:dyDescent="0.25">
      <c r="A137">
        <v>1901008</v>
      </c>
      <c r="B137" t="s">
        <v>278</v>
      </c>
      <c r="C137" t="s">
        <v>540</v>
      </c>
      <c r="D137" t="s">
        <v>240</v>
      </c>
      <c r="E137" t="s">
        <v>404</v>
      </c>
      <c r="F137" s="2">
        <v>2112.795779</v>
      </c>
      <c r="G137" s="6" t="s">
        <v>26</v>
      </c>
      <c r="H137" s="2">
        <v>2112.795779</v>
      </c>
      <c r="I137" t="b">
        <v>1</v>
      </c>
      <c r="J137" t="str">
        <f>+_xlfn.XLOOKUP(PRODUCTOS[[#This Row],[CODIGO]],P_CRITICOS[CODIGO],P_CRITICOS[DESC CORTA],"",0)</f>
        <v>AISLAN GLASS 90MM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62.430325650000007</v>
      </c>
      <c r="M137" s="2">
        <f>+IFERROR(PRODUCTOS[[#This Row],[PPTO]]*PRODUCTOS[[#This Row],[CANT X MODULO]],"")</f>
        <v>131902.52851491544</v>
      </c>
      <c r="N137" s="2">
        <f>+IFERROR(PRODUCTOS[[#This Row],[PPTO X MODULO]]*32,"")</f>
        <v>4220880.912477294</v>
      </c>
      <c r="O137" s="2">
        <f>+IFERROR(PRODUCTOS[[#This Row],[PPTO X TORRE]]*22,"")</f>
        <v>92859380.074500471</v>
      </c>
      <c r="P137" s="3">
        <f>+IFERROR(PRODUCTOS[[#This Row],[CANT X MODULO]]*702,"")</f>
        <v>43826.088606300007</v>
      </c>
      <c r="Q137" s="3">
        <f>+SUMIFS(DETALLE_GD_1[CANTIDAD SOLICITADA],DETALLE_GD_1[CODIGO],PRODUCTOS[[#This Row],[CODIGO]])</f>
        <v>6207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6207</v>
      </c>
      <c r="T137" s="3">
        <f>+IFERROR(PRODUCTOS[[#This Row],[CANTIDAD RECIBIDA]]/PRODUCTOS[[#This Row],[CANT X MODULO]],"")</f>
        <v>99.422835543065915</v>
      </c>
      <c r="U137" s="3">
        <f>+SUMIFS(DETALLE_GD_1[VALOR TOTAL POR ITEM GD],DETALLE_GD_1[CODIGO],PRODUCTOS[[#This Row],[CODIGO]])</f>
        <v>12785089</v>
      </c>
      <c r="V137" s="3">
        <f>+IFERROR(PRODUCTOS[[#This Row],[PRECIO DE COMPRA]]/PRODUCTOS[[#This Row],[CANT. COMPRADA]],"")</f>
        <v>2059.785564685033</v>
      </c>
      <c r="W137" s="3">
        <f>+IFERROR(PRODUCTOS[[#This Row],[PRECIO COMPRA UNITARIO]]*PRODUCTOS[[#This Row],[PPTO FALTANTE]],"")</f>
        <v>77744441.83500886</v>
      </c>
      <c r="X137" s="7">
        <f>+IFERROR(PRODUCTOS[[#This Row],[PROYECCION COMPRA]]/PRODUCTOS[[#This Row],[PPTO TOTAL]]-1,"")</f>
        <v>-0.1627723362719522</v>
      </c>
      <c r="Y137" s="3">
        <f>+IFERROR((PRODUCTOS[[#This Row],[CANT X MODULO]]*704)-PRODUCTOS[[#This Row],[CANT. COMPRADA]],"")</f>
        <v>37743.949257600005</v>
      </c>
      <c r="Z137" s="17">
        <f>+IFERROR(PRODUCTOS[[#This Row],[CANT. COMPRADA]]/PRODUCTOS[[#This Row],[PPTO FALTANTE]],"")</f>
        <v>0.16445019988866633</v>
      </c>
      <c r="AA137" s="3">
        <f>+IFERROR(PRODUCTOS[[#This Row],[PROYECCION COMPRA]]-(PRODUCTOS[[#This Row],[PPTO FALTANTE]]*PRODUCTOS[[#This Row],[PPTO]]),"")</f>
        <v>-2000814.8392386138</v>
      </c>
      <c r="AB137" s="3">
        <f>+_xlfn.XLOOKUP(PRODUCTOS[[#This Row],[CODIGO]],DETALLE_GD_1[CODIGO],DETALLE_GD_1[VALOR PPTO],"",0)</f>
        <v>2112.7957999999999</v>
      </c>
      <c r="AC137" s="3">
        <f>+AB137-PRODUCTOS[[#This Row],[PPTO_ACTUALIZADO]]</f>
        <v>2.0999999833293259E-5</v>
      </c>
    </row>
    <row r="138" spans="1:29" x14ac:dyDescent="0.25">
      <c r="A138">
        <v>410126</v>
      </c>
      <c r="B138" t="s">
        <v>159</v>
      </c>
      <c r="C138">
        <v>0</v>
      </c>
      <c r="D138" t="s">
        <v>240</v>
      </c>
      <c r="E138">
        <v>0</v>
      </c>
      <c r="F138" s="2">
        <v>983.61888099999999</v>
      </c>
      <c r="G138" s="6" t="s">
        <v>31</v>
      </c>
      <c r="H138" s="2">
        <v>983.61888099999999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10.5</v>
      </c>
      <c r="M138" s="2">
        <f>+IFERROR(PRODUCTOS[[#This Row],[PPTO]]*PRODUCTOS[[#This Row],[CANT X MODULO]],"")</f>
        <v>10327.998250500001</v>
      </c>
      <c r="N138" s="2">
        <f>+IFERROR(PRODUCTOS[[#This Row],[PPTO X MODULO]]*32,"")</f>
        <v>330495.94401600002</v>
      </c>
      <c r="O138" s="2">
        <f>+IFERROR(PRODUCTOS[[#This Row],[PPTO X TORRE]]*22,"")</f>
        <v>7270910.768352</v>
      </c>
      <c r="P138" s="3">
        <f>+IFERROR(PRODUCTOS[[#This Row],[CANT X MODULO]]*702,"")</f>
        <v>7371</v>
      </c>
      <c r="Q138" s="3">
        <f>+SUMIFS(DETALLE_GD_1[CANTIDAD SOLICITADA],DETALLE_GD_1[CODIGO],PRODUCTOS[[#This Row],[CODIGO]])</f>
        <v>1018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1018</v>
      </c>
      <c r="T138" s="3">
        <f>+IFERROR(PRODUCTOS[[#This Row],[CANTIDAD RECIBIDA]]/PRODUCTOS[[#This Row],[CANT X MODULO]],"")</f>
        <v>96.952380952380949</v>
      </c>
      <c r="U138" s="3">
        <f>+SUMIFS(DETALLE_GD_1[VALOR TOTAL POR ITEM GD],DETALLE_GD_1[CODIGO],PRODUCTOS[[#This Row],[CODIGO]])</f>
        <v>1001510</v>
      </c>
      <c r="V138" s="3">
        <f>+IFERROR(PRODUCTOS[[#This Row],[PRECIO DE COMPRA]]/PRODUCTOS[[#This Row],[CANT. COMPRADA]],"")</f>
        <v>983.80157170923383</v>
      </c>
      <c r="W138" s="3">
        <f>+IFERROR(PRODUCTOS[[#This Row],[PRECIO COMPRA UNITARIO]]*PRODUCTOS[[#This Row],[PPTO FALTANTE]],"")</f>
        <v>6270751.2180746561</v>
      </c>
      <c r="X138" s="7">
        <f>+IFERROR(PRODUCTOS[[#This Row],[PROYECCION COMPRA]]/PRODUCTOS[[#This Row],[PPTO TOTAL]]-1,"")</f>
        <v>-0.13755629550987281</v>
      </c>
      <c r="Y138" s="3">
        <f>+IFERROR((PRODUCTOS[[#This Row],[CANT X MODULO]]*704)-PRODUCTOS[[#This Row],[CANT. COMPRADA]],"")</f>
        <v>6374</v>
      </c>
      <c r="Z138" s="17">
        <f>+IFERROR(PRODUCTOS[[#This Row],[CANT. COMPRADA]]/PRODUCTOS[[#This Row],[PPTO FALTANTE]],"")</f>
        <v>0.15971132726702228</v>
      </c>
      <c r="AA138" s="3">
        <f>+IFERROR(PRODUCTOS[[#This Row],[PROYECCION COMPRA]]-(PRODUCTOS[[#This Row],[PPTO FALTANTE]]*PRODUCTOS[[#This Row],[PPTO]]),"")</f>
        <v>1164.4705806560814</v>
      </c>
      <c r="AB138" s="3">
        <f>+_xlfn.XLOOKUP(PRODUCTOS[[#This Row],[CODIGO]],DETALLE_GD_1[CODIGO],DETALLE_GD_1[VALOR PPTO],"",0)</f>
        <v>983.61890000000005</v>
      </c>
      <c r="AC138" s="3">
        <f>+AB138-PRODUCTOS[[#This Row],[PPTO_ACTUALIZADO]]</f>
        <v>1.9000000065716449E-5</v>
      </c>
    </row>
    <row r="139" spans="1:29" x14ac:dyDescent="0.25">
      <c r="A139" t="s">
        <v>179</v>
      </c>
      <c r="B139" t="s">
        <v>180</v>
      </c>
      <c r="C139">
        <v>0</v>
      </c>
      <c r="D139" t="s">
        <v>240</v>
      </c>
      <c r="E139" t="s">
        <v>399</v>
      </c>
      <c r="F139" s="2">
        <v>55858.301887000001</v>
      </c>
      <c r="G139" s="6" t="s">
        <v>36</v>
      </c>
      <c r="H139" s="2">
        <v>55858.301886999994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0.68833333333333335</v>
      </c>
      <c r="M139" s="2">
        <f>+IFERROR(PRODUCTOS[[#This Row],[PPTO]]*PRODUCTOS[[#This Row],[CANT X MODULO]],"")</f>
        <v>38449.131132218332</v>
      </c>
      <c r="N139" s="2">
        <f>+IFERROR(PRODUCTOS[[#This Row],[PPTO X MODULO]]*32,"")</f>
        <v>1230372.1962309866</v>
      </c>
      <c r="O139" s="2">
        <f>+IFERROR(PRODUCTOS[[#This Row],[PPTO X TORRE]]*22,"")</f>
        <v>27068188.317081705</v>
      </c>
      <c r="P139" s="3">
        <f>+IFERROR(PRODUCTOS[[#This Row],[CANT X MODULO]]*702,"")</f>
        <v>483.21000000000004</v>
      </c>
      <c r="Q139" s="3">
        <f>+SUMIFS(DETALLE_GD_1[CANTIDAD SOLICITADA],DETALLE_GD_1[CODIGO],PRODUCTOS[[#This Row],[CODIGO]])</f>
        <v>66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66</v>
      </c>
      <c r="T139" s="3">
        <f>+IFERROR(PRODUCTOS[[#This Row],[CANTIDAD RECIBIDA]]/PRODUCTOS[[#This Row],[CANT X MODULO]],"")</f>
        <v>95.883777239709445</v>
      </c>
      <c r="U139" s="3">
        <f>+SUMIFS(DETALLE_GD_1[VALOR TOTAL POR ITEM GD],DETALLE_GD_1[CODIGO],PRODUCTOS[[#This Row],[CODIGO]])</f>
        <v>3914262</v>
      </c>
      <c r="V139" s="3">
        <f>+IFERROR(PRODUCTOS[[#This Row],[PRECIO DE COMPRA]]/PRODUCTOS[[#This Row],[CANT. COMPRADA]],"")</f>
        <v>59307</v>
      </c>
      <c r="W139" s="3">
        <f>+IFERROR(PRODUCTOS[[#This Row],[PRECIO COMPRA UNITARIO]]*PRODUCTOS[[#This Row],[PPTO FALTANTE]],"")</f>
        <v>24825119.440000001</v>
      </c>
      <c r="X139" s="7">
        <f>+IFERROR(PRODUCTOS[[#This Row],[PROYECCION COMPRA]]/PRODUCTOS[[#This Row],[PPTO TOTAL]]-1,"")</f>
        <v>-8.2867344160827638E-2</v>
      </c>
      <c r="Y139" s="3">
        <f>+IFERROR((PRODUCTOS[[#This Row],[CANT X MODULO]]*704)-PRODUCTOS[[#This Row],[CANT. COMPRADA]],"")</f>
        <v>418.5866666666667</v>
      </c>
      <c r="Z139" s="17">
        <f>+IFERROR(PRODUCTOS[[#This Row],[CANT. COMPRADA]]/PRODUCTOS[[#This Row],[PPTO FALTANTE]],"")</f>
        <v>0.15767344078486334</v>
      </c>
      <c r="AA139" s="3">
        <f>+IFERROR(PRODUCTOS[[#This Row],[PROYECCION COMPRA]]-(PRODUCTOS[[#This Row],[PPTO FALTANTE]]*PRODUCTOS[[#This Row],[PPTO]]),"")</f>
        <v>1443579.0474602915</v>
      </c>
      <c r="AB139" s="3">
        <f>+_xlfn.XLOOKUP(PRODUCTOS[[#This Row],[CODIGO]],DETALLE_GD_1[CODIGO],DETALLE_GD_1[VALOR PPTO],"",0)</f>
        <v>55858.301899999999</v>
      </c>
      <c r="AC139" s="3">
        <f>+AB139-PRODUCTOS[[#This Row],[PPTO_ACTUALIZADO]]</f>
        <v>1.3000004400964826E-5</v>
      </c>
    </row>
    <row r="140" spans="1:29" x14ac:dyDescent="0.25">
      <c r="A140">
        <v>407427</v>
      </c>
      <c r="B140" t="s">
        <v>172</v>
      </c>
      <c r="C140">
        <v>0</v>
      </c>
      <c r="D140" t="s">
        <v>240</v>
      </c>
      <c r="E140" t="s">
        <v>399</v>
      </c>
      <c r="F140" s="2">
        <v>22557.545454999999</v>
      </c>
      <c r="G140" s="6" t="s">
        <v>36</v>
      </c>
      <c r="H140" s="2">
        <v>22557.545454999999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0.105</v>
      </c>
      <c r="M140" s="2">
        <f>+IFERROR(PRODUCTOS[[#This Row],[PPTO]]*PRODUCTOS[[#This Row],[CANT X MODULO]],"")</f>
        <v>2368.5422727749997</v>
      </c>
      <c r="N140" s="2">
        <f>+IFERROR(PRODUCTOS[[#This Row],[PPTO X MODULO]]*32,"")</f>
        <v>75793.35272879999</v>
      </c>
      <c r="O140" s="2">
        <f>+IFERROR(PRODUCTOS[[#This Row],[PPTO X TORRE]]*22,"")</f>
        <v>1667453.7600335998</v>
      </c>
      <c r="P140" s="3">
        <f>+IFERROR(PRODUCTOS[[#This Row],[CANT X MODULO]]*702,"")</f>
        <v>73.709999999999994</v>
      </c>
      <c r="Q140" s="3">
        <f>+SUMIFS(DETALLE_GD_1[CANTIDAD SOLICITADA],DETALLE_GD_1[CODIGO],PRODUCTOS[[#This Row],[CODIGO]])</f>
        <v>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225577</v>
      </c>
      <c r="V140" s="3">
        <f>+IFERROR(PRODUCTOS[[#This Row],[PRECIO DE COMPRA]]/PRODUCTOS[[#This Row],[CANT. COMPRADA]],"")</f>
        <v>22557.7</v>
      </c>
      <c r="W140" s="3">
        <f>+IFERROR(PRODUCTOS[[#This Row],[PRECIO COMPRA UNITARIO]]*PRODUCTOS[[#This Row],[PPTO FALTANTE]],"")</f>
        <v>1441888.1840000001</v>
      </c>
      <c r="X140" s="7">
        <f>+IFERROR(PRODUCTOS[[#This Row],[PROYECCION COMPRA]]/PRODUCTOS[[#This Row],[PPTO TOTAL]]-1,"")</f>
        <v>-0.13527546096933718</v>
      </c>
      <c r="Y140" s="3">
        <f>+IFERROR((PRODUCTOS[[#This Row],[CANT X MODULO]]*704)-PRODUCTOS[[#This Row],[CANT. COMPRADA]],"")</f>
        <v>63.92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9.8785164002329111</v>
      </c>
      <c r="AB140" s="3">
        <f>+_xlfn.XLOOKUP(PRODUCTOS[[#This Row],[CODIGO]],DETALLE_GD_1[CODIGO],DETALLE_GD_1[VALOR PPTO],"",0)</f>
        <v>22557.5455</v>
      </c>
      <c r="AC140" s="3">
        <f>+AB140-PRODUCTOS[[#This Row],[PPTO_ACTUALIZADO]]</f>
        <v>4.5000000682193786E-5</v>
      </c>
    </row>
    <row r="141" spans="1:29" x14ac:dyDescent="0.25">
      <c r="A141">
        <v>407115</v>
      </c>
      <c r="B141" t="s">
        <v>282</v>
      </c>
      <c r="C141">
        <v>0</v>
      </c>
      <c r="D141" t="s">
        <v>240</v>
      </c>
      <c r="E141" t="s">
        <v>399</v>
      </c>
      <c r="F141" s="2">
        <v>547.98400000000004</v>
      </c>
      <c r="G141" s="6" t="s">
        <v>31</v>
      </c>
      <c r="H141" s="2">
        <v>567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4.2</v>
      </c>
      <c r="M141" s="2">
        <f>+IFERROR(PRODUCTOS[[#This Row],[PPTO]]*PRODUCTOS[[#This Row],[CANT X MODULO]],"")</f>
        <v>2301.5328000000004</v>
      </c>
      <c r="N141" s="2">
        <f>+IFERROR(PRODUCTOS[[#This Row],[PPTO X MODULO]]*32,"")</f>
        <v>73649.049600000013</v>
      </c>
      <c r="O141" s="2">
        <f>+IFERROR(PRODUCTOS[[#This Row],[PPTO X TORRE]]*22,"")</f>
        <v>1620279.0912000004</v>
      </c>
      <c r="P141" s="3">
        <f>+IFERROR(PRODUCTOS[[#This Row],[CANT X MODULO]]*702,"")</f>
        <v>2948.4</v>
      </c>
      <c r="Q141" s="3">
        <f>+SUMIFS(DETALLE_GD_1[CANTIDAD SOLICITADA],DETALLE_GD_1[CODIGO],PRODUCTOS[[#This Row],[CODIGO]])</f>
        <v>400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400</v>
      </c>
      <c r="T141" s="3">
        <f>+IFERROR(PRODUCTOS[[#This Row],[CANTIDAD RECIBIDA]]/PRODUCTOS[[#This Row],[CANT X MODULO]],"")</f>
        <v>95.238095238095241</v>
      </c>
      <c r="U141" s="3">
        <f>+SUMIFS(DETALLE_GD_1[VALOR TOTAL POR ITEM GD],DETALLE_GD_1[CODIGO],PRODUCTOS[[#This Row],[CODIGO]])</f>
        <v>219193</v>
      </c>
      <c r="V141" s="3">
        <f>+IFERROR(PRODUCTOS[[#This Row],[PRECIO DE COMPRA]]/PRODUCTOS[[#This Row],[CANT. COMPRADA]],"")</f>
        <v>547.98249999999996</v>
      </c>
      <c r="W141" s="3">
        <f>+IFERROR(PRODUCTOS[[#This Row],[PRECIO COMPRA UNITARIO]]*PRODUCTOS[[#This Row],[PPTO FALTANTE]],"")</f>
        <v>1401081.656</v>
      </c>
      <c r="X141" s="7">
        <f>+IFERROR(PRODUCTOS[[#This Row],[PROYECCION COMPRA]]/PRODUCTOS[[#This Row],[PPTO TOTAL]]-1,"")</f>
        <v>-0.13528375228100975</v>
      </c>
      <c r="Y141" s="3">
        <f>+IFERROR((PRODUCTOS[[#This Row],[CANT X MODULO]]*704)-PRODUCTOS[[#This Row],[CANT. COMPRADA]],"")</f>
        <v>2556.8000000000002</v>
      </c>
      <c r="Z141" s="17">
        <f>+IFERROR(PRODUCTOS[[#This Row],[CANT. COMPRADA]]/PRODUCTOS[[#This Row],[PPTO FALTANTE]],"")</f>
        <v>0.15644555694618273</v>
      </c>
      <c r="AA141" s="3">
        <f>+IFERROR(PRODUCTOS[[#This Row],[PROYECCION COMPRA]]-(PRODUCTOS[[#This Row],[PPTO FALTANTE]]*PRODUCTOS[[#This Row],[PPTO]]),"")</f>
        <v>-3.8352000003214926</v>
      </c>
      <c r="AB141" s="3">
        <f>+_xlfn.XLOOKUP(PRODUCTOS[[#This Row],[CODIGO]],DETALLE_GD_1[CODIGO],DETALLE_GD_1[VALOR PPTO],"",0)</f>
        <v>567</v>
      </c>
      <c r="AC141" s="3">
        <f>+AB141-PRODUCTOS[[#This Row],[PPTO_ACTUALIZADO]]</f>
        <v>0</v>
      </c>
    </row>
    <row r="142" spans="1:29" x14ac:dyDescent="0.25">
      <c r="A142">
        <v>1103086</v>
      </c>
      <c r="B142" t="s">
        <v>489</v>
      </c>
      <c r="C142" t="s">
        <v>686</v>
      </c>
      <c r="D142" t="s">
        <v>355</v>
      </c>
      <c r="E142" t="s">
        <v>355</v>
      </c>
      <c r="G142" s="6" t="s">
        <v>137</v>
      </c>
      <c r="H142" s="2">
        <v>10466</v>
      </c>
      <c r="I142" t="b">
        <v>0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0.52500000000000002</v>
      </c>
      <c r="M142" s="2">
        <f>+IFERROR(PRODUCTOS[[#This Row],[PPTO]]*PRODUCTOS[[#This Row],[CANT X MODULO]],"")</f>
        <v>0</v>
      </c>
      <c r="N142" s="2">
        <f>+IFERROR(PRODUCTOS[[#This Row],[PPTO X MODULO]]*32,"")</f>
        <v>0</v>
      </c>
      <c r="O142" s="2">
        <f>+IFERROR(PRODUCTOS[[#This Row],[PPTO X TORRE]]*22,"")</f>
        <v>0</v>
      </c>
      <c r="P142" s="3">
        <f>+IFERROR(PRODUCTOS[[#This Row],[CANT X MODULO]]*702,"")</f>
        <v>368.55</v>
      </c>
      <c r="Q142" s="3">
        <f>+SUMIFS(DETALLE_GD_1[CANTIDAD SOLICITADA],DETALLE_GD_1[CODIGO],PRODUCTOS[[#This Row],[CODIGO]])</f>
        <v>50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50</v>
      </c>
      <c r="T142" s="3">
        <f>+IFERROR(PRODUCTOS[[#This Row],[CANTIDAD RECIBIDA]]/PRODUCTOS[[#This Row],[CANT X MODULO]],"")</f>
        <v>95.238095238095241</v>
      </c>
      <c r="U142" s="3">
        <f>+SUMIFS(DETALLE_GD_1[VALOR TOTAL POR ITEM GD],DETALLE_GD_1[CODIGO],PRODUCTOS[[#This Row],[CODIGO]])</f>
        <v>523291</v>
      </c>
      <c r="V142" s="3">
        <f>+IFERROR(PRODUCTOS[[#This Row],[PRECIO DE COMPRA]]/PRODUCTOS[[#This Row],[CANT. COMPRADA]],"")</f>
        <v>10465.82</v>
      </c>
      <c r="W142" s="3">
        <f>+IFERROR(PRODUCTOS[[#This Row],[PRECIO COMPRA UNITARIO]]*PRODUCTOS[[#This Row],[PPTO FALTANTE]],"")</f>
        <v>3344876.0720000002</v>
      </c>
      <c r="X142" s="7" t="str">
        <f>+IFERROR(PRODUCTOS[[#This Row],[PROYECCION COMPRA]]/PRODUCTOS[[#This Row],[PPTO TOTAL]]-1,"")</f>
        <v/>
      </c>
      <c r="Y142" s="3">
        <f>+IFERROR((PRODUCTOS[[#This Row],[CANT X MODULO]]*704)-PRODUCTOS[[#This Row],[CANT. COMPRADA]],"")</f>
        <v>319.60000000000002</v>
      </c>
      <c r="Z142" s="17">
        <f>+IFERROR(PRODUCTOS[[#This Row],[CANT. COMPRADA]]/PRODUCTOS[[#This Row],[PPTO FALTANTE]],"")</f>
        <v>0.15644555694618273</v>
      </c>
      <c r="AA142" s="3">
        <f>+IFERROR(PRODUCTOS[[#This Row],[PROYECCION COMPRA]]-(PRODUCTOS[[#This Row],[PPTO FALTANTE]]*PRODUCTOS[[#This Row],[PPTO]]),"")</f>
        <v>3344876.0720000002</v>
      </c>
      <c r="AB142" s="3">
        <f>+_xlfn.XLOOKUP(PRODUCTOS[[#This Row],[CODIGO]],DETALLE_GD_1[CODIGO],DETALLE_GD_1[VALOR PPTO],"",0)</f>
        <v>10466</v>
      </c>
      <c r="AC142" s="3">
        <f>+AB142-PRODUCTOS[[#This Row],[PPTO_ACTUALIZADO]]</f>
        <v>0</v>
      </c>
    </row>
    <row r="143" spans="1:29" x14ac:dyDescent="0.25">
      <c r="A143">
        <v>1103087</v>
      </c>
      <c r="B143" t="s">
        <v>490</v>
      </c>
      <c r="C143" t="s">
        <v>686</v>
      </c>
      <c r="D143" t="s">
        <v>355</v>
      </c>
      <c r="E143" t="s">
        <v>355</v>
      </c>
      <c r="G143" s="6" t="s">
        <v>137</v>
      </c>
      <c r="H143" s="2">
        <v>9841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0.52500000000000002</v>
      </c>
      <c r="M143" s="2">
        <f>+IFERROR(PRODUCTOS[[#This Row],[PPTO]]*PRODUCTOS[[#This Row],[CANT X MODULO]],"")</f>
        <v>0</v>
      </c>
      <c r="N143" s="2">
        <f>+IFERROR(PRODUCTOS[[#This Row],[PPTO X MODULO]]*32,"")</f>
        <v>0</v>
      </c>
      <c r="O143" s="2">
        <f>+IFERROR(PRODUCTOS[[#This Row],[PPTO X TORRE]]*22,"")</f>
        <v>0</v>
      </c>
      <c r="P143" s="3">
        <f>+IFERROR(PRODUCTOS[[#This Row],[CANT X MODULO]]*702,"")</f>
        <v>368.55</v>
      </c>
      <c r="Q143" s="3">
        <f>+SUMIFS(DETALLE_GD_1[CANTIDAD SOLICITADA],DETALLE_GD_1[CODIGO],PRODUCTOS[[#This Row],[CODIGO]])</f>
        <v>50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492044</v>
      </c>
      <c r="V143" s="3">
        <f>+IFERROR(PRODUCTOS[[#This Row],[PRECIO DE COMPRA]]/PRODUCTOS[[#This Row],[CANT. COMPRADA]],"")</f>
        <v>9840.8799999999992</v>
      </c>
      <c r="W143" s="3">
        <f>+IFERROR(PRODUCTOS[[#This Row],[PRECIO COMPRA UNITARIO]]*PRODUCTOS[[#This Row],[PPTO FALTANTE]],"")</f>
        <v>3145145.2480000001</v>
      </c>
      <c r="X143" s="7" t="str">
        <f>+IFERROR(PRODUCTOS[[#This Row],[PROYECCION COMPRA]]/PRODUCTOS[[#This Row],[PPTO TOTAL]]-1,"")</f>
        <v/>
      </c>
      <c r="Y143" s="3">
        <f>+IFERROR((PRODUCTOS[[#This Row],[CANT X MODULO]]*704)-PRODUCTOS[[#This Row],[CANT. COMPRADA]],"")</f>
        <v>319.60000000000002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3145145.2480000001</v>
      </c>
      <c r="AB143" s="3">
        <f>+_xlfn.XLOOKUP(PRODUCTOS[[#This Row],[CODIGO]],DETALLE_GD_1[CODIGO],DETALLE_GD_1[VALOR PPTO],"",0)</f>
        <v>9841</v>
      </c>
      <c r="AC143" s="3">
        <f>+AB143-PRODUCTOS[[#This Row],[PPTO_ACTUALIZADO]]</f>
        <v>0</v>
      </c>
    </row>
    <row r="144" spans="1:29" x14ac:dyDescent="0.25">
      <c r="A144">
        <v>304002</v>
      </c>
      <c r="B144" t="s">
        <v>37</v>
      </c>
      <c r="C144" t="s">
        <v>545</v>
      </c>
      <c r="D144" t="s">
        <v>240</v>
      </c>
      <c r="E144" t="s">
        <v>402</v>
      </c>
      <c r="F144" s="2">
        <v>21246.507152999999</v>
      </c>
      <c r="G144" s="6" t="s">
        <v>18</v>
      </c>
      <c r="H144" s="2">
        <v>21246.507152999999</v>
      </c>
      <c r="I144" t="b">
        <v>1</v>
      </c>
      <c r="J144" t="str">
        <f>+_xlfn.XLOOKUP(PRODUCTOS[[#This Row],[CODIGO]],P_CRITICOS[CODIGO],P_CRITICOS[DESC CORTA],"",0)</f>
        <v>SMARTPANEL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23.296874999999996</v>
      </c>
      <c r="M144" s="2">
        <f>+IFERROR(PRODUCTOS[[#This Row],[PPTO]]*PRODUCTOS[[#This Row],[CANT X MODULO]],"")</f>
        <v>494977.22133004677</v>
      </c>
      <c r="N144" s="2">
        <f>+IFERROR(PRODUCTOS[[#This Row],[PPTO X MODULO]]*32,"")</f>
        <v>15839271.082561497</v>
      </c>
      <c r="O144" s="2">
        <f>+IFERROR(PRODUCTOS[[#This Row],[PPTO X TORRE]]*22,"")</f>
        <v>348463963.8163529</v>
      </c>
      <c r="P144" s="3">
        <f>+IFERROR(PRODUCTOS[[#This Row],[CANT X MODULO]]*702,"")</f>
        <v>16354.406249999998</v>
      </c>
      <c r="Q144" s="3">
        <f>+SUMIFS(DETALLE_GD_1[CANTIDAD SOLICITADA],DETALLE_GD_1[CODIGO],PRODUCTOS[[#This Row],[CODIGO]])</f>
        <v>2207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2207</v>
      </c>
      <c r="T144" s="3">
        <f>+IFERROR(PRODUCTOS[[#This Row],[CANTIDAD RECIBIDA]]/PRODUCTOS[[#This Row],[CANT X MODULO]],"")</f>
        <v>94.733735747820276</v>
      </c>
      <c r="U144" s="3">
        <f>+SUMIFS(DETALLE_GD_1[VALOR TOTAL POR ITEM GD],DETALLE_GD_1[CODIGO],PRODUCTOS[[#This Row],[CODIGO]])</f>
        <v>47625002</v>
      </c>
      <c r="V144" s="3">
        <f>+IFERROR(PRODUCTOS[[#This Row],[PRECIO DE COMPRA]]/PRODUCTOS[[#This Row],[CANT. COMPRADA]],"")</f>
        <v>21579.067512460355</v>
      </c>
      <c r="W144" s="3">
        <f>+IFERROR(PRODUCTOS[[#This Row],[PRECIO COMPRA UNITARIO]]*PRODUCTOS[[#This Row],[PPTO FALTANTE]],"")</f>
        <v>306293284.27186221</v>
      </c>
      <c r="X144" s="7">
        <f>+IFERROR(PRODUCTOS[[#This Row],[PROYECCION COMPRA]]/PRODUCTOS[[#This Row],[PPTO TOTAL]]-1,"")</f>
        <v>-0.12101876785949506</v>
      </c>
      <c r="Y144" s="3">
        <f>+IFERROR((PRODUCTOS[[#This Row],[CANT X MODULO]]*704)-PRODUCTOS[[#This Row],[CANT. COMPRADA]],"")</f>
        <v>14193.999999999996</v>
      </c>
      <c r="Z144" s="17">
        <f>+IFERROR(PRODUCTOS[[#This Row],[CANT. COMPRADA]]/PRODUCTOS[[#This Row],[PPTO FALTANTE]],"")</f>
        <v>0.15548823446526705</v>
      </c>
      <c r="AA144" s="3">
        <f>+IFERROR(PRODUCTOS[[#This Row],[PROYECCION COMPRA]]-(PRODUCTOS[[#This Row],[PPTO FALTANTE]]*PRODUCTOS[[#This Row],[PPTO]]),"")</f>
        <v>4720361.7421802878</v>
      </c>
      <c r="AB144" s="3">
        <f>+_xlfn.XLOOKUP(PRODUCTOS[[#This Row],[CODIGO]],DETALLE_GD_1[CODIGO],DETALLE_GD_1[VALOR PPTO],"",0)</f>
        <v>21246.5072</v>
      </c>
      <c r="AC144" s="3">
        <f>+AB144-PRODUCTOS[[#This Row],[PPTO_ACTUALIZADO]]</f>
        <v>4.7000001359265298E-5</v>
      </c>
    </row>
    <row r="145" spans="1:29" x14ac:dyDescent="0.25">
      <c r="A145">
        <v>1902014</v>
      </c>
      <c r="B145" t="s">
        <v>316</v>
      </c>
      <c r="C145" t="s">
        <v>300</v>
      </c>
      <c r="D145" t="s">
        <v>240</v>
      </c>
      <c r="E145">
        <v>0</v>
      </c>
      <c r="F145" s="2">
        <v>29779</v>
      </c>
      <c r="G145" s="6" t="s">
        <v>18</v>
      </c>
      <c r="H145" s="2">
        <v>29779.000000000004</v>
      </c>
      <c r="I145" t="b">
        <v>1</v>
      </c>
      <c r="J145" t="str">
        <f>+_xlfn.XLOOKUP(PRODUCTOS[[#This Row],[CODIGO]],P_CRITICOS[CODIGO],P_CRITICOS[DESC CORTA],"",0)</f>
        <v>VOLCOGLASS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5.5125000000000002</v>
      </c>
      <c r="M145" s="2">
        <f>+IFERROR(PRODUCTOS[[#This Row],[PPTO]]*PRODUCTOS[[#This Row],[CANT X MODULO]],"")</f>
        <v>164156.73750000002</v>
      </c>
      <c r="N145" s="2">
        <f>+IFERROR(PRODUCTOS[[#This Row],[PPTO X MODULO]]*32,"")</f>
        <v>5253015.6000000006</v>
      </c>
      <c r="O145" s="2">
        <f>+IFERROR(PRODUCTOS[[#This Row],[PPTO X TORRE]]*22,"")</f>
        <v>115566343.20000002</v>
      </c>
      <c r="P145" s="3">
        <f>+IFERROR(PRODUCTOS[[#This Row],[CANT X MODULO]]*702,"")</f>
        <v>3869.7750000000001</v>
      </c>
      <c r="Q145" s="3">
        <f>+SUMIFS(DETALLE_GD_1[CANTIDAD SOLICITADA],DETALLE_GD_1[CODIGO],PRODUCTOS[[#This Row],[CODIGO]])</f>
        <v>520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520</v>
      </c>
      <c r="T145" s="3">
        <f>+IFERROR(PRODUCTOS[[#This Row],[CANTIDAD RECIBIDA]]/PRODUCTOS[[#This Row],[CANT X MODULO]],"")</f>
        <v>94.331065759637184</v>
      </c>
      <c r="U145" s="3">
        <f>+SUMIFS(DETALLE_GD_1[VALOR TOTAL POR ITEM GD],DETALLE_GD_1[CODIGO],PRODUCTOS[[#This Row],[CODIGO]])</f>
        <v>15495874</v>
      </c>
      <c r="V145" s="3">
        <f>+IFERROR(PRODUCTOS[[#This Row],[PRECIO DE COMPRA]]/PRODUCTOS[[#This Row],[CANT. COMPRADA]],"")</f>
        <v>29799.757692307692</v>
      </c>
      <c r="W145" s="3">
        <f>+IFERROR(PRODUCTOS[[#This Row],[PRECIO COMPRA UNITARIO]]*PRODUCTOS[[#This Row],[PPTO FALTANTE]],"")</f>
        <v>100151025.6523077</v>
      </c>
      <c r="X145" s="7">
        <f>+IFERROR(PRODUCTOS[[#This Row],[PROYECCION COMPRA]]/PRODUCTOS[[#This Row],[PPTO TOTAL]]-1,"")</f>
        <v>-0.13338933396044594</v>
      </c>
      <c r="Y145" s="3">
        <f>+IFERROR((PRODUCTOS[[#This Row],[CANT X MODULO]]*704)-PRODUCTOS[[#This Row],[CANT. COMPRADA]],"")</f>
        <v>3360.8</v>
      </c>
      <c r="Z145" s="17">
        <f>+IFERROR(PRODUCTOS[[#This Row],[CANT. COMPRADA]]/PRODUCTOS[[#This Row],[PPTO FALTANTE]],"")</f>
        <v>0.1547250654606046</v>
      </c>
      <c r="AA145" s="3">
        <f>+IFERROR(PRODUCTOS[[#This Row],[PROYECCION COMPRA]]-(PRODUCTOS[[#This Row],[PPTO FALTANTE]]*PRODUCTOS[[#This Row],[PPTO]]),"")</f>
        <v>69762.452307701111</v>
      </c>
      <c r="AB145" s="3">
        <f>+_xlfn.XLOOKUP(PRODUCTOS[[#This Row],[CODIGO]],DETALLE_GD_1[CODIGO],DETALLE_GD_1[VALOR PPTO],"",0)</f>
        <v>29779</v>
      </c>
      <c r="AC145" s="3">
        <f>+AB145-PRODUCTOS[[#This Row],[PPTO_ACTUALIZADO]]</f>
        <v>0</v>
      </c>
    </row>
    <row r="146" spans="1:29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55298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55298</v>
      </c>
      <c r="T146" s="3">
        <f>+IFERROR(PRODUCTOS[[#This Row],[CANTIDAD RECIBIDA]]/PRODUCTOS[[#This Row],[CANT X MODULO]],"")</f>
        <v>94.044217687074834</v>
      </c>
      <c r="U146" s="3">
        <f>+SUMIFS(DETALLE_GD_1[VALOR TOTAL POR ITEM GD],DETALLE_GD_1[CODIGO],PRODUCTOS[[#This Row],[CODIGO]])</f>
        <v>25839815</v>
      </c>
      <c r="V146" s="3">
        <f>+IFERROR(PRODUCTOS[[#This Row],[PRECIO DE COMPRA]]/PRODUCTOS[[#This Row],[CANT. COMPRADA]],"")</f>
        <v>467.28299395999858</v>
      </c>
      <c r="W146" s="3">
        <f>+IFERROR(PRODUCTOS[[#This Row],[PRECIO COMPRA UNITARIO]]*PRODUCTOS[[#This Row],[PPTO FALTANTE]],"")</f>
        <v>167592914.91572934</v>
      </c>
      <c r="X146" s="7">
        <f>+IFERROR(PRODUCTOS[[#This Row],[PROYECCION COMPRA]]/PRODUCTOS[[#This Row],[PPTO TOTAL]]-1,"")</f>
        <v>-0.14437462002354551</v>
      </c>
      <c r="Y146" s="3">
        <f>+IFERROR((PRODUCTOS[[#This Row],[CANT X MODULO]]*704)-PRODUCTOS[[#This Row],[CANT. COMPRADA]],"")</f>
        <v>358654</v>
      </c>
      <c r="Z146" s="17">
        <f>+IFERROR(PRODUCTOS[[#This Row],[CANT. COMPRADA]]/PRODUCTOS[[#This Row],[PPTO FALTANTE]],"")</f>
        <v>0.15418202501575334</v>
      </c>
      <c r="AA146" s="3">
        <f>+IFERROR(PRODUCTOS[[#This Row],[PROYECCION COMPRA]]-(PRODUCTOS[[#This Row],[PPTO FALTANTE]]*PRODUCTOS[[#This Row],[PPTO]]),"")</f>
        <v>-2113277.6112306416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x14ac:dyDescent="0.25">
      <c r="A147">
        <v>304049</v>
      </c>
      <c r="B147" t="s">
        <v>318</v>
      </c>
      <c r="C147" t="s">
        <v>539</v>
      </c>
      <c r="D147" t="s">
        <v>240</v>
      </c>
      <c r="E147" t="s">
        <v>403</v>
      </c>
      <c r="F147" s="2">
        <v>14982</v>
      </c>
      <c r="G147" s="6" t="s">
        <v>18</v>
      </c>
      <c r="H147" s="2">
        <v>14981.999999999993</v>
      </c>
      <c r="I147" t="b">
        <v>1</v>
      </c>
      <c r="J147" t="str">
        <f>+_xlfn.XLOOKUP(PRODUCTOS[[#This Row],[CODIGO]],P_CRITICOS[CODIGO],P_CRITICOS[DESC CORTA],"",0)</f>
        <v>TERCIADO FENOLICO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23.273250000000008</v>
      </c>
      <c r="M147" s="2">
        <f>+IFERROR(PRODUCTOS[[#This Row],[PPTO]]*PRODUCTOS[[#This Row],[CANT X MODULO]],"")</f>
        <v>348679.83150000015</v>
      </c>
      <c r="N147" s="2">
        <f>+IFERROR(PRODUCTOS[[#This Row],[PPTO X MODULO]]*32,"")</f>
        <v>11157754.608000005</v>
      </c>
      <c r="O147" s="2">
        <f>+IFERROR(PRODUCTOS[[#This Row],[PPTO X TORRE]]*22,"")</f>
        <v>245470601.37600011</v>
      </c>
      <c r="P147" s="3">
        <f>+IFERROR(PRODUCTOS[[#This Row],[CANT X MODULO]]*702,"")</f>
        <v>16337.821500000005</v>
      </c>
      <c r="Q147" s="3">
        <f>+SUMIFS(DETALLE_GD_1[CANTIDAD SOLICITADA],DETALLE_GD_1[CODIGO],PRODUCTOS[[#This Row],[CODIGO]])</f>
        <v>2185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2185</v>
      </c>
      <c r="T147" s="3">
        <f>+IFERROR(PRODUCTOS[[#This Row],[CANTIDAD RECIBIDA]]/PRODUCTOS[[#This Row],[CANT X MODULO]],"")</f>
        <v>93.884610013642245</v>
      </c>
      <c r="U147" s="3">
        <f>+SUMIFS(DETALLE_GD_1[VALOR TOTAL POR ITEM GD],DETALLE_GD_1[CODIGO],PRODUCTOS[[#This Row],[CODIGO]])</f>
        <v>32734026</v>
      </c>
      <c r="V147" s="3">
        <f>+IFERROR(PRODUCTOS[[#This Row],[PRECIO DE COMPRA]]/PRODUCTOS[[#This Row],[CANT. COMPRADA]],"")</f>
        <v>14981.247597254005</v>
      </c>
      <c r="W147" s="3">
        <f>+IFERROR(PRODUCTOS[[#This Row],[PRECIO COMPRA UNITARIO]]*PRODUCTOS[[#This Row],[PPTO FALTANTE]],"")</f>
        <v>212724247.7325255</v>
      </c>
      <c r="X147" s="7">
        <f>+IFERROR(PRODUCTOS[[#This Row],[PROYECCION COMPRA]]/PRODUCTOS[[#This Row],[PPTO TOTAL]]-1,"")</f>
        <v>-0.13340234415002439</v>
      </c>
      <c r="Y147" s="3">
        <f>+IFERROR((PRODUCTOS[[#This Row],[CANT X MODULO]]*704)-PRODUCTOS[[#This Row],[CANT. COMPRADA]],"")</f>
        <v>14199.368000000006</v>
      </c>
      <c r="Z147" s="17">
        <f>+IFERROR(PRODUCTOS[[#This Row],[CANT. COMPRADA]]/PRODUCTOS[[#This Row],[PPTO FALTANTE]],"")</f>
        <v>0.15388008818420645</v>
      </c>
      <c r="AA147" s="3">
        <f>+IFERROR(PRODUCTOS[[#This Row],[PROYECCION COMPRA]]-(PRODUCTOS[[#This Row],[PPTO FALTANTE]]*PRODUCTOS[[#This Row],[PPTO]]),"")</f>
        <v>-10683.643474578857</v>
      </c>
      <c r="AB147" s="3">
        <f>+_xlfn.XLOOKUP(PRODUCTOS[[#This Row],[CODIGO]],DETALLE_GD_1[CODIGO],DETALLE_GD_1[VALOR PPTO],"",0)</f>
        <v>14982</v>
      </c>
      <c r="AC147" s="3">
        <f>+AB147-PRODUCTOS[[#This Row],[PPTO_ACTUALIZADO]]</f>
        <v>0</v>
      </c>
    </row>
    <row r="148" spans="1:29" x14ac:dyDescent="0.25">
      <c r="A148">
        <v>5309018</v>
      </c>
      <c r="B148" t="s">
        <v>112</v>
      </c>
      <c r="C148">
        <v>0</v>
      </c>
      <c r="D148" t="s">
        <v>244</v>
      </c>
      <c r="E148">
        <v>0</v>
      </c>
      <c r="F148" s="2">
        <v>699.99923200000001</v>
      </c>
      <c r="G148" s="6" t="s">
        <v>113</v>
      </c>
      <c r="H148" s="2">
        <v>699.99923200000046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34.649999999999991</v>
      </c>
      <c r="M148" s="2">
        <f>+IFERROR(PRODUCTOS[[#This Row],[PPTO]]*PRODUCTOS[[#This Row],[CANT X MODULO]],"")</f>
        <v>24254.973388799994</v>
      </c>
      <c r="N148" s="2">
        <f>+IFERROR(PRODUCTOS[[#This Row],[PPTO X MODULO]]*32,"")</f>
        <v>776159.1484415998</v>
      </c>
      <c r="O148" s="2">
        <f>+IFERROR(PRODUCTOS[[#This Row],[PPTO X TORRE]]*22,"")</f>
        <v>17075501.265715197</v>
      </c>
      <c r="P148" s="3">
        <f>+IFERROR(PRODUCTOS[[#This Row],[CANT X MODULO]]*702,"")</f>
        <v>24324.299999999996</v>
      </c>
      <c r="Q148" s="3">
        <f>+SUMIFS(DETALLE_GD_1[CANTIDAD SOLICITADA],DETALLE_GD_1[CODIGO],PRODUCTOS[[#This Row],[CODIGO]])</f>
        <v>3200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3200</v>
      </c>
      <c r="T148" s="3">
        <f>+IFERROR(PRODUCTOS[[#This Row],[CANTIDAD RECIBIDA]]/PRODUCTOS[[#This Row],[CANT X MODULO]],"")</f>
        <v>92.35209235209237</v>
      </c>
      <c r="U148" s="3">
        <f>+SUMIFS(DETALLE_GD_1[VALOR TOTAL POR ITEM GD],DETALLE_GD_1[CODIGO],PRODUCTOS[[#This Row],[CODIGO]])</f>
        <v>2260552</v>
      </c>
      <c r="V148" s="3">
        <f>+IFERROR(PRODUCTOS[[#This Row],[PRECIO DE COMPRA]]/PRODUCTOS[[#This Row],[CANT. COMPRADA]],"")</f>
        <v>706.42250000000001</v>
      </c>
      <c r="W148" s="3">
        <f>+IFERROR(PRODUCTOS[[#This Row],[PRECIO COMPRA UNITARIO]]*PRODUCTOS[[#This Row],[PPTO FALTANTE]],"")</f>
        <v>14971635.895999996</v>
      </c>
      <c r="X148" s="7">
        <f>+IFERROR(PRODUCTOS[[#This Row],[PROYECCION COMPRA]]/PRODUCTOS[[#This Row],[PPTO TOTAL]]-1,"")</f>
        <v>-0.12320958178483565</v>
      </c>
      <c r="Y148" s="3">
        <f>+IFERROR((PRODUCTOS[[#This Row],[CANT X MODULO]]*704)-PRODUCTOS[[#This Row],[CANT. COMPRADA]],"")</f>
        <v>21193.599999999995</v>
      </c>
      <c r="Z148" s="17">
        <f>+IFERROR(PRODUCTOS[[#This Row],[CANT. COMPRADA]]/PRODUCTOS[[#This Row],[PPTO FALTANTE]],"")</f>
        <v>0.15098897780462031</v>
      </c>
      <c r="AA148" s="3">
        <f>+IFERROR(PRODUCTOS[[#This Row],[PROYECCION COMPRA]]-(PRODUCTOS[[#This Row],[PPTO FALTANTE]]*PRODUCTOS[[#This Row],[PPTO]]),"")</f>
        <v>136132.17268479988</v>
      </c>
      <c r="AB148" s="3">
        <f>+_xlfn.XLOOKUP(PRODUCTOS[[#This Row],[CODIGO]],DETALLE_GD_1[CODIGO],DETALLE_GD_1[VALOR PPTO],"",0)</f>
        <v>699.99919999999997</v>
      </c>
      <c r="AC148" s="3">
        <f>+AB148-PRODUCTOS[[#This Row],[PPTO_ACTUALIZADO]]</f>
        <v>-3.2000000487641955E-5</v>
      </c>
    </row>
    <row r="149" spans="1:29" x14ac:dyDescent="0.25">
      <c r="A149" s="27">
        <v>302010</v>
      </c>
      <c r="B149" s="27" t="s">
        <v>323</v>
      </c>
      <c r="C149" t="s">
        <v>537</v>
      </c>
      <c r="D149" s="27" t="s">
        <v>240</v>
      </c>
      <c r="E149" s="27" t="s">
        <v>403</v>
      </c>
      <c r="F149" s="28">
        <v>6585.1337450000001</v>
      </c>
      <c r="G149" s="32" t="s">
        <v>20</v>
      </c>
      <c r="H149" s="2">
        <v>6585.1337449999919</v>
      </c>
      <c r="I149" t="b">
        <v>0</v>
      </c>
      <c r="J149" t="str">
        <f>+_xlfn.XLOOKUP(PRODUCTOS[[#This Row],[CODIGO]],P_CRITICOS[CODIGO],P_CRITICOS[DESC CORTA],"",0)</f>
        <v>PINO 2X6X320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34.912500000000023</v>
      </c>
      <c r="M149" s="28">
        <f>+IFERROR(PRODUCTOS[[#This Row],[PPTO]]*PRODUCTOS[[#This Row],[CANT X MODULO]],"")</f>
        <v>229903.48187231267</v>
      </c>
      <c r="N149" s="28">
        <f>+IFERROR(PRODUCTOS[[#This Row],[PPTO X MODULO]]*32,"")</f>
        <v>7356911.4199140053</v>
      </c>
      <c r="O149" s="28">
        <f>+IFERROR(PRODUCTOS[[#This Row],[PPTO X TORRE]]*22,"")</f>
        <v>161852051.23810813</v>
      </c>
      <c r="P149" s="29">
        <f>+IFERROR(PRODUCTOS[[#This Row],[CANT X MODULO]]*702,"")</f>
        <v>24508.575000000015</v>
      </c>
      <c r="Q149" s="29">
        <f>+SUMIFS(DETALLE_GD_1[CANTIDAD SOLICITADA],DETALLE_GD_1[CODIGO],PRODUCTOS[[#This Row],[CODIGO]])</f>
        <v>3612</v>
      </c>
      <c r="R149" s="29">
        <f>+SUMIFS(DETALLE_GD_1[DEVOLUCIÓN],DETALLE_GD_1[CODIGO],PRODUCTOS[[#This Row],[CODIGO]])</f>
        <v>588</v>
      </c>
      <c r="S149" s="29">
        <f>+PRODUCTOS[[#This Row],[CANT. COMPRADA]]-PRODUCTOS[[#This Row],[DEVOLUCIONES]]</f>
        <v>3024</v>
      </c>
      <c r="T149" s="29">
        <f>+IFERROR(PRODUCTOS[[#This Row],[CANTIDAD RECIBIDA]]/PRODUCTOS[[#This Row],[CANT X MODULO]],"")</f>
        <v>86.616541353383397</v>
      </c>
      <c r="U149" s="29">
        <f>+SUMIFS(DETALLE_GD_1[VALOR TOTAL POR ITEM GD],DETALLE_GD_1[CODIGO],PRODUCTOS[[#This Row],[CODIGO]])</f>
        <v>20107495</v>
      </c>
      <c r="V149" s="29">
        <f>+IFERROR(PRODUCTOS[[#This Row],[PRECIO DE COMPRA]]/PRODUCTOS[[#This Row],[CANT. COMPRADA]],"")</f>
        <v>5566.8590808416393</v>
      </c>
      <c r="W149" s="29">
        <f>+IFERROR(PRODUCTOS[[#This Row],[PRECIO COMPRA UNITARIO]]*PRODUCTOS[[#This Row],[PPTO FALTANTE]],"")</f>
        <v>116716994.23255824</v>
      </c>
      <c r="X149" s="30">
        <f>+IFERROR(PRODUCTOS[[#This Row],[PROYECCION COMPRA]]/PRODUCTOS[[#This Row],[PPTO TOTAL]]-1,"")</f>
        <v>-0.27886614139446153</v>
      </c>
      <c r="Y149" s="29">
        <f>+IFERROR((PRODUCTOS[[#This Row],[CANT X MODULO]]*704)-PRODUCTOS[[#This Row],[CANT. COMPRADA]],"")</f>
        <v>20966.400000000016</v>
      </c>
      <c r="Z149" s="31">
        <f>+IFERROR(PRODUCTOS[[#This Row],[CANT. COMPRADA]]/PRODUCTOS[[#This Row],[PPTO FALTANTE]],"")</f>
        <v>0.17227564102564089</v>
      </c>
      <c r="AA149" s="29">
        <f>+IFERROR(PRODUCTOS[[#This Row],[PROYECCION COMPRA]]-(PRODUCTOS[[#This Row],[PPTO FALTANTE]]*PRODUCTOS[[#This Row],[PPTO]]),"")</f>
        <v>-21349553.918609872</v>
      </c>
      <c r="AB149" s="3">
        <f>+_xlfn.XLOOKUP(PRODUCTOS[[#This Row],[CODIGO]],DETALLE_GD_1[CODIGO],DETALLE_GD_1[VALOR PPTO],"",0)</f>
        <v>6585.1337000000003</v>
      </c>
      <c r="AC149" s="3">
        <f>+AB149-PRODUCTOS[[#This Row],[PPTO_ACTUALIZADO]]</f>
        <v>-4.4999991587246768E-5</v>
      </c>
    </row>
    <row r="150" spans="1:29" x14ac:dyDescent="0.25">
      <c r="A150">
        <v>602256</v>
      </c>
      <c r="B150" t="s">
        <v>495</v>
      </c>
      <c r="C150">
        <v>0</v>
      </c>
      <c r="D150" t="s">
        <v>355</v>
      </c>
      <c r="E150" t="s">
        <v>355</v>
      </c>
      <c r="G150" s="6" t="s">
        <v>355</v>
      </c>
      <c r="H150" s="2">
        <v>59000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2.3099999999999999E-2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16.216200000000001</v>
      </c>
      <c r="Q150" s="3">
        <f>+SUMIFS(DETALLE_GD_1[CANTIDAD SOLICITADA],DETALLE_GD_1[CODIGO],PRODUCTOS[[#This Row],[CODIGO]])</f>
        <v>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</v>
      </c>
      <c r="T150" s="3">
        <f>+IFERROR(PRODUCTOS[[#This Row],[CANTIDAD RECIBIDA]]/PRODUCTOS[[#This Row],[CANT X MODULO]],"")</f>
        <v>86.580086580086586</v>
      </c>
      <c r="U150" s="3">
        <f>+SUMIFS(DETALLE_GD_1[VALOR TOTAL POR ITEM GD],DETALLE_GD_1[CODIGO],PRODUCTOS[[#This Row],[CODIGO]])</f>
        <v>118000</v>
      </c>
      <c r="V150" s="3">
        <f>+IFERROR(PRODUCTOS[[#This Row],[PRECIO DE COMPRA]]/PRODUCTOS[[#This Row],[CANT. COMPRADA]],"")</f>
        <v>59000</v>
      </c>
      <c r="W150" s="3">
        <f>+IFERROR(PRODUCTOS[[#This Row],[PRECIO COMPRA UNITARIO]]*PRODUCTOS[[#This Row],[PPTO FALTANTE]],"")</f>
        <v>841481.6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14.2624</v>
      </c>
      <c r="Z150" s="17">
        <f>+IFERROR(PRODUCTOS[[#This Row],[CANT. COMPRADA]]/PRODUCTOS[[#This Row],[PPTO FALTANTE]],"")</f>
        <v>0.14022885348889388</v>
      </c>
      <c r="AA150" s="3">
        <f>+IFERROR(PRODUCTOS[[#This Row],[PROYECCION COMPRA]]-(PRODUCTOS[[#This Row],[PPTO FALTANTE]]*PRODUCTOS[[#This Row],[PPTO]]),"")</f>
        <v>841481.6</v>
      </c>
      <c r="AB150" s="3">
        <f>+_xlfn.XLOOKUP(PRODUCTOS[[#This Row],[CODIGO]],DETALLE_GD_1[CODIGO],DETALLE_GD_1[VALOR PPTO],"",0)</f>
        <v>59000</v>
      </c>
      <c r="AC150" s="3">
        <f>+AB150-PRODUCTOS[[#This Row],[PPTO_ACTUALIZADO]]</f>
        <v>0</v>
      </c>
    </row>
    <row r="151" spans="1:29" x14ac:dyDescent="0.25">
      <c r="A151">
        <v>1808003</v>
      </c>
      <c r="B151" t="s">
        <v>195</v>
      </c>
      <c r="C151">
        <v>0</v>
      </c>
      <c r="D151" t="s">
        <v>244</v>
      </c>
      <c r="E151" t="s">
        <v>406</v>
      </c>
      <c r="F151" s="2">
        <v>167.74485799999999</v>
      </c>
      <c r="G151" s="6" t="s">
        <v>31</v>
      </c>
      <c r="H151" s="2">
        <v>167.74485800000002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0.91874999999999996</v>
      </c>
      <c r="M151" s="2">
        <f>+IFERROR(PRODUCTOS[[#This Row],[PPTO]]*PRODUCTOS[[#This Row],[CANT X MODULO]],"")</f>
        <v>154.11558828749997</v>
      </c>
      <c r="N151" s="2">
        <f>+IFERROR(PRODUCTOS[[#This Row],[PPTO X MODULO]]*32,"")</f>
        <v>4931.6988251999992</v>
      </c>
      <c r="O151" s="2">
        <f>+IFERROR(PRODUCTOS[[#This Row],[PPTO X TORRE]]*22,"")</f>
        <v>108497.37415439998</v>
      </c>
      <c r="P151" s="3">
        <f>+IFERROR(PRODUCTOS[[#This Row],[CANT X MODULO]]*702,"")</f>
        <v>644.96249999999998</v>
      </c>
      <c r="Q151" s="3">
        <f>+SUMIFS(DETALLE_GD_1[CANTIDAD SOLICITADA],DETALLE_GD_1[CODIGO],PRODUCTOS[[#This Row],[CODIGO]])</f>
        <v>79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79</v>
      </c>
      <c r="T151" s="3">
        <f>+IFERROR(PRODUCTOS[[#This Row],[CANTIDAD RECIBIDA]]/PRODUCTOS[[#This Row],[CANT X MODULO]],"")</f>
        <v>85.986394557823132</v>
      </c>
      <c r="U151" s="3">
        <f>+SUMIFS(DETALLE_GD_1[VALOR TOTAL POR ITEM GD],DETALLE_GD_1[CODIGO],PRODUCTOS[[#This Row],[CODIGO]])</f>
        <v>13251</v>
      </c>
      <c r="V151" s="3">
        <f>+IFERROR(PRODUCTOS[[#This Row],[PRECIO DE COMPRA]]/PRODUCTOS[[#This Row],[CANT. COMPRADA]],"")</f>
        <v>167.73417721518987</v>
      </c>
      <c r="W151" s="3">
        <f>+IFERROR(PRODUCTOS[[#This Row],[PRECIO COMPRA UNITARIO]]*PRODUCTOS[[#This Row],[PPTO FALTANTE]],"")</f>
        <v>95239.465822784798</v>
      </c>
      <c r="X151" s="7">
        <f>+IFERROR(PRODUCTOS[[#This Row],[PROYECCION COMPRA]]/PRODUCTOS[[#This Row],[PPTO TOTAL]]-1,"")</f>
        <v>-0.12219566081616107</v>
      </c>
      <c r="Y151" s="3">
        <f>+IFERROR((PRODUCTOS[[#This Row],[CANT X MODULO]]*704)-PRODUCTOS[[#This Row],[CANT. COMPRADA]],"")</f>
        <v>567.79999999999995</v>
      </c>
      <c r="Z151" s="17">
        <f>+IFERROR(PRODUCTOS[[#This Row],[CANT. COMPRADA]]/PRODUCTOS[[#This Row],[PPTO FALTANTE]],"")</f>
        <v>0.13913349771046143</v>
      </c>
      <c r="AA151" s="3">
        <f>+IFERROR(PRODUCTOS[[#This Row],[PROYECCION COMPRA]]-(PRODUCTOS[[#This Row],[PPTO FALTANTE]]*PRODUCTOS[[#This Row],[PPTO]]),"")</f>
        <v>-6.0645496151846601</v>
      </c>
      <c r="AB151" s="3">
        <f>+_xlfn.XLOOKUP(PRODUCTOS[[#This Row],[CODIGO]],DETALLE_GD_1[CODIGO],DETALLE_GD_1[VALOR PPTO],"",0)</f>
        <v>167.7449</v>
      </c>
      <c r="AC151" s="3">
        <f>+AB151-PRODUCTOS[[#This Row],[PPTO_ACTUALIZADO]]</f>
        <v>4.1999999979225322E-5</v>
      </c>
    </row>
    <row r="152" spans="1:29" x14ac:dyDescent="0.25">
      <c r="A152">
        <v>412260</v>
      </c>
      <c r="B152" t="s">
        <v>41</v>
      </c>
      <c r="C152" t="s">
        <v>551</v>
      </c>
      <c r="D152" t="s">
        <v>240</v>
      </c>
      <c r="E152" t="s">
        <v>399</v>
      </c>
      <c r="F152" s="2">
        <v>87567.442477999997</v>
      </c>
      <c r="G152" s="6" t="s">
        <v>31</v>
      </c>
      <c r="H152" s="2">
        <v>87567.442477999983</v>
      </c>
      <c r="I152" t="b">
        <v>1</v>
      </c>
      <c r="J152" t="str">
        <f>+_xlfn.XLOOKUP(PRODUCTOS[[#This Row],[CODIGO]],P_CRITICOS[CODIGO],P_CRITICOS[DESC CORTA],"",0)</f>
        <v>HOLDOWN PB1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5.7750000000000004</v>
      </c>
      <c r="M152" s="2">
        <f>+IFERROR(PRODUCTOS[[#This Row],[PPTO]]*PRODUCTOS[[#This Row],[CANT X MODULO]],"")</f>
        <v>505701.98031045002</v>
      </c>
      <c r="N152" s="2">
        <f>+IFERROR(PRODUCTOS[[#This Row],[PPTO X MODULO]]*32,"")</f>
        <v>16182463.369934401</v>
      </c>
      <c r="O152" s="2">
        <f>+IFERROR(PRODUCTOS[[#This Row],[PPTO X TORRE]]*22,"")</f>
        <v>356014194.13855684</v>
      </c>
      <c r="P152" s="3">
        <f>+IFERROR(PRODUCTOS[[#This Row],[CANT X MODULO]]*702,"")</f>
        <v>4054.05</v>
      </c>
      <c r="Q152" s="3">
        <f>+SUMIFS(DETALLE_GD_1[CANTIDAD SOLICITADA],DETALLE_GD_1[CODIGO],PRODUCTOS[[#This Row],[CODIGO]])</f>
        <v>492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492</v>
      </c>
      <c r="T152" s="3">
        <f>+IFERROR(PRODUCTOS[[#This Row],[CANTIDAD RECIBIDA]]/PRODUCTOS[[#This Row],[CANT X MODULO]],"")</f>
        <v>85.194805194805184</v>
      </c>
      <c r="U152" s="3">
        <f>+SUMIFS(DETALLE_GD_1[VALOR TOTAL POR ITEM GD],DETALLE_GD_1[CODIGO],PRODUCTOS[[#This Row],[CODIGO]])</f>
        <v>42755890</v>
      </c>
      <c r="V152" s="3">
        <f>+IFERROR(PRODUCTOS[[#This Row],[PRECIO DE COMPRA]]/PRODUCTOS[[#This Row],[CANT. COMPRADA]],"")</f>
        <v>86902.215447154478</v>
      </c>
      <c r="W152" s="3">
        <f>+IFERROR(PRODUCTOS[[#This Row],[PRECIO COMPRA UNITARIO]]*PRODUCTOS[[#This Row],[PPTO FALTANTE]],"")</f>
        <v>310553757.12195128</v>
      </c>
      <c r="X152" s="7">
        <f>+IFERROR(PRODUCTOS[[#This Row],[PROYECCION COMPRA]]/PRODUCTOS[[#This Row],[PPTO TOTAL]]-1,"")</f>
        <v>-0.12769276552752518</v>
      </c>
      <c r="Y152" s="3">
        <f>+IFERROR((PRODUCTOS[[#This Row],[CANT X MODULO]]*704)-PRODUCTOS[[#This Row],[CANT. COMPRADA]],"")</f>
        <v>3573.6000000000004</v>
      </c>
      <c r="Z152" s="17">
        <f>+IFERROR(PRODUCTOS[[#This Row],[CANT. COMPRADA]]/PRODUCTOS[[#This Row],[PPTO FALTANTE]],"")</f>
        <v>0.13767629281396909</v>
      </c>
      <c r="AA152" s="3">
        <f>+IFERROR(PRODUCTOS[[#This Row],[PROYECCION COMPRA]]-(PRODUCTOS[[#This Row],[PPTO FALTANTE]]*PRODUCTOS[[#This Row],[PPTO]]),"")</f>
        <v>-2377255.3174295425</v>
      </c>
      <c r="AB152" s="3">
        <f>+_xlfn.XLOOKUP(PRODUCTOS[[#This Row],[CODIGO]],DETALLE_GD_1[CODIGO],DETALLE_GD_1[VALOR PPTO],"",0)</f>
        <v>87567.442500000005</v>
      </c>
      <c r="AC152" s="3">
        <f>+AB152-PRODUCTOS[[#This Row],[PPTO_ACTUALIZADO]]</f>
        <v>2.2000021999701858E-5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2504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2504</v>
      </c>
      <c r="T155" s="3">
        <f>+IFERROR(PRODUCTOS[[#This Row],[CANTIDAD RECIBIDA]]/PRODUCTOS[[#This Row],[CANT X MODULO]],"")</f>
        <v>80.160064025610254</v>
      </c>
      <c r="U155" s="3">
        <f>+SUMIFS(DETALLE_GD_1[VALOR TOTAL POR ITEM GD],DETALLE_GD_1[CODIGO],PRODUCTOS[[#This Row],[CODIGO]])</f>
        <v>40660651</v>
      </c>
      <c r="V155" s="3">
        <f>+IFERROR(PRODUCTOS[[#This Row],[PRECIO DE COMPRA]]/PRODUCTOS[[#This Row],[CANT. COMPRADA]],"")</f>
        <v>16238.279153354633</v>
      </c>
      <c r="W155" s="3">
        <f>+IFERROR(PRODUCTOS[[#This Row],[PRECIO COMPRA UNITARIO]]*PRODUCTOS[[#This Row],[PPTO FALTANTE]],"")</f>
        <v>316438593.51725239</v>
      </c>
      <c r="X155" s="7">
        <f>+IFERROR(PRODUCTOS[[#This Row],[PROYECCION COMPRA]]/PRODUCTOS[[#This Row],[PPTO TOTAL]]-1,"")</f>
        <v>-0.10178334310205595</v>
      </c>
      <c r="Y155" s="3">
        <f>+IFERROR((PRODUCTOS[[#This Row],[CANT X MODULO]]*704)-PRODUCTOS[[#This Row],[CANT. COMPRADA]],"")</f>
        <v>19487.199999999997</v>
      </c>
      <c r="Z155" s="17">
        <f>+IFERROR(PRODUCTOS[[#This Row],[CANT. COMPRADA]]/PRODUCTOS[[#This Row],[PPTO FALTANTE]],"")</f>
        <v>0.12849460158462994</v>
      </c>
      <c r="AA155" s="3">
        <f>+IFERROR(PRODUCTOS[[#This Row],[PROYECCION COMPRA]]-(PRODUCTOS[[#This Row],[PPTO FALTANTE]]*PRODUCTOS[[#This Row],[PPTO]]),"")</f>
        <v>4255877.1965204477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600</v>
      </c>
      <c r="T156" s="3">
        <f>+IFERROR(PRODUCTOS[[#This Row],[CANTIDAD RECIBIDA]]/PRODUCTOS[[#This Row],[CANT X MODULO]],"")</f>
        <v>78.817733990147786</v>
      </c>
      <c r="U156" s="3">
        <f>+SUMIFS(DETALLE_GD_1[VALOR TOTAL POR ITEM GD],DETALLE_GD_1[CODIGO],PRODUCTOS[[#This Row],[CODIGO]])</f>
        <v>8068216</v>
      </c>
      <c r="V156" s="3">
        <f>+IFERROR(PRODUCTOS[[#This Row],[PRECIO DE COMPRA]]/PRODUCTOS[[#This Row],[CANT. COMPRADA]],"")</f>
        <v>13447.026666666667</v>
      </c>
      <c r="W156" s="3">
        <f>+IFERROR(PRODUCTOS[[#This Row],[PRECIO COMPRA UNITARIO]]*PRODUCTOS[[#This Row],[PPTO FALTANTE]],"")</f>
        <v>63997089.311999999</v>
      </c>
      <c r="X156" s="7">
        <f>+IFERROR(PRODUCTOS[[#This Row],[PROYECCION COMPRA]]/PRODUCTOS[[#This Row],[PPTO TOTAL]]-1,"")</f>
        <v>4.977944765200526E-3</v>
      </c>
      <c r="Y156" s="3">
        <f>+IFERROR((PRODUCTOS[[#This Row],[CANT X MODULO]]*704)-PRODUCTOS[[#This Row],[CANT. COMPRADA]],"")</f>
        <v>4759.2</v>
      </c>
      <c r="Z156" s="17">
        <f>+IFERROR(PRODUCTOS[[#This Row],[CANT. COMPRADA]]/PRODUCTOS[[#This Row],[PPTO FALTANTE]],"")</f>
        <v>0.12607160867372669</v>
      </c>
      <c r="AA156" s="3">
        <f>+IFERROR(PRODUCTOS[[#This Row],[PROYECCION COMPRA]]-(PRODUCTOS[[#This Row],[PPTO FALTANTE]]*PRODUCTOS[[#This Row],[PPTO]]),"")</f>
        <v>7446428.7374136001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x14ac:dyDescent="0.25">
      <c r="A157" t="s">
        <v>286</v>
      </c>
      <c r="B157" t="s">
        <v>287</v>
      </c>
      <c r="C157" t="s">
        <v>530</v>
      </c>
      <c r="D157" t="s">
        <v>244</v>
      </c>
      <c r="E157" t="s">
        <v>408</v>
      </c>
      <c r="F157" s="2">
        <v>350139</v>
      </c>
      <c r="G157" s="6" t="s">
        <v>31</v>
      </c>
      <c r="H157" s="2">
        <v>350139</v>
      </c>
      <c r="I157" t="b">
        <v>1</v>
      </c>
      <c r="J157" t="str">
        <f>+_xlfn.XLOOKUP(PRODUCTOS[[#This Row],[CODIGO]],P_CRITICOS[CODIGO],P_CRITICOS[DESC CORTA],"",0)</f>
        <v>VENTANA V.05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183822.97500000001</v>
      </c>
      <c r="N157" s="2">
        <f>+IFERROR(PRODUCTOS[[#This Row],[PPTO X MODULO]]*32,"")</f>
        <v>5882335.2000000002</v>
      </c>
      <c r="O157" s="2">
        <f>+IFERROR(PRODUCTOS[[#This Row],[PPTO X TORRE]]*22,"")</f>
        <v>129411374.40000001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41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41</v>
      </c>
      <c r="T157" s="3">
        <f>+IFERROR(PRODUCTOS[[#This Row],[CANTIDAD RECIBIDA]]/PRODUCTOS[[#This Row],[CANT X MODULO]],"")</f>
        <v>78.095238095238088</v>
      </c>
      <c r="U157" s="3">
        <f>+SUMIFS(DETALLE_GD_1[VALOR TOTAL POR ITEM GD],DETALLE_GD_1[CODIGO],PRODUCTOS[[#This Row],[CODIGO]])</f>
        <v>15656989</v>
      </c>
      <c r="V157" s="3">
        <f>+IFERROR(PRODUCTOS[[#This Row],[PRECIO DE COMPRA]]/PRODUCTOS[[#This Row],[CANT. COMPRADA]],"")</f>
        <v>381877.78048780491</v>
      </c>
      <c r="W157" s="3">
        <f>+IFERROR(PRODUCTOS[[#This Row],[PRECIO COMPRA UNITARIO]]*PRODUCTOS[[#This Row],[PPTO FALTANTE]],"")</f>
        <v>125485038.6682927</v>
      </c>
      <c r="X157" s="7">
        <f>+IFERROR(PRODUCTOS[[#This Row],[PROYECCION COMPRA]]/PRODUCTOS[[#This Row],[PPTO TOTAL]]-1,"")</f>
        <v>-3.0339958523053157E-2</v>
      </c>
      <c r="Y157" s="3">
        <f>+IFERROR((PRODUCTOS[[#This Row],[CANT X MODULO]]*704)-PRODUCTOS[[#This Row],[CANT. COMPRADA]],"")</f>
        <v>328.6</v>
      </c>
      <c r="Z157" s="17">
        <f>+IFERROR(PRODUCTOS[[#This Row],[CANT. COMPRADA]]/PRODUCTOS[[#This Row],[PPTO FALTANTE]],"")</f>
        <v>0.1247717589774802</v>
      </c>
      <c r="AA157" s="3">
        <f>+IFERROR(PRODUCTOS[[#This Row],[PROYECCION COMPRA]]-(PRODUCTOS[[#This Row],[PPTO FALTANTE]]*PRODUCTOS[[#This Row],[PPTO]]),"")</f>
        <v>10429363.268292695</v>
      </c>
      <c r="AB157" s="3">
        <f>+_xlfn.XLOOKUP(PRODUCTOS[[#This Row],[CODIGO]],DETALLE_GD_1[CODIGO],DETALLE_GD_1[VALOR PPTO],"",0)</f>
        <v>350139</v>
      </c>
      <c r="AC157" s="3">
        <f>+AB157-PRODUCTOS[[#This Row],[PPTO_ACTUALIZADO]]</f>
        <v>0</v>
      </c>
    </row>
    <row r="158" spans="1:29" x14ac:dyDescent="0.25">
      <c r="A158">
        <v>2505058</v>
      </c>
      <c r="B158" t="s">
        <v>142</v>
      </c>
      <c r="C158" t="s">
        <v>634</v>
      </c>
      <c r="D158" t="s">
        <v>244</v>
      </c>
      <c r="E158" t="s">
        <v>410</v>
      </c>
      <c r="F158" s="2">
        <v>17870.144068000001</v>
      </c>
      <c r="G158" s="6" t="s">
        <v>31</v>
      </c>
      <c r="H158" s="2">
        <v>17870.144068000001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2.1000000000000005</v>
      </c>
      <c r="M158" s="2">
        <f>+IFERROR(PRODUCTOS[[#This Row],[PPTO]]*PRODUCTOS[[#This Row],[CANT X MODULO]],"")</f>
        <v>37527.302542800011</v>
      </c>
      <c r="N158" s="2">
        <f>+IFERROR(PRODUCTOS[[#This Row],[PPTO X MODULO]]*32,"")</f>
        <v>1200873.6813696004</v>
      </c>
      <c r="O158" s="2">
        <f>+IFERROR(PRODUCTOS[[#This Row],[PPTO X TORRE]]*22,"")</f>
        <v>26419220.990131207</v>
      </c>
      <c r="P158" s="3">
        <f>+IFERROR(PRODUCTOS[[#This Row],[CANT X MODULO]]*702,"")</f>
        <v>1474.2000000000003</v>
      </c>
      <c r="Q158" s="3">
        <f>+SUMIFS(DETALLE_GD_1[CANTIDAD SOLICITADA],DETALLE_GD_1[CODIGO],PRODUCTOS[[#This Row],[CODIGO]])</f>
        <v>162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162</v>
      </c>
      <c r="T158" s="3">
        <f>+IFERROR(PRODUCTOS[[#This Row],[CANTIDAD RECIBIDA]]/PRODUCTOS[[#This Row],[CANT X MODULO]],"")</f>
        <v>77.142857142857125</v>
      </c>
      <c r="U158" s="3">
        <f>+SUMIFS(DETALLE_GD_1[VALOR TOTAL POR ITEM GD],DETALLE_GD_1[CODIGO],PRODUCTOS[[#This Row],[CODIGO]])</f>
        <v>2701057</v>
      </c>
      <c r="V158" s="3">
        <f>+IFERROR(PRODUCTOS[[#This Row],[PRECIO DE COMPRA]]/PRODUCTOS[[#This Row],[CANT. COMPRADA]],"")</f>
        <v>16673.191358024691</v>
      </c>
      <c r="W158" s="3">
        <f>+IFERROR(PRODUCTOS[[#This Row],[PRECIO COMPRA UNITARIO]]*PRODUCTOS[[#This Row],[PPTO FALTANTE]],"")</f>
        <v>21948589.103703707</v>
      </c>
      <c r="X158" s="7">
        <f>+IFERROR(PRODUCTOS[[#This Row],[PROYECCION COMPRA]]/PRODUCTOS[[#This Row],[PPTO TOTAL]]-1,"")</f>
        <v>-0.16921891406629608</v>
      </c>
      <c r="Y158" s="3">
        <f>+IFERROR((PRODUCTOS[[#This Row],[CANT X MODULO]]*704)-PRODUCTOS[[#This Row],[CANT. COMPRADA]],"")</f>
        <v>1316.4000000000003</v>
      </c>
      <c r="Z158" s="17">
        <f>+IFERROR(PRODUCTOS[[#This Row],[CANT. COMPRADA]]/PRODUCTOS[[#This Row],[PPTO FALTANTE]],"")</f>
        <v>0.12306289881494983</v>
      </c>
      <c r="AA158" s="3">
        <f>+IFERROR(PRODUCTOS[[#This Row],[PROYECCION COMPRA]]-(PRODUCTOS[[#This Row],[PPTO FALTANTE]]*PRODUCTOS[[#This Row],[PPTO]]),"")</f>
        <v>-1575668.5474115014</v>
      </c>
      <c r="AB158" s="3">
        <f>+_xlfn.XLOOKUP(PRODUCTOS[[#This Row],[CODIGO]],DETALLE_GD_1[CODIGO],DETALLE_GD_1[VALOR PPTO],"",0)</f>
        <v>17870.144100000001</v>
      </c>
      <c r="AC158" s="3">
        <f>+AB158-PRODUCTOS[[#This Row],[PPTO_ACTUALIZADO]]</f>
        <v>3.1999999919207767E-5</v>
      </c>
    </row>
    <row r="159" spans="1:29" x14ac:dyDescent="0.25">
      <c r="A159">
        <v>1901086</v>
      </c>
      <c r="B159" t="s">
        <v>279</v>
      </c>
      <c r="C159" t="s">
        <v>550</v>
      </c>
      <c r="D159" t="s">
        <v>240</v>
      </c>
      <c r="E159" t="s">
        <v>404</v>
      </c>
      <c r="F159" s="2">
        <v>3711.5870410000002</v>
      </c>
      <c r="G159" s="6" t="s">
        <v>26</v>
      </c>
      <c r="H159" s="2">
        <v>3711.5870410000002</v>
      </c>
      <c r="I159" t="b">
        <v>1</v>
      </c>
      <c r="J159" t="str">
        <f>+_xlfn.XLOOKUP(PRODUCTOS[[#This Row],[CODIGO]],P_CRITICOS[CODIGO],P_CRITICOS[DESC CORTA],"",0)</f>
        <v>AISLAN GLASS 140MM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31.794434700000004</v>
      </c>
      <c r="M159" s="2">
        <f>+IFERROR(PRODUCTOS[[#This Row],[PPTO]]*PRODUCTOS[[#This Row],[CANT X MODULO]],"")</f>
        <v>118007.81180844075</v>
      </c>
      <c r="N159" s="2">
        <f>+IFERROR(PRODUCTOS[[#This Row],[PPTO X MODULO]]*32,"")</f>
        <v>3776249.9778701039</v>
      </c>
      <c r="O159" s="2">
        <f>+IFERROR(PRODUCTOS[[#This Row],[PPTO X TORRE]]*22,"")</f>
        <v>83077499.513142288</v>
      </c>
      <c r="P159" s="3">
        <f>+IFERROR(PRODUCTOS[[#This Row],[CANT X MODULO]]*702,"")</f>
        <v>22319.693159400002</v>
      </c>
      <c r="Q159" s="3">
        <f>+SUMIFS(DETALLE_GD_1[CANTIDAD SOLICITADA],DETALLE_GD_1[CODIGO],PRODUCTOS[[#This Row],[CODIGO]])</f>
        <v>2436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2436</v>
      </c>
      <c r="T159" s="3">
        <f>+IFERROR(PRODUCTOS[[#This Row],[CANTIDAD RECIBIDA]]/PRODUCTOS[[#This Row],[CANT X MODULO]],"")</f>
        <v>76.617182314614311</v>
      </c>
      <c r="U159" s="3">
        <f>+SUMIFS(DETALLE_GD_1[VALOR TOTAL POR ITEM GD],DETALLE_GD_1[CODIGO],PRODUCTOS[[#This Row],[CODIGO]])</f>
        <v>8849507</v>
      </c>
      <c r="V159" s="3">
        <f>+IFERROR(PRODUCTOS[[#This Row],[PRECIO DE COMPRA]]/PRODUCTOS[[#This Row],[CANT. COMPRADA]],"")</f>
        <v>3632.8025451559934</v>
      </c>
      <c r="W159" s="3">
        <f>+IFERROR(PRODUCTOS[[#This Row],[PRECIO COMPRA UNITARIO]]*PRODUCTOS[[#This Row],[PPTO FALTANTE]],"")</f>
        <v>72464536.923169062</v>
      </c>
      <c r="X159" s="7">
        <f>+IFERROR(PRODUCTOS[[#This Row],[PROYECCION COMPRA]]/PRODUCTOS[[#This Row],[PPTO TOTAL]]-1,"")</f>
        <v>-0.1277477373797743</v>
      </c>
      <c r="Y159" s="3">
        <f>+IFERROR((PRODUCTOS[[#This Row],[CANT X MODULO]]*704)-PRODUCTOS[[#This Row],[CANT. COMPRADA]],"")</f>
        <v>19947.282028800004</v>
      </c>
      <c r="Z159" s="17">
        <f>+IFERROR(PRODUCTOS[[#This Row],[CANT. COMPRADA]]/PRODUCTOS[[#This Row],[PPTO FALTANTE]],"")</f>
        <v>0.12212190094283967</v>
      </c>
      <c r="AA159" s="3">
        <f>+IFERROR(PRODUCTOS[[#This Row],[PROYECCION COMPRA]]-(PRODUCTOS[[#This Row],[PPTO FALTANTE]]*PRODUCTOS[[#This Row],[PPTO]]),"")</f>
        <v>-1571536.5580972284</v>
      </c>
      <c r="AB159" s="3">
        <f>+_xlfn.XLOOKUP(PRODUCTOS[[#This Row],[CODIGO]],DETALLE_GD_1[CODIGO],DETALLE_GD_1[VALOR PPTO],"",0)</f>
        <v>3711.587</v>
      </c>
      <c r="AC159" s="3">
        <f>+AB159-PRODUCTOS[[#This Row],[PPTO_ACTUALIZADO]]</f>
        <v>-4.1000000237545464E-5</v>
      </c>
    </row>
    <row r="160" spans="1:29" x14ac:dyDescent="0.25">
      <c r="A160">
        <v>1206002</v>
      </c>
      <c r="B160" t="s">
        <v>192</v>
      </c>
      <c r="C160">
        <v>0</v>
      </c>
      <c r="D160" t="s">
        <v>244</v>
      </c>
      <c r="E160" t="s">
        <v>406</v>
      </c>
      <c r="F160" s="2">
        <v>15783.483871</v>
      </c>
      <c r="G160" s="6" t="s">
        <v>31</v>
      </c>
      <c r="H160" s="2">
        <v>15783.483871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8286.3290322749999</v>
      </c>
      <c r="N160" s="2">
        <f>+IFERROR(PRODUCTOS[[#This Row],[PPTO X MODULO]]*32,"")</f>
        <v>265162.5290328</v>
      </c>
      <c r="O160" s="2">
        <f>+IFERROR(PRODUCTOS[[#This Row],[PPTO X TORRE]]*22,"")</f>
        <v>5833575.6387216002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40</v>
      </c>
      <c r="T160" s="3">
        <f>+IFERROR(PRODUCTOS[[#This Row],[CANTIDAD RECIBIDA]]/PRODUCTOS[[#This Row],[CANT X MODULO]],"")</f>
        <v>76.19047619047619</v>
      </c>
      <c r="U160" s="3">
        <f>+SUMIFS(DETALLE_GD_1[VALOR TOTAL POR ITEM GD],DETALLE_GD_1[CODIGO],PRODUCTOS[[#This Row],[CODIGO]])</f>
        <v>804173</v>
      </c>
      <c r="V160" s="3">
        <f>+IFERROR(PRODUCTOS[[#This Row],[PRECIO DE COMPRA]]/PRODUCTOS[[#This Row],[CANT. COMPRADA]],"")</f>
        <v>20104.325000000001</v>
      </c>
      <c r="W160" s="3">
        <f>+IFERROR(PRODUCTOS[[#This Row],[PRECIO COMPRA UNITARIO]]*PRODUCTOS[[#This Row],[PPTO FALTANTE]],"")</f>
        <v>6626385.5200000005</v>
      </c>
      <c r="X160" s="7">
        <f>+IFERROR(PRODUCTOS[[#This Row],[PROYECCION COMPRA]]/PRODUCTOS[[#This Row],[PPTO TOTAL]]-1,"")</f>
        <v>0.13590462014685412</v>
      </c>
      <c r="Y160" s="3">
        <f>+IFERROR((PRODUCTOS[[#This Row],[CANT X MODULO]]*704)-PRODUCTOS[[#This Row],[CANT. COMPRADA]],"")</f>
        <v>329.6</v>
      </c>
      <c r="Z160" s="17">
        <f>+IFERROR(PRODUCTOS[[#This Row],[CANT. COMPRADA]]/PRODUCTOS[[#This Row],[PPTO FALTANTE]],"")</f>
        <v>0.12135922330097086</v>
      </c>
      <c r="AA160" s="3">
        <f>+IFERROR(PRODUCTOS[[#This Row],[PROYECCION COMPRA]]-(PRODUCTOS[[#This Row],[PPTO FALTANTE]]*PRODUCTOS[[#This Row],[PPTO]]),"")</f>
        <v>1424149.2361184005</v>
      </c>
      <c r="AB160" s="3">
        <f>+_xlfn.XLOOKUP(PRODUCTOS[[#This Row],[CODIGO]],DETALLE_GD_1[CODIGO],DETALLE_GD_1[VALOR PPTO],"",0)</f>
        <v>15783.483899999999</v>
      </c>
      <c r="AC160" s="3">
        <f>+AB160-PRODUCTOS[[#This Row],[PPTO_ACTUALIZADO]]</f>
        <v>2.8999998903600499E-5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28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27</v>
      </c>
      <c r="T161" s="3">
        <f>+IFERROR(PRODUCTOS[[#This Row],[CANTIDAD RECIBIDA]]/PRODUCTOS[[#This Row],[CANT X MODULO]],"")</f>
        <v>75.165304947991075</v>
      </c>
      <c r="U161" s="3">
        <f>+SUMIFS(DETALLE_GD_1[VALOR TOTAL POR ITEM GD],DETALLE_GD_1[CODIGO],PRODUCTOS[[#This Row],[CODIGO]])</f>
        <v>1243620</v>
      </c>
      <c r="V161" s="3">
        <f>+IFERROR(PRODUCTOS[[#This Row],[PRECIO DE COMPRA]]/PRODUCTOS[[#This Row],[CANT. COMPRADA]],"")</f>
        <v>44415</v>
      </c>
      <c r="W161" s="3">
        <f>+IFERROR(PRODUCTOS[[#This Row],[PRECIO COMPRA UNITARIO]]*PRODUCTOS[[#This Row],[PPTO FALTANTE]],"")</f>
        <v>9988162.011450002</v>
      </c>
      <c r="X161" s="7">
        <f>+IFERROR(PRODUCTOS[[#This Row],[PROYECCION COMPRA]]/PRODUCTOS[[#This Row],[PPTO TOTAL]]-1,"")</f>
        <v>-0.1424831847881366</v>
      </c>
      <c r="Y161" s="3">
        <f>+IFERROR((PRODUCTOS[[#This Row],[CANT X MODULO]]*704)-PRODUCTOS[[#This Row],[CANT. COMPRADA]],"")</f>
        <v>224.88263000000003</v>
      </c>
      <c r="Z161" s="17">
        <f>+IFERROR(PRODUCTOS[[#This Row],[CANT. COMPRADA]]/PRODUCTOS[[#This Row],[PPTO FALTANTE]],"")</f>
        <v>0.12450939407814643</v>
      </c>
      <c r="AA161" s="3">
        <f>+IFERROR(PRODUCTOS[[#This Row],[PROYECCION COMPRA]]-(PRODUCTOS[[#This Row],[PPTO FALTANTE]]*PRODUCTOS[[#This Row],[PPTO]]),"")</f>
        <v>-369931.92634999938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1802171</v>
      </c>
      <c r="B162" t="s">
        <v>265</v>
      </c>
      <c r="C162" t="s">
        <v>659</v>
      </c>
      <c r="D162" t="s">
        <v>244</v>
      </c>
      <c r="E162" t="s">
        <v>406</v>
      </c>
      <c r="F162" s="2">
        <v>3167.794425</v>
      </c>
      <c r="G162" s="6" t="s">
        <v>31</v>
      </c>
      <c r="H162" s="2">
        <v>3632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1663.0920731250001</v>
      </c>
      <c r="N162" s="2">
        <f>+IFERROR(PRODUCTOS[[#This Row],[PPTO X MODULO]]*32,"")</f>
        <v>53218.946340000002</v>
      </c>
      <c r="O162" s="2">
        <f>+IFERROR(PRODUCTOS[[#This Row],[PPTO X TORRE]]*22,"")</f>
        <v>1170816.8194800001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124511</v>
      </c>
      <c r="V162" s="3">
        <f>+IFERROR(PRODUCTOS[[#This Row],[PRECIO DE COMPRA]]/PRODUCTOS[[#This Row],[CANT. COMPRADA]],"")</f>
        <v>3192.5897435897436</v>
      </c>
      <c r="W162" s="3">
        <f>+IFERROR(PRODUCTOS[[#This Row],[PRECIO COMPRA UNITARIO]]*PRODUCTOS[[#This Row],[PPTO FALTANTE]],"")</f>
        <v>1055470.1692307694</v>
      </c>
      <c r="X162" s="7">
        <f>+IFERROR(PRODUCTOS[[#This Row],[PROYECCION COMPRA]]/PRODUCTOS[[#This Row],[PPTO TOTAL]]-1,"")</f>
        <v>-9.851810149128204E-2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8197.3323257693555</v>
      </c>
      <c r="AB162" s="3">
        <f>+_xlfn.XLOOKUP(PRODUCTOS[[#This Row],[CODIGO]],DETALLE_GD_1[CODIGO],DETALLE_GD_1[VALOR PPTO],"",0)</f>
        <v>3632</v>
      </c>
      <c r="AC162" s="3">
        <f>+AB162-PRODUCTOS[[#This Row],[PPTO_ACTUALIZADO]]</f>
        <v>0</v>
      </c>
    </row>
    <row r="163" spans="1:29" x14ac:dyDescent="0.25">
      <c r="A163">
        <v>2508994</v>
      </c>
      <c r="B163" t="s">
        <v>488</v>
      </c>
      <c r="C163" t="s">
        <v>685</v>
      </c>
      <c r="D163" t="s">
        <v>355</v>
      </c>
      <c r="E163" t="s">
        <v>355</v>
      </c>
      <c r="F163" s="2">
        <v>4139.7142860000004</v>
      </c>
      <c r="G163" s="6" t="s">
        <v>355</v>
      </c>
      <c r="H163" s="2">
        <v>1598</v>
      </c>
      <c r="I163" t="b">
        <v>0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2173.3500001500001</v>
      </c>
      <c r="N163" s="2">
        <f>+IFERROR(PRODUCTOS[[#This Row],[PPTO X MODULO]]*32,"")</f>
        <v>69547.200004800005</v>
      </c>
      <c r="O163" s="2">
        <f>+IFERROR(PRODUCTOS[[#This Row],[PPTO X TORRE]]*22,"")</f>
        <v>1530038.4001056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39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39</v>
      </c>
      <c r="T163" s="3">
        <f>+IFERROR(PRODUCTOS[[#This Row],[CANTIDAD RECIBIDA]]/PRODUCTOS[[#This Row],[CANT X MODULO]],"")</f>
        <v>74.285714285714278</v>
      </c>
      <c r="U163" s="3">
        <f>+SUMIFS(DETALLE_GD_1[VALOR TOTAL POR ITEM GD],DETALLE_GD_1[CODIGO],PRODUCTOS[[#This Row],[CODIGO]])</f>
        <v>67371</v>
      </c>
      <c r="V163" s="3">
        <f>+IFERROR(PRODUCTOS[[#This Row],[PRECIO DE COMPRA]]/PRODUCTOS[[#This Row],[CANT. COMPRADA]],"")</f>
        <v>1727.4615384615386</v>
      </c>
      <c r="W163" s="3">
        <f>+IFERROR(PRODUCTOS[[#This Row],[PRECIO COMPRA UNITARIO]]*PRODUCTOS[[#This Row],[PPTO FALTANTE]],"")</f>
        <v>571098.78461538465</v>
      </c>
      <c r="X163" s="7">
        <f>+IFERROR(PRODUCTOS[[#This Row],[PROYECCION COMPRA]]/PRODUCTOS[[#This Row],[PPTO TOTAL]]-1,"")</f>
        <v>-0.62674218857777131</v>
      </c>
      <c r="Y163" s="3">
        <f>+IFERROR((PRODUCTOS[[#This Row],[CANT X MODULO]]*704)-PRODUCTOS[[#This Row],[CANT. COMPRADA]],"")</f>
        <v>330.6</v>
      </c>
      <c r="Z163" s="17">
        <f>+IFERROR(PRODUCTOS[[#This Row],[CANT. COMPRADA]]/PRODUCTOS[[#This Row],[PPTO FALTANTE]],"")</f>
        <v>0.11796733212341197</v>
      </c>
      <c r="AA163" s="3">
        <f>+IFERROR(PRODUCTOS[[#This Row],[PROYECCION COMPRA]]-(PRODUCTOS[[#This Row],[PPTO FALTANTE]]*PRODUCTOS[[#This Row],[PPTO]]),"")</f>
        <v>-797490.75833621551</v>
      </c>
      <c r="AB163" s="3">
        <f>+_xlfn.XLOOKUP(PRODUCTOS[[#This Row],[CODIGO]],DETALLE_GD_1[CODIGO],DETALLE_GD_1[VALOR PPTO],"",0)</f>
        <v>1598</v>
      </c>
      <c r="AC163" s="3">
        <f>+AB163-PRODUCTOS[[#This Row],[PPTO_ACTUALIZADO]]</f>
        <v>0</v>
      </c>
    </row>
    <row r="164" spans="1:29" x14ac:dyDescent="0.25">
      <c r="A164" t="s">
        <v>296</v>
      </c>
      <c r="B164" t="s">
        <v>297</v>
      </c>
      <c r="C164" t="s">
        <v>529</v>
      </c>
      <c r="D164" t="s">
        <v>244</v>
      </c>
      <c r="E164" t="s">
        <v>408</v>
      </c>
      <c r="F164" s="2">
        <v>205500</v>
      </c>
      <c r="G164" s="6" t="s">
        <v>31</v>
      </c>
      <c r="H164" s="2">
        <v>205500</v>
      </c>
      <c r="I164" t="b">
        <v>1</v>
      </c>
      <c r="J164" t="str">
        <f>+_xlfn.XLOOKUP(PRODUCTOS[[#This Row],[CODIGO]],P_CRITICOS[CODIGO],P_CRITICOS[DESC CORTA],"",0)</f>
        <v>VENTANA V-01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1.5750000000000002</v>
      </c>
      <c r="M164" s="2">
        <f>+IFERROR(PRODUCTOS[[#This Row],[PPTO]]*PRODUCTOS[[#This Row],[CANT X MODULO]],"")</f>
        <v>323662.50000000006</v>
      </c>
      <c r="N164" s="2">
        <f>+IFERROR(PRODUCTOS[[#This Row],[PPTO X MODULO]]*32,"")</f>
        <v>10357200.000000002</v>
      </c>
      <c r="O164" s="2">
        <f>+IFERROR(PRODUCTOS[[#This Row],[PPTO X TORRE]]*22,"")</f>
        <v>227858400.00000003</v>
      </c>
      <c r="P164" s="3">
        <f>+IFERROR(PRODUCTOS[[#This Row],[CANT X MODULO]]*702,"")</f>
        <v>1105.6500000000001</v>
      </c>
      <c r="Q164" s="3">
        <f>+SUMIFS(DETALLE_GD_1[CANTIDAD SOLICITADA],DETALLE_GD_1[CODIGO],PRODUCTOS[[#This Row],[CODIGO]])</f>
        <v>114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114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23168467</v>
      </c>
      <c r="V164" s="3">
        <f>+IFERROR(PRODUCTOS[[#This Row],[PRECIO DE COMPRA]]/PRODUCTOS[[#This Row],[CANT. COMPRADA]],"")</f>
        <v>203232.16666666666</v>
      </c>
      <c r="W164" s="3">
        <f>+IFERROR(PRODUCTOS[[#This Row],[PRECIO COMPRA UNITARIO]]*PRODUCTOS[[#This Row],[PPTO FALTANTE]],"")</f>
        <v>202175359.40000004</v>
      </c>
      <c r="X164" s="7">
        <f>+IFERROR(PRODUCTOS[[#This Row],[PROYECCION COMPRA]]/PRODUCTOS[[#This Row],[PPTO TOTAL]]-1,"")</f>
        <v>-0.11271491680798251</v>
      </c>
      <c r="Y164" s="3">
        <f>+IFERROR((PRODUCTOS[[#This Row],[CANT X MODULO]]*704)-PRODUCTOS[[#This Row],[CANT. COMPRADA]],"")</f>
        <v>994.80000000000018</v>
      </c>
      <c r="Z164" s="17">
        <f>+IFERROR(PRODUCTOS[[#This Row],[CANT. COMPRADA]]/PRODUCTOS[[#This Row],[PPTO FALTANTE]],"")</f>
        <v>0.11459589867310011</v>
      </c>
      <c r="AA164" s="3">
        <f>+IFERROR(PRODUCTOS[[#This Row],[PROYECCION COMPRA]]-(PRODUCTOS[[#This Row],[PPTO FALTANTE]]*PRODUCTOS[[#This Row],[PPTO]]),"")</f>
        <v>-2256040.599999994</v>
      </c>
      <c r="AB164" s="3">
        <f>+_xlfn.XLOOKUP(PRODUCTOS[[#This Row],[CODIGO]],DETALLE_GD_1[CODIGO],DETALLE_GD_1[VALOR PPTO],"",0)</f>
        <v>205500</v>
      </c>
      <c r="AC164" s="3">
        <f>+AB164-PRODUCTOS[[#This Row],[PPTO_ACTUALIZADO]]</f>
        <v>0</v>
      </c>
    </row>
    <row r="165" spans="1:29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1627920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14205744.000000002</v>
      </c>
      <c r="X165" s="7">
        <f>+IFERROR(PRODUCTOS[[#This Row],[PROYECCION COMPRA]]/PRODUCTOS[[#This Row],[PPTO TOTAL]]-1,"")</f>
        <v>-0.10281385281385269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x14ac:dyDescent="0.25">
      <c r="A166">
        <v>1808156</v>
      </c>
      <c r="B166" t="s">
        <v>277</v>
      </c>
      <c r="C166" t="s">
        <v>656</v>
      </c>
      <c r="D166" t="s">
        <v>244</v>
      </c>
      <c r="E166">
        <v>0</v>
      </c>
      <c r="F166" s="2">
        <v>1943.6823529999999</v>
      </c>
      <c r="G166" s="6" t="s">
        <v>31</v>
      </c>
      <c r="H166" s="2">
        <v>1916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1020.4332353250001</v>
      </c>
      <c r="N166" s="2">
        <f>+IFERROR(PRODUCTOS[[#This Row],[PPTO X MODULO]]*32,"")</f>
        <v>32653.863530400002</v>
      </c>
      <c r="O166" s="2">
        <f>+IFERROR(PRODUCTOS[[#This Row],[PPTO X TORRE]]*22,"")</f>
        <v>718384.99766880006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38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38</v>
      </c>
      <c r="T166" s="3">
        <f>+IFERROR(PRODUCTOS[[#This Row],[CANTIDAD RECIBIDA]]/PRODUCTOS[[#This Row],[CANT X MODULO]],"")</f>
        <v>72.38095238095238</v>
      </c>
      <c r="U166" s="3">
        <f>+SUMIFS(DETALLE_GD_1[VALOR TOTAL POR ITEM GD],DETALLE_GD_1[CODIGO],PRODUCTOS[[#This Row],[CODIGO]])</f>
        <v>73401</v>
      </c>
      <c r="V166" s="3">
        <f>+IFERROR(PRODUCTOS[[#This Row],[PRECIO DE COMPRA]]/PRODUCTOS[[#This Row],[CANT. COMPRADA]],"")</f>
        <v>1931.6052631578948</v>
      </c>
      <c r="W166" s="3">
        <f>+IFERROR(PRODUCTOS[[#This Row],[PRECIO COMPRA UNITARIO]]*PRODUCTOS[[#This Row],[PPTO FALTANTE]],"")</f>
        <v>640520.30526315793</v>
      </c>
      <c r="X166" s="7">
        <f>+IFERROR(PRODUCTOS[[#This Row],[PROYECCION COMPRA]]/PRODUCTOS[[#This Row],[PPTO TOTAL]]-1,"")</f>
        <v>-0.10838852795968379</v>
      </c>
      <c r="Y166" s="3">
        <f>+IFERROR((PRODUCTOS[[#This Row],[CANT X MODULO]]*704)-PRODUCTOS[[#This Row],[CANT. COMPRADA]],"")</f>
        <v>331.6</v>
      </c>
      <c r="Z166" s="17">
        <f>+IFERROR(PRODUCTOS[[#This Row],[CANT. COMPRADA]]/PRODUCTOS[[#This Row],[PPTO FALTANTE]],"")</f>
        <v>0.11459589867310012</v>
      </c>
      <c r="AA166" s="3">
        <f>+IFERROR(PRODUCTOS[[#This Row],[PROYECCION COMPRA]]-(PRODUCTOS[[#This Row],[PPTO FALTANTE]]*PRODUCTOS[[#This Row],[PPTO]]),"")</f>
        <v>-4004.7629916421138</v>
      </c>
      <c r="AB166" s="3">
        <f>+_xlfn.XLOOKUP(PRODUCTOS[[#This Row],[CODIGO]],DETALLE_GD_1[CODIGO],DETALLE_GD_1[VALOR PPTO],"",0)</f>
        <v>1916</v>
      </c>
      <c r="AC166" s="3">
        <f>+AB166-PRODUCTOS[[#This Row],[PPTO_ACTUALIZADO]]</f>
        <v>0</v>
      </c>
    </row>
    <row r="167" spans="1:29" x14ac:dyDescent="0.25">
      <c r="A167">
        <v>1802172</v>
      </c>
      <c r="B167" t="s">
        <v>266</v>
      </c>
      <c r="C167" t="s">
        <v>658</v>
      </c>
      <c r="D167" t="s">
        <v>244</v>
      </c>
      <c r="E167" t="s">
        <v>406</v>
      </c>
      <c r="F167" s="2">
        <v>3029.864865</v>
      </c>
      <c r="G167" s="6" t="s">
        <v>31</v>
      </c>
      <c r="H167" s="2">
        <v>3035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1590.679054125</v>
      </c>
      <c r="N167" s="2">
        <f>+IFERROR(PRODUCTOS[[#This Row],[PPTO X MODULO]]*32,"")</f>
        <v>50901.729732</v>
      </c>
      <c r="O167" s="2">
        <f>+IFERROR(PRODUCTOS[[#This Row],[PPTO X TORRE]]*22,"")</f>
        <v>1119838.0541040001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38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38</v>
      </c>
      <c r="T167" s="3">
        <f>+IFERROR(PRODUCTOS[[#This Row],[CANTIDAD RECIBIDA]]/PRODUCTOS[[#This Row],[CANT X MODULO]],"")</f>
        <v>72.38095238095238</v>
      </c>
      <c r="U167" s="3">
        <f>+SUMIFS(DETALLE_GD_1[VALOR TOTAL POR ITEM GD],DETALLE_GD_1[CODIGO],PRODUCTOS[[#This Row],[CODIGO]])</f>
        <v>115231</v>
      </c>
      <c r="V167" s="3">
        <f>+IFERROR(PRODUCTOS[[#This Row],[PRECIO DE COMPRA]]/PRODUCTOS[[#This Row],[CANT. COMPRADA]],"")</f>
        <v>3032.3947368421054</v>
      </c>
      <c r="W167" s="3">
        <f>+IFERROR(PRODUCTOS[[#This Row],[PRECIO COMPRA UNITARIO]]*PRODUCTOS[[#This Row],[PPTO FALTANTE]],"")</f>
        <v>1005542.0947368422</v>
      </c>
      <c r="X167" s="7">
        <f>+IFERROR(PRODUCTOS[[#This Row],[PROYECCION COMPRA]]/PRODUCTOS[[#This Row],[PPTO TOTAL]]-1,"")</f>
        <v>-0.10206472172318515</v>
      </c>
      <c r="Y167" s="3">
        <f>+IFERROR((PRODUCTOS[[#This Row],[CANT X MODULO]]*704)-PRODUCTOS[[#This Row],[CANT. COMPRADA]],"")</f>
        <v>331.6</v>
      </c>
      <c r="Z167" s="17">
        <f>+IFERROR(PRODUCTOS[[#This Row],[CANT. COMPRADA]]/PRODUCTOS[[#This Row],[PPTO FALTANTE]],"")</f>
        <v>0.11459589867310012</v>
      </c>
      <c r="AA167" s="3">
        <f>+IFERROR(PRODUCTOS[[#This Row],[PROYECCION COMPRA]]-(PRODUCTOS[[#This Row],[PPTO FALTANTE]]*PRODUCTOS[[#This Row],[PPTO]]),"")</f>
        <v>838.90550284215715</v>
      </c>
      <c r="AB167" s="3">
        <f>+_xlfn.XLOOKUP(PRODUCTOS[[#This Row],[CODIGO]],DETALLE_GD_1[CODIGO],DETALLE_GD_1[VALOR PPTO],"",0)</f>
        <v>3035</v>
      </c>
      <c r="AC167" s="3">
        <f>+AB167-PRODUCTOS[[#This Row],[PPTO_ACTUALIZADO]]</f>
        <v>0</v>
      </c>
    </row>
    <row r="168" spans="1:29" x14ac:dyDescent="0.25">
      <c r="A168">
        <v>2508992</v>
      </c>
      <c r="B168" t="s">
        <v>486</v>
      </c>
      <c r="C168" t="s">
        <v>683</v>
      </c>
      <c r="D168" t="s">
        <v>355</v>
      </c>
      <c r="E168" t="s">
        <v>355</v>
      </c>
      <c r="F168" s="2">
        <v>4139.6666670000004</v>
      </c>
      <c r="G168" s="6" t="s">
        <v>355</v>
      </c>
      <c r="H168" s="2">
        <v>5084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0.7875000000000002</v>
      </c>
      <c r="M168" s="2">
        <f>+IFERROR(PRODUCTOS[[#This Row],[PPTO]]*PRODUCTOS[[#This Row],[CANT X MODULO]],"")</f>
        <v>3259.9875002625013</v>
      </c>
      <c r="N168" s="2">
        <f>+IFERROR(PRODUCTOS[[#This Row],[PPTO X MODULO]]*32,"")</f>
        <v>104319.60000840004</v>
      </c>
      <c r="O168" s="2">
        <f>+IFERROR(PRODUCTOS[[#This Row],[PPTO X TORRE]]*22,"")</f>
        <v>2295031.2001848007</v>
      </c>
      <c r="P168" s="3">
        <f>+IFERROR(PRODUCTOS[[#This Row],[CANT X MODULO]]*702,"")</f>
        <v>552.82500000000016</v>
      </c>
      <c r="Q168" s="3">
        <f>+SUMIFS(DETALLE_GD_1[CANTIDAD SOLICITADA],DETALLE_GD_1[CODIGO],PRODUCTOS[[#This Row],[CODIGO]])</f>
        <v>57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57</v>
      </c>
      <c r="T168" s="3">
        <f>+IFERROR(PRODUCTOS[[#This Row],[CANTIDAD RECIBIDA]]/PRODUCTOS[[#This Row],[CANT X MODULO]],"")</f>
        <v>72.380952380952365</v>
      </c>
      <c r="U168" s="3">
        <f>+SUMIFS(DETALLE_GD_1[VALOR TOTAL POR ITEM GD],DETALLE_GD_1[CODIGO],PRODUCTOS[[#This Row],[CODIGO]])</f>
        <v>288652</v>
      </c>
      <c r="V168" s="3">
        <f>+IFERROR(PRODUCTOS[[#This Row],[PRECIO DE COMPRA]]/PRODUCTOS[[#This Row],[CANT. COMPRADA]],"")</f>
        <v>5064.0701754385964</v>
      </c>
      <c r="W168" s="3">
        <f>+IFERROR(PRODUCTOS[[#This Row],[PRECIO COMPRA UNITARIO]]*PRODUCTOS[[#This Row],[PPTO FALTANTE]],"")</f>
        <v>2518868.5052631581</v>
      </c>
      <c r="X168" s="7">
        <f>+IFERROR(PRODUCTOS[[#This Row],[PROYECCION COMPRA]]/PRODUCTOS[[#This Row],[PPTO TOTAL]]-1,"")</f>
        <v>9.7531268882241617E-2</v>
      </c>
      <c r="Y168" s="3">
        <f>+IFERROR((PRODUCTOS[[#This Row],[CANT X MODULO]]*704)-PRODUCTOS[[#This Row],[CANT. COMPRADA]],"")</f>
        <v>497.40000000000009</v>
      </c>
      <c r="Z168" s="17">
        <f>+IFERROR(PRODUCTOS[[#This Row],[CANT. COMPRADA]]/PRODUCTOS[[#This Row],[PPTO FALTANTE]],"")</f>
        <v>0.11459589867310011</v>
      </c>
      <c r="AA168" s="3">
        <f>+IFERROR(PRODUCTOS[[#This Row],[PROYECCION COMPRA]]-(PRODUCTOS[[#This Row],[PPTO FALTANTE]]*PRODUCTOS[[#This Row],[PPTO]]),"")</f>
        <v>459798.3050973576</v>
      </c>
      <c r="AB168" s="3">
        <f>+_xlfn.XLOOKUP(PRODUCTOS[[#This Row],[CODIGO]],DETALLE_GD_1[CODIGO],DETALLE_GD_1[VALOR PPTO],"",0)</f>
        <v>5084</v>
      </c>
      <c r="AC168" s="3">
        <f>+AB168-PRODUCTOS[[#This Row],[PPTO_ACTUALIZADO]]</f>
        <v>0</v>
      </c>
    </row>
    <row r="169" spans="1:29" x14ac:dyDescent="0.25">
      <c r="A169">
        <v>701015</v>
      </c>
      <c r="B169" t="s">
        <v>254</v>
      </c>
      <c r="C169" t="s">
        <v>593</v>
      </c>
      <c r="D169" t="s">
        <v>240</v>
      </c>
      <c r="E169" t="s">
        <v>402</v>
      </c>
      <c r="F169" s="2">
        <v>9151.2974680000007</v>
      </c>
      <c r="G169" s="6" t="s">
        <v>18</v>
      </c>
      <c r="H169" s="2">
        <v>9151.2974680000007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4.7250000000000005</v>
      </c>
      <c r="M169" s="2">
        <f>+IFERROR(PRODUCTOS[[#This Row],[PPTO]]*PRODUCTOS[[#This Row],[CANT X MODULO]],"")</f>
        <v>43239.880536300006</v>
      </c>
      <c r="N169" s="2">
        <f>+IFERROR(PRODUCTOS[[#This Row],[PPTO X MODULO]]*32,"")</f>
        <v>1383676.1771616002</v>
      </c>
      <c r="O169" s="2">
        <f>+IFERROR(PRODUCTOS[[#This Row],[PPTO X TORRE]]*22,"")</f>
        <v>30440875.897555206</v>
      </c>
      <c r="P169" s="3">
        <f>+IFERROR(PRODUCTOS[[#This Row],[CANT X MODULO]]*702,"")</f>
        <v>3316.9500000000003</v>
      </c>
      <c r="Q169" s="3">
        <f>+SUMIFS(DETALLE_GD_1[CANTIDAD SOLICITADA],DETALLE_GD_1[CODIGO],PRODUCTOS[[#This Row],[CODIGO]])</f>
        <v>336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336</v>
      </c>
      <c r="T169" s="3">
        <f>+IFERROR(PRODUCTOS[[#This Row],[CANTIDAD RECIBIDA]]/PRODUCTOS[[#This Row],[CANT X MODULO]],"")</f>
        <v>71.1111111111111</v>
      </c>
      <c r="U169" s="3">
        <f>+SUMIFS(DETALLE_GD_1[VALOR TOTAL POR ITEM GD],DETALLE_GD_1[CODIGO],PRODUCTOS[[#This Row],[CODIGO]])</f>
        <v>3104236</v>
      </c>
      <c r="V169" s="3">
        <f>+IFERROR(PRODUCTOS[[#This Row],[PRECIO DE COMPRA]]/PRODUCTOS[[#This Row],[CANT. COMPRADA]],"")</f>
        <v>9238.7976190476184</v>
      </c>
      <c r="W169" s="3">
        <f>+IFERROR(PRODUCTOS[[#This Row],[PRECIO COMPRA UNITARIO]]*PRODUCTOS[[#This Row],[PPTO FALTANTE]],"")</f>
        <v>27627700.400000002</v>
      </c>
      <c r="X169" s="7">
        <f>+IFERROR(PRODUCTOS[[#This Row],[PROYECCION COMPRA]]/PRODUCTOS[[#This Row],[PPTO TOTAL]]-1,"")</f>
        <v>-9.2414407095990914E-2</v>
      </c>
      <c r="Y169" s="3">
        <f>+IFERROR((PRODUCTOS[[#This Row],[CANT X MODULO]]*704)-PRODUCTOS[[#This Row],[CANT. COMPRADA]],"")</f>
        <v>2990.4000000000005</v>
      </c>
      <c r="Z169" s="17">
        <f>+IFERROR(PRODUCTOS[[#This Row],[CANT. COMPRADA]]/PRODUCTOS[[#This Row],[PPTO FALTANTE]],"")</f>
        <v>0.11235955056179774</v>
      </c>
      <c r="AA169" s="3">
        <f>+IFERROR(PRODUCTOS[[#This Row],[PROYECCION COMPRA]]-(PRODUCTOS[[#This Row],[PPTO FALTANTE]]*PRODUCTOS[[#This Row],[PPTO]]),"")</f>
        <v>261660.45169279352</v>
      </c>
      <c r="AB169" s="3">
        <f>+_xlfn.XLOOKUP(PRODUCTOS[[#This Row],[CODIGO]],DETALLE_GD_1[CODIGO],DETALLE_GD_1[VALOR PPTO],"",0)</f>
        <v>9151.2975000000006</v>
      </c>
      <c r="AC169" s="3">
        <f>+AB169-PRODUCTOS[[#This Row],[PPTO_ACTUALIZADO]]</f>
        <v>3.1999999919207767E-5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258214</v>
      </c>
      <c r="V170" s="3">
        <f>+IFERROR(PRODUCTOS[[#This Row],[PRECIO DE COMPRA]]/PRODUCTOS[[#This Row],[CANT. COMPRADA]],"")</f>
        <v>6978.7567567567567</v>
      </c>
      <c r="W170" s="3">
        <f>+IFERROR(PRODUCTOS[[#This Row],[PRECIO COMPRA UNITARIO]]*PRODUCTOS[[#This Row],[PPTO FALTANTE]],"")</f>
        <v>2321134.4972972972</v>
      </c>
      <c r="X170" s="7">
        <f>+IFERROR(PRODUCTOS[[#This Row],[PROYECCION COMPRA]]/PRODUCTOS[[#This Row],[PPTO TOTAL]]-1,"")</f>
        <v>-7.0785702319210109E-2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73246.310741497204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>
        <v>412630</v>
      </c>
      <c r="B171" t="s">
        <v>284</v>
      </c>
      <c r="C171">
        <v>0</v>
      </c>
      <c r="D171" t="s">
        <v>244</v>
      </c>
      <c r="E171" t="s">
        <v>410</v>
      </c>
      <c r="F171" s="2">
        <v>148200</v>
      </c>
      <c r="G171" s="6" t="s">
        <v>31</v>
      </c>
      <c r="H171" s="2">
        <v>148200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77805</v>
      </c>
      <c r="N171" s="2">
        <f>+IFERROR(PRODUCTOS[[#This Row],[PPTO X MODULO]]*32,"")</f>
        <v>2489760</v>
      </c>
      <c r="O171" s="2">
        <f>+IFERROR(PRODUCTOS[[#This Row],[PPTO X TORRE]]*22,"")</f>
        <v>54774720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47</v>
      </c>
      <c r="R171" s="3">
        <f>+SUMIFS(DETALLE_GD_1[DEVOLUCIÓN],DETALLE_GD_1[CODIGO],PRODUCTOS[[#This Row],[CODIGO]])</f>
        <v>10</v>
      </c>
      <c r="S171" s="3">
        <f>+PRODUCTOS[[#This Row],[CANT. COMPRADA]]-PRODUCTOS[[#This Row],[DEVOLUCIONES]]</f>
        <v>37</v>
      </c>
      <c r="T171" s="3">
        <f>+IFERROR(PRODUCTOS[[#This Row],[CANTIDAD RECIBIDA]]/PRODUCTOS[[#This Row],[CANT X MODULO]],"")</f>
        <v>70.476190476190467</v>
      </c>
      <c r="U171" s="3">
        <f>+SUMIFS(DETALLE_GD_1[VALOR TOTAL POR ITEM GD],DETALLE_GD_1[CODIGO],PRODUCTOS[[#This Row],[CODIGO]])</f>
        <v>5561100</v>
      </c>
      <c r="V171" s="3">
        <f>+IFERROR(PRODUCTOS[[#This Row],[PRECIO DE COMPRA]]/PRODUCTOS[[#This Row],[CANT. COMPRADA]],"")</f>
        <v>118321.27659574468</v>
      </c>
      <c r="W171" s="3">
        <f>+IFERROR(PRODUCTOS[[#This Row],[PRECIO COMPRA UNITARIO]]*PRODUCTOS[[#This Row],[PPTO FALTANTE]],"")</f>
        <v>38170443.829787239</v>
      </c>
      <c r="X171" s="7">
        <f>+IFERROR(PRODUCTOS[[#This Row],[PROYECCION COMPRA]]/PRODUCTOS[[#This Row],[PPTO TOTAL]]-1,"")</f>
        <v>-0.30313758190297935</v>
      </c>
      <c r="Y171" s="3">
        <f>+IFERROR((PRODUCTOS[[#This Row],[CANT X MODULO]]*704)-PRODUCTOS[[#This Row],[CANT. COMPRADA]],"")</f>
        <v>322.60000000000002</v>
      </c>
      <c r="Z171" s="17">
        <f>+IFERROR(PRODUCTOS[[#This Row],[CANT. COMPRADA]]/PRODUCTOS[[#This Row],[PPTO FALTANTE]],"")</f>
        <v>0.14569125852448853</v>
      </c>
      <c r="AA171" s="3">
        <f>+IFERROR(PRODUCTOS[[#This Row],[PROYECCION COMPRA]]-(PRODUCTOS[[#This Row],[PPTO FALTANTE]]*PRODUCTOS[[#This Row],[PPTO]]),"")</f>
        <v>-9638876.1702127606</v>
      </c>
      <c r="AB171" s="3">
        <f>+_xlfn.XLOOKUP(PRODUCTOS[[#This Row],[CODIGO]],DETALLE_GD_1[CODIGO],DETALLE_GD_1[VALOR PPTO],"",0)</f>
        <v>148200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>
        <f>+_xlfn.XLOOKUP(PRODUCTOS[[#This Row],[CODIGO]],P_CRITICOS[CODIGO],P_CRITICOS[DESC CORTA],"",0)</f>
        <v>0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37</v>
      </c>
      <c r="T172" s="3">
        <f>+IFERROR(PRODUCTOS[[#This Row],[CANTIDAD RECIBIDA]]/PRODUCTOS[[#This Row],[CANT X MODULO]],"")</f>
        <v>70.476190476190467</v>
      </c>
      <c r="U172" s="3">
        <f>+SUMIFS(DETALLE_GD_1[VALOR TOTAL POR ITEM GD],DETALLE_GD_1[CODIGO],PRODUCTOS[[#This Row],[CODIGO]])</f>
        <v>4443304</v>
      </c>
      <c r="V172" s="3">
        <f>+IFERROR(PRODUCTOS[[#This Row],[PRECIO DE COMPRA]]/PRODUCTOS[[#This Row],[CANT. COMPRADA]],"")</f>
        <v>120089.29729729729</v>
      </c>
      <c r="W172" s="3">
        <f>+IFERROR(PRODUCTOS[[#This Row],[PRECIO COMPRA UNITARIO]]*PRODUCTOS[[#This Row],[PPTO FALTANTE]],"")</f>
        <v>39941700.28108108</v>
      </c>
      <c r="X172" s="7">
        <f>+IFERROR(PRODUCTOS[[#This Row],[PROYECCION COMPRA]]/PRODUCTOS[[#This Row],[PPTO TOTAL]]-1,"")</f>
        <v>6.7553476675368485E-2</v>
      </c>
      <c r="Y172" s="3">
        <f>+IFERROR((PRODUCTOS[[#This Row],[CANT X MODULO]]*704)-PRODUCTOS[[#This Row],[CANT. COMPRADA]],"")</f>
        <v>332.6</v>
      </c>
      <c r="Z172" s="17">
        <f>+IFERROR(PRODUCTOS[[#This Row],[CANT. COMPRADA]]/PRODUCTOS[[#This Row],[PPTO FALTANTE]],"")</f>
        <v>0.11124473842453397</v>
      </c>
      <c r="AA172" s="3">
        <f>+IFERROR(PRODUCTOS[[#This Row],[PROYECCION COMPRA]]-(PRODUCTOS[[#This Row],[PPTO FALTANTE]]*PRODUCTOS[[#This Row],[PPTO]]),"")</f>
        <v>6272934.8810810745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>
        <v>907031</v>
      </c>
      <c r="B173" t="s">
        <v>256</v>
      </c>
      <c r="C173" t="s">
        <v>546</v>
      </c>
      <c r="D173" t="s">
        <v>240</v>
      </c>
      <c r="E173" t="s">
        <v>411</v>
      </c>
      <c r="F173" s="2">
        <v>156269.16666700001</v>
      </c>
      <c r="G173" s="6" t="s">
        <v>47</v>
      </c>
      <c r="H173" s="2">
        <v>156269.16666700004</v>
      </c>
      <c r="I173" t="b">
        <v>1</v>
      </c>
      <c r="J173" t="str">
        <f>+_xlfn.XLOOKUP(PRODUCTOS[[#This Row],[CODIGO]],P_CRITICOS[CODIGO],P_CRITICOS[DESC CORTA],"",0)</f>
        <v>MEMBRANA PVC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0.7111632270168855</v>
      </c>
      <c r="M173" s="2">
        <f>+IFERROR(PRODUCTOS[[#This Row],[PPTO]]*PRODUCTOS[[#This Row],[CANT X MODULO]],"")</f>
        <v>111132.88485014325</v>
      </c>
      <c r="N173" s="2">
        <f>+IFERROR(PRODUCTOS[[#This Row],[PPTO X MODULO]]*32,"")</f>
        <v>3556252.315204584</v>
      </c>
      <c r="O173" s="2">
        <f>+IFERROR(PRODUCTOS[[#This Row],[PPTO X TORRE]]*22,"")</f>
        <v>78237550.934500843</v>
      </c>
      <c r="P173" s="3">
        <f>+IFERROR(PRODUCTOS[[#This Row],[CANT X MODULO]]*702,"")</f>
        <v>499.23658536585361</v>
      </c>
      <c r="Q173" s="3">
        <f>+SUMIFS(DETALLE_GD_1[CANTIDAD SOLICITADA],DETALLE_GD_1[CODIGO],PRODUCTOS[[#This Row],[CODIGO]])</f>
        <v>48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48</v>
      </c>
      <c r="T173" s="3">
        <f>+IFERROR(PRODUCTOS[[#This Row],[CANTIDAD RECIBIDA]]/PRODUCTOS[[#This Row],[CANT X MODULO]],"")</f>
        <v>67.495053423031266</v>
      </c>
      <c r="U173" s="3">
        <f>+SUMIFS(DETALLE_GD_1[VALOR TOTAL POR ITEM GD],DETALLE_GD_1[CODIGO],PRODUCTOS[[#This Row],[CODIGO]])</f>
        <v>7413699</v>
      </c>
      <c r="V173" s="3">
        <f>+IFERROR(PRODUCTOS[[#This Row],[PRECIO DE COMPRA]]/PRODUCTOS[[#This Row],[CANT. COMPRADA]],"")</f>
        <v>154452.0625</v>
      </c>
      <c r="W173" s="3">
        <f>+IFERROR(PRODUCTOS[[#This Row],[PRECIO COMPRA UNITARIO]]*PRODUCTOS[[#This Row],[PPTO FALTANTE]],"")</f>
        <v>69914102.539587244</v>
      </c>
      <c r="X173" s="7">
        <f>+IFERROR(PRODUCTOS[[#This Row],[PROYECCION COMPRA]]/PRODUCTOS[[#This Row],[PPTO TOTAL]]-1,"")</f>
        <v>-0.1063868729976204</v>
      </c>
      <c r="Y173" s="3">
        <f>+IFERROR((PRODUCTOS[[#This Row],[CANT X MODULO]]*704)-PRODUCTOS[[#This Row],[CANT. COMPRADA]],"")</f>
        <v>452.65891181988741</v>
      </c>
      <c r="Z173" s="17">
        <f>+IFERROR(PRODUCTOS[[#This Row],[CANT. COMPRADA]]/PRODUCTOS[[#This Row],[PPTO FALTANTE]],"")</f>
        <v>0.10604010822855324</v>
      </c>
      <c r="AA173" s="3">
        <f>+IFERROR(PRODUCTOS[[#This Row],[PROYECCION COMPRA]]-(PRODUCTOS[[#This Row],[PPTO FALTANTE]]*PRODUCTOS[[#This Row],[PPTO]]),"")</f>
        <v>-822528.39489760995</v>
      </c>
      <c r="AB173" s="3">
        <f>+_xlfn.XLOOKUP(PRODUCTOS[[#This Row],[CODIGO]],DETALLE_GD_1[CODIGO],DETALLE_GD_1[VALOR PPTO],"",0)</f>
        <v>156269.1667</v>
      </c>
      <c r="AC173" s="3">
        <f>+AB173-PRODUCTOS[[#This Row],[PPTO_ACTUALIZADO]]</f>
        <v>3.2999960239976645E-5</v>
      </c>
    </row>
    <row r="174" spans="1:29" x14ac:dyDescent="0.25">
      <c r="A174">
        <v>307032</v>
      </c>
      <c r="B174" t="s">
        <v>186</v>
      </c>
      <c r="C174">
        <v>0</v>
      </c>
      <c r="D174" t="s">
        <v>244</v>
      </c>
      <c r="E174" t="s">
        <v>402</v>
      </c>
      <c r="F174" s="2">
        <v>2378.3750409999998</v>
      </c>
      <c r="G174" s="6" t="s">
        <v>137</v>
      </c>
      <c r="H174" s="2">
        <v>2378.3750409999998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8.4</v>
      </c>
      <c r="M174" s="2">
        <f>+IFERROR(PRODUCTOS[[#This Row],[PPTO]]*PRODUCTOS[[#This Row],[CANT X MODULO]],"")</f>
        <v>19978.350344399998</v>
      </c>
      <c r="N174" s="2">
        <f>+IFERROR(PRODUCTOS[[#This Row],[PPTO X MODULO]]*32,"")</f>
        <v>639307.21102079994</v>
      </c>
      <c r="O174" s="2">
        <f>+IFERROR(PRODUCTOS[[#This Row],[PPTO X TORRE]]*22,"")</f>
        <v>14064758.642457599</v>
      </c>
      <c r="P174" s="3">
        <f>+IFERROR(PRODUCTOS[[#This Row],[CANT X MODULO]]*702,"")</f>
        <v>5896.8</v>
      </c>
      <c r="Q174" s="3">
        <f>+SUMIFS(DETALLE_GD_1[CANTIDAD SOLICITADA],DETALLE_GD_1[CODIGO],PRODUCTOS[[#This Row],[CODIGO]])</f>
        <v>566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566</v>
      </c>
      <c r="T174" s="3">
        <f>+IFERROR(PRODUCTOS[[#This Row],[CANTIDAD RECIBIDA]]/PRODUCTOS[[#This Row],[CANT X MODULO]],"")</f>
        <v>67.38095238095238</v>
      </c>
      <c r="U174" s="3">
        <f>+SUMIFS(DETALLE_GD_1[VALOR TOTAL POR ITEM GD],DETALLE_GD_1[CODIGO],PRODUCTOS[[#This Row],[CODIGO]])</f>
        <v>1261365</v>
      </c>
      <c r="V174" s="3">
        <f>+IFERROR(PRODUCTOS[[#This Row],[PRECIO DE COMPRA]]/PRODUCTOS[[#This Row],[CANT. COMPRADA]],"")</f>
        <v>2228.5600706713781</v>
      </c>
      <c r="W174" s="3">
        <f>+IFERROR(PRODUCTOS[[#This Row],[PRECIO COMPRA UNITARIO]]*PRODUCTOS[[#This Row],[PPTO FALTANTE]],"")</f>
        <v>11917447.833922261</v>
      </c>
      <c r="X174" s="7">
        <f>+IFERROR(PRODUCTOS[[#This Row],[PROYECCION COMPRA]]/PRODUCTOS[[#This Row],[PPTO TOTAL]]-1,"")</f>
        <v>-0.15267313596503551</v>
      </c>
      <c r="Y174" s="3">
        <f>+IFERROR((PRODUCTOS[[#This Row],[CANT X MODULO]]*704)-PRODUCTOS[[#This Row],[CANT. COMPRADA]],"")</f>
        <v>5347.6</v>
      </c>
      <c r="Z174" s="17">
        <f>+IFERROR(PRODUCTOS[[#This Row],[CANT. COMPRADA]]/PRODUCTOS[[#This Row],[PPTO FALTANTE]],"")</f>
        <v>0.10584187298975241</v>
      </c>
      <c r="AA174" s="3">
        <f>+IFERROR(PRODUCTOS[[#This Row],[PROYECCION COMPRA]]-(PRODUCTOS[[#This Row],[PPTO FALTANTE]]*PRODUCTOS[[#This Row],[PPTO]]),"")</f>
        <v>-801150.53532933816</v>
      </c>
      <c r="AB174" s="3">
        <f>+_xlfn.XLOOKUP(PRODUCTOS[[#This Row],[CODIGO]],DETALLE_GD_1[CODIGO],DETALLE_GD_1[VALOR PPTO],"",0)</f>
        <v>2378.375</v>
      </c>
      <c r="AC174" s="3">
        <f>+AB174-PRODUCTOS[[#This Row],[PPTO_ACTUALIZADO]]</f>
        <v>-4.0999999782798113E-5</v>
      </c>
    </row>
    <row r="175" spans="1:29" x14ac:dyDescent="0.25">
      <c r="A175">
        <v>307033</v>
      </c>
      <c r="B175" t="s">
        <v>248</v>
      </c>
      <c r="C175">
        <v>0</v>
      </c>
      <c r="D175" t="s">
        <v>244</v>
      </c>
      <c r="E175" t="s">
        <v>402</v>
      </c>
      <c r="F175" s="2">
        <v>1889.0535440000001</v>
      </c>
      <c r="G175" s="6" t="s">
        <v>31</v>
      </c>
      <c r="H175" s="2">
        <v>1889.0535440000001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7.8750000000000018</v>
      </c>
      <c r="M175" s="2">
        <f>+IFERROR(PRODUCTOS[[#This Row],[PPTO]]*PRODUCTOS[[#This Row],[CANT X MODULO]],"")</f>
        <v>14876.296659000003</v>
      </c>
      <c r="N175" s="2">
        <f>+IFERROR(PRODUCTOS[[#This Row],[PPTO X MODULO]]*32,"")</f>
        <v>476041.4930880001</v>
      </c>
      <c r="O175" s="2">
        <f>+IFERROR(PRODUCTOS[[#This Row],[PPTO X TORRE]]*22,"")</f>
        <v>10472912.847936003</v>
      </c>
      <c r="P175" s="3">
        <f>+IFERROR(PRODUCTOS[[#This Row],[CANT X MODULO]]*702,"")</f>
        <v>5528.2500000000009</v>
      </c>
      <c r="Q175" s="3">
        <f>+SUMIFS(DETALLE_GD_1[CANTIDAD SOLICITADA],DETALLE_GD_1[CODIGO],PRODUCTOS[[#This Row],[CODIGO]])</f>
        <v>530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530</v>
      </c>
      <c r="T175" s="3">
        <f>+IFERROR(PRODUCTOS[[#This Row],[CANTIDAD RECIBIDA]]/PRODUCTOS[[#This Row],[CANT X MODULO]],"")</f>
        <v>67.30158730158729</v>
      </c>
      <c r="U175" s="3">
        <f>+SUMIFS(DETALLE_GD_1[VALOR TOTAL POR ITEM GD],DETALLE_GD_1[CODIGO],PRODUCTOS[[#This Row],[CODIGO]])</f>
        <v>1001500</v>
      </c>
      <c r="V175" s="3">
        <f>+IFERROR(PRODUCTOS[[#This Row],[PRECIO DE COMPRA]]/PRODUCTOS[[#This Row],[CANT. COMPRADA]],"")</f>
        <v>1889.6226415094341</v>
      </c>
      <c r="W175" s="3">
        <f>+IFERROR(PRODUCTOS[[#This Row],[PRECIO COMPRA UNITARIO]]*PRODUCTOS[[#This Row],[PPTO FALTANTE]],"")</f>
        <v>9474567.9245283045</v>
      </c>
      <c r="X175" s="7">
        <f>+IFERROR(PRODUCTOS[[#This Row],[PROYECCION COMPRA]]/PRODUCTOS[[#This Row],[PPTO TOTAL]]-1,"")</f>
        <v>-9.5326385113999268E-2</v>
      </c>
      <c r="Y175" s="3">
        <f>+IFERROR((PRODUCTOS[[#This Row],[CANT X MODULO]]*704)-PRODUCTOS[[#This Row],[CANT. COMPRADA]],"")</f>
        <v>5014.0000000000009</v>
      </c>
      <c r="Z175" s="17">
        <f>+IFERROR(PRODUCTOS[[#This Row],[CANT. COMPRADA]]/PRODUCTOS[[#This Row],[PPTO FALTANTE]],"")</f>
        <v>0.10570402871958515</v>
      </c>
      <c r="AA175" s="3">
        <f>+IFERROR(PRODUCTOS[[#This Row],[PROYECCION COMPRA]]-(PRODUCTOS[[#This Row],[PPTO FALTANTE]]*PRODUCTOS[[#This Row],[PPTO]]),"")</f>
        <v>2853.4549123030156</v>
      </c>
      <c r="AB175" s="3">
        <f>+_xlfn.XLOOKUP(PRODUCTOS[[#This Row],[CODIGO]],DETALLE_GD_1[CODIGO],DETALLE_GD_1[VALOR PPTO],"",0)</f>
        <v>1889.0535</v>
      </c>
      <c r="AC175" s="3">
        <f>+AB175-PRODUCTOS[[#This Row],[PPTO_ACTUALIZADO]]</f>
        <v>-4.4000000116284355E-5</v>
      </c>
    </row>
    <row r="176" spans="1:29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70</v>
      </c>
      <c r="T176" s="3">
        <f>+IFERROR(PRODUCTOS[[#This Row],[CANTIDAD RECIBIDA]]/PRODUCTOS[[#This Row],[CANT X MODULO]],"")</f>
        <v>66.666666666666657</v>
      </c>
      <c r="U176" s="3">
        <f>+SUMIFS(DETALLE_GD_1[VALOR TOTAL POR ITEM GD],DETALLE_GD_1[CODIGO],PRODUCTOS[[#This Row],[CODIGO]])</f>
        <v>334746</v>
      </c>
      <c r="V176" s="3">
        <f>+IFERROR(PRODUCTOS[[#This Row],[PRECIO DE COMPRA]]/PRODUCTOS[[#This Row],[CANT. COMPRADA]],"")</f>
        <v>4782.0857142857139</v>
      </c>
      <c r="W176" s="3">
        <f>+IFERROR(PRODUCTOS[[#This Row],[PRECIO COMPRA UNITARIO]]*PRODUCTOS[[#This Row],[PPTO FALTANTE]],"")</f>
        <v>3200171.76</v>
      </c>
      <c r="X176" s="7">
        <f>+IFERROR(PRODUCTOS[[#This Row],[PROYECCION COMPRA]]/PRODUCTOS[[#This Row],[PPTO TOTAL]]-1,"")</f>
        <v>4.5781517568163954E-2</v>
      </c>
      <c r="Y176" s="3">
        <f>+IFERROR((PRODUCTOS[[#This Row],[CANT X MODULO]]*704)-PRODUCTOS[[#This Row],[CANT. COMPRADA]],"")</f>
        <v>669.2</v>
      </c>
      <c r="Z176" s="17">
        <f>+IFERROR(PRODUCTOS[[#This Row],[CANT. COMPRADA]]/PRODUCTOS[[#This Row],[PPTO FALTANTE]],"")</f>
        <v>0.10460251046025104</v>
      </c>
      <c r="AA176" s="3">
        <f>+IFERROR(PRODUCTOS[[#This Row],[PROYECCION COMPRA]]-(PRODUCTOS[[#This Row],[PPTO FALTANTE]]*PRODUCTOS[[#This Row],[PPTO]]),"")</f>
        <v>429874.95980879944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1118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1118</v>
      </c>
      <c r="T202" s="3">
        <f>+IFERROR(PRODUCTOS[[#This Row],[CANTIDAD RECIBIDA]]/PRODUCTOS[[#This Row],[CANT X MODULO]],"")</f>
        <v>53.238095238095241</v>
      </c>
      <c r="U202" s="3">
        <f>+SUMIFS(DETALLE_GD_1[VALOR TOTAL POR ITEM GD],DETALLE_GD_1[CODIGO],PRODUCTOS[[#This Row],[CODIGO]])</f>
        <v>544466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6655342</v>
      </c>
      <c r="X202" s="7">
        <f>+IFERROR(PRODUCTOS[[#This Row],[PROYECCION COMPRA]]/PRODUCTOS[[#This Row],[PPTO TOTAL]]-1,"")</f>
        <v>-7.5622294372294396E-2</v>
      </c>
      <c r="Y202" s="3">
        <f>+IFERROR((PRODUCTOS[[#This Row],[CANT X MODULO]]*704)-PRODUCTOS[[#This Row],[CANT. COMPRADA]],"")</f>
        <v>13666</v>
      </c>
      <c r="Z202" s="17">
        <f>+IFERROR(PRODUCTOS[[#This Row],[CANT. COMPRADA]]/PRODUCTOS[[#This Row],[PPTO FALTANTE]],"")</f>
        <v>8.1808868725303671E-2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307030</v>
      </c>
      <c r="B203" t="s">
        <v>64</v>
      </c>
      <c r="C203" t="s">
        <v>583</v>
      </c>
      <c r="D203" t="s">
        <v>244</v>
      </c>
      <c r="E203" t="s">
        <v>402</v>
      </c>
      <c r="F203" s="2">
        <v>2729.9988560000002</v>
      </c>
      <c r="G203" s="6" t="s">
        <v>31</v>
      </c>
      <c r="H203" s="2">
        <v>2729.9988560000002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7.35</v>
      </c>
      <c r="M203" s="2">
        <f>+IFERROR(PRODUCTOS[[#This Row],[PPTO]]*PRODUCTOS[[#This Row],[CANT X MODULO]],"")</f>
        <v>20065.491591599999</v>
      </c>
      <c r="N203" s="2">
        <f>+IFERROR(PRODUCTOS[[#This Row],[PPTO X MODULO]]*32,"")</f>
        <v>642095.73093119997</v>
      </c>
      <c r="O203" s="2">
        <f>+IFERROR(PRODUCTOS[[#This Row],[PPTO X TORRE]]*22,"")</f>
        <v>14126106.0804864</v>
      </c>
      <c r="P203" s="3">
        <f>+IFERROR(PRODUCTOS[[#This Row],[CANT X MODULO]]*702,"")</f>
        <v>5159.7</v>
      </c>
      <c r="Q203" s="3">
        <f>+SUMIFS(DETALLE_GD_1[CANTIDAD SOLICITADA],DETALLE_GD_1[CODIGO],PRODUCTOS[[#This Row],[CODIGO]])</f>
        <v>380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380</v>
      </c>
      <c r="T203" s="3">
        <f>+IFERROR(PRODUCTOS[[#This Row],[CANTIDAD RECIBIDA]]/PRODUCTOS[[#This Row],[CANT X MODULO]],"")</f>
        <v>51.700680272108848</v>
      </c>
      <c r="U203" s="3">
        <f>+SUMIFS(DETALLE_GD_1[VALOR TOTAL POR ITEM GD],DETALLE_GD_1[CODIGO],PRODUCTOS[[#This Row],[CODIGO]])</f>
        <v>1037400</v>
      </c>
      <c r="V203" s="3">
        <f>+IFERROR(PRODUCTOS[[#This Row],[PRECIO DE COMPRA]]/PRODUCTOS[[#This Row],[CANT. COMPRADA]],"")</f>
        <v>2730</v>
      </c>
      <c r="W203" s="3">
        <f>+IFERROR(PRODUCTOS[[#This Row],[PRECIO COMPRA UNITARIO]]*PRODUCTOS[[#This Row],[PPTO FALTANTE]],"")</f>
        <v>13088711.999999998</v>
      </c>
      <c r="X203" s="7">
        <f>+IFERROR(PRODUCTOS[[#This Row],[PROYECCION COMPRA]]/PRODUCTOS[[#This Row],[PPTO TOTAL]]-1,"")</f>
        <v>-7.3438078022041942E-2</v>
      </c>
      <c r="Y203" s="3">
        <f>+IFERROR((PRODUCTOS[[#This Row],[CANT X MODULO]]*704)-PRODUCTOS[[#This Row],[CANT. COMPRADA]],"")</f>
        <v>4794.3999999999996</v>
      </c>
      <c r="Z203" s="17">
        <f>+IFERROR(PRODUCTOS[[#This Row],[CANT. COMPRADA]]/PRODUCTOS[[#This Row],[PPTO FALTANTE]],"")</f>
        <v>7.925913565826799E-2</v>
      </c>
      <c r="AA203" s="3">
        <f>+IFERROR(PRODUCTOS[[#This Row],[PROYECCION COMPRA]]-(PRODUCTOS[[#This Row],[PPTO FALTANTE]]*PRODUCTOS[[#This Row],[PPTO]]),"")</f>
        <v>5.4847935978323221</v>
      </c>
      <c r="AB203" s="3">
        <f>+_xlfn.XLOOKUP(PRODUCTOS[[#This Row],[CODIGO]],DETALLE_GD_1[CODIGO],DETALLE_GD_1[VALOR PPTO],"",0)</f>
        <v>2729.9989</v>
      </c>
      <c r="AC203" s="3">
        <f>+AB203-PRODUCTOS[[#This Row],[PPTO_ACTUALIZADO]]</f>
        <v>4.3999999888910679E-5</v>
      </c>
    </row>
    <row r="204" spans="1:29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27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27</v>
      </c>
      <c r="T204" s="3">
        <f>+IFERROR(PRODUCTOS[[#This Row],[CANTIDAD RECIBIDA]]/PRODUCTOS[[#This Row],[CANT X MODULO]],"")</f>
        <v>51.428571428571423</v>
      </c>
      <c r="U204" s="3">
        <f>+SUMIFS(DETALLE_GD_1[VALOR TOTAL POR ITEM GD],DETALLE_GD_1[CODIGO],PRODUCTOS[[#This Row],[CODIGO]])</f>
        <v>29663</v>
      </c>
      <c r="V204" s="3">
        <f>+IFERROR(PRODUCTOS[[#This Row],[PRECIO DE COMPRA]]/PRODUCTOS[[#This Row],[CANT. COMPRADA]],"")</f>
        <v>1098.6296296296296</v>
      </c>
      <c r="W204" s="3">
        <f>+IFERROR(PRODUCTOS[[#This Row],[PRECIO COMPRA UNITARIO]]*PRODUCTOS[[#This Row],[PPTO FALTANTE]],"")</f>
        <v>376390.51111111109</v>
      </c>
      <c r="X204" s="7">
        <f>+IFERROR(PRODUCTOS[[#This Row],[PROYECCION COMPRA]]/PRODUCTOS[[#This Row],[PPTO TOTAL]]-1,"")</f>
        <v>-8.0970695597837761E-2</v>
      </c>
      <c r="Y204" s="3">
        <f>+IFERROR((PRODUCTOS[[#This Row],[CANT X MODULO]]*704)-PRODUCTOS[[#This Row],[CANT. COMPRADA]],"")</f>
        <v>342.6</v>
      </c>
      <c r="Z204" s="17">
        <f>+IFERROR(PRODUCTOS[[#This Row],[CANT. COMPRADA]]/PRODUCTOS[[#This Row],[PPTO FALTANTE]],"")</f>
        <v>7.8809106830122586E-2</v>
      </c>
      <c r="AA204" s="3">
        <f>+IFERROR(PRODUCTOS[[#This Row],[PROYECCION COMPRA]]-(PRODUCTOS[[#This Row],[PPTO FALTANTE]]*PRODUCTOS[[#This Row],[PPTO]]),"")</f>
        <v>-3243.1408028889564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x14ac:dyDescent="0.25">
      <c r="A205">
        <v>602258</v>
      </c>
      <c r="B205" t="s">
        <v>497</v>
      </c>
      <c r="C205" t="s">
        <v>689</v>
      </c>
      <c r="D205" t="s">
        <v>355</v>
      </c>
      <c r="E205" t="s">
        <v>355</v>
      </c>
      <c r="G205" s="6" t="s">
        <v>355</v>
      </c>
      <c r="H205" s="2">
        <v>84000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8.1375000000000003E-2</v>
      </c>
      <c r="M205" s="2">
        <f>+IFERROR(PRODUCTOS[[#This Row],[PPTO]]*PRODUCTOS[[#This Row],[CANT X MODULO]],"")</f>
        <v>0</v>
      </c>
      <c r="N205" s="2">
        <f>+IFERROR(PRODUCTOS[[#This Row],[PPTO X MODULO]]*32,"")</f>
        <v>0</v>
      </c>
      <c r="O205" s="2">
        <f>+IFERROR(PRODUCTOS[[#This Row],[PPTO X TORRE]]*22,"")</f>
        <v>0</v>
      </c>
      <c r="P205" s="3">
        <f>+IFERROR(PRODUCTOS[[#This Row],[CANT X MODULO]]*702,"")</f>
        <v>57.125250000000001</v>
      </c>
      <c r="Q205" s="3">
        <f>+SUMIFS(DETALLE_GD_1[CANTIDAD SOLICITADA],DETALLE_GD_1[CODIGO],PRODUCTOS[[#This Row],[CODIGO]])</f>
        <v>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</v>
      </c>
      <c r="T205" s="3">
        <f>+IFERROR(PRODUCTOS[[#This Row],[CANTIDAD RECIBIDA]]/PRODUCTOS[[#This Row],[CANT X MODULO]],"")</f>
        <v>49.155145929339476</v>
      </c>
      <c r="U205" s="3">
        <f>+SUMIFS(DETALLE_GD_1[VALOR TOTAL POR ITEM GD],DETALLE_GD_1[CODIGO],PRODUCTOS[[#This Row],[CODIGO]])</f>
        <v>336000</v>
      </c>
      <c r="V205" s="3">
        <f>+IFERROR(PRODUCTOS[[#This Row],[PRECIO DE COMPRA]]/PRODUCTOS[[#This Row],[CANT. COMPRADA]],"")</f>
        <v>84000</v>
      </c>
      <c r="W205" s="3">
        <f>+IFERROR(PRODUCTOS[[#This Row],[PRECIO COMPRA UNITARIO]]*PRODUCTOS[[#This Row],[PPTO FALTANTE]],"")</f>
        <v>4476192</v>
      </c>
      <c r="X205" s="7" t="str">
        <f>+IFERROR(PRODUCTOS[[#This Row],[PROYECCION COMPRA]]/PRODUCTOS[[#This Row],[PPTO TOTAL]]-1,"")</f>
        <v/>
      </c>
      <c r="Y205" s="3">
        <f>+IFERROR((PRODUCTOS[[#This Row],[CANT X MODULO]]*704)-PRODUCTOS[[#This Row],[CANT. COMPRADA]],"")</f>
        <v>53.288000000000004</v>
      </c>
      <c r="Z205" s="17">
        <f>+IFERROR(PRODUCTOS[[#This Row],[CANT. COMPRADA]]/PRODUCTOS[[#This Row],[PPTO FALTANTE]],"")</f>
        <v>7.5063804233598555E-2</v>
      </c>
      <c r="AA205" s="3">
        <f>+IFERROR(PRODUCTOS[[#This Row],[PROYECCION COMPRA]]-(PRODUCTOS[[#This Row],[PPTO FALTANTE]]*PRODUCTOS[[#This Row],[PPTO]]),"")</f>
        <v>4476192</v>
      </c>
      <c r="AB205" s="3">
        <f>+_xlfn.XLOOKUP(PRODUCTOS[[#This Row],[CODIGO]],DETALLE_GD_1[CODIGO],DETALLE_GD_1[VALOR PPTO],"",0)</f>
        <v>84000</v>
      </c>
      <c r="AC205" s="3">
        <f>+AB205-PRODUCTOS[[#This Row],[PPTO_ACTUALIZADO]]</f>
        <v>0</v>
      </c>
    </row>
    <row r="206" spans="1:29" x14ac:dyDescent="0.25">
      <c r="A206">
        <v>408014</v>
      </c>
      <c r="B206" t="s">
        <v>108</v>
      </c>
      <c r="C206" t="s">
        <v>613</v>
      </c>
      <c r="D206" t="s">
        <v>240</v>
      </c>
      <c r="E206" t="s">
        <v>399</v>
      </c>
      <c r="F206" s="2">
        <v>16182.106761999999</v>
      </c>
      <c r="G206" s="6" t="s">
        <v>36</v>
      </c>
      <c r="H206" s="2">
        <v>16182.106762000009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0.51449999999999996</v>
      </c>
      <c r="M206" s="2">
        <f>+IFERROR(PRODUCTOS[[#This Row],[PPTO]]*PRODUCTOS[[#This Row],[CANT X MODULO]],"")</f>
        <v>8325.6939290489991</v>
      </c>
      <c r="N206" s="2">
        <f>+IFERROR(PRODUCTOS[[#This Row],[PPTO X MODULO]]*32,"")</f>
        <v>266422.20572956797</v>
      </c>
      <c r="O206" s="2">
        <f>+IFERROR(PRODUCTOS[[#This Row],[PPTO X TORRE]]*22,"")</f>
        <v>5861288.526050495</v>
      </c>
      <c r="P206" s="3">
        <f>+IFERROR(PRODUCTOS[[#This Row],[CANT X MODULO]]*702,"")</f>
        <v>361.17899999999997</v>
      </c>
      <c r="Q206" s="3">
        <f>+SUMIFS(DETALLE_GD_1[CANTIDAD SOLICITADA],DETALLE_GD_1[CODIGO],PRODUCTOS[[#This Row],[CODIGO]])</f>
        <v>25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25</v>
      </c>
      <c r="T206" s="3">
        <f>+IFERROR(PRODUCTOS[[#This Row],[CANTIDAD RECIBIDA]]/PRODUCTOS[[#This Row],[CANT X MODULO]],"")</f>
        <v>48.590864917395535</v>
      </c>
      <c r="U206" s="3">
        <f>+SUMIFS(DETALLE_GD_1[VALOR TOTAL POR ITEM GD],DETALLE_GD_1[CODIGO],PRODUCTOS[[#This Row],[CODIGO]])</f>
        <v>402968</v>
      </c>
      <c r="V206" s="3">
        <f>+IFERROR(PRODUCTOS[[#This Row],[PRECIO DE COMPRA]]/PRODUCTOS[[#This Row],[CANT. COMPRADA]],"")</f>
        <v>16118.72</v>
      </c>
      <c r="W206" s="3">
        <f>+IFERROR(PRODUCTOS[[#This Row],[PRECIO COMPRA UNITARIO]]*PRODUCTOS[[#This Row],[PPTO FALTANTE]],"")</f>
        <v>5435361.3337599989</v>
      </c>
      <c r="X206" s="7">
        <f>+IFERROR(PRODUCTOS[[#This Row],[PROYECCION COMPRA]]/PRODUCTOS[[#This Row],[PPTO TOTAL]]-1,"")</f>
        <v>-7.2667842642016867E-2</v>
      </c>
      <c r="Y206" s="3">
        <f>+IFERROR((PRODUCTOS[[#This Row],[CANT X MODULO]]*704)-PRODUCTOS[[#This Row],[CANT. COMPRADA]],"")</f>
        <v>337.20799999999997</v>
      </c>
      <c r="Z206" s="17">
        <f>+IFERROR(PRODUCTOS[[#This Row],[CANT. COMPRADA]]/PRODUCTOS[[#This Row],[PPTO FALTANTE]],"")</f>
        <v>7.4138217361391201E-2</v>
      </c>
      <c r="AA206" s="3">
        <f>+IFERROR(PRODUCTOS[[#This Row],[PROYECCION COMPRA]]-(PRODUCTOS[[#This Row],[PPTO FALTANTE]]*PRODUCTOS[[#This Row],[PPTO]]),"")</f>
        <v>-21374.523240496404</v>
      </c>
      <c r="AB206" s="3">
        <f>+_xlfn.XLOOKUP(PRODUCTOS[[#This Row],[CODIGO]],DETALLE_GD_1[CODIGO],DETALLE_GD_1[VALOR PPTO],"",0)</f>
        <v>16182.1068</v>
      </c>
      <c r="AC206" s="3">
        <f>+AB206-PRODUCTOS[[#This Row],[PPTO_ACTUALIZADO]]</f>
        <v>3.7999991036485881E-5</v>
      </c>
    </row>
    <row r="207" spans="1:29" x14ac:dyDescent="0.25">
      <c r="A207">
        <v>1901038</v>
      </c>
      <c r="B207" t="s">
        <v>39</v>
      </c>
      <c r="C207" t="s">
        <v>544</v>
      </c>
      <c r="D207" t="s">
        <v>240</v>
      </c>
      <c r="E207" t="s">
        <v>404</v>
      </c>
      <c r="F207" s="2">
        <v>4197.4178750000001</v>
      </c>
      <c r="G207" s="6" t="s">
        <v>26</v>
      </c>
      <c r="H207" s="2">
        <v>4197.417875000001</v>
      </c>
      <c r="I207" t="b">
        <v>1</v>
      </c>
      <c r="J207" t="str">
        <f>+_xlfn.XLOOKUP(PRODUCTOS[[#This Row],[CODIGO]],P_CRITICOS[CODIGO],P_CRITICOS[DESC CORTA],"",0)</f>
        <v>AISLAN ROCA 90MM</v>
      </c>
      <c r="K207" t="str">
        <f>+IFERROR(IF(VLOOKUP(PRODUCTOS[[#This Row],[CODIGO]],P_CRITICOS[],3,0)="*","PRODUCTO CRITICO","NO CRITICO"),"NO CRITICO")</f>
        <v>PRODUCTO CRITICO</v>
      </c>
      <c r="L207" s="15">
        <f>+_xlfn.XLOOKUP(PRODUCTOS[[#This Row],[CODIGO]],BD_MODULO[Artículo],BD_MODULO[CUB_ACTUALIZADA],"",0)</f>
        <v>40.010249999999999</v>
      </c>
      <c r="M207" s="2">
        <f>+IFERROR(PRODUCTOS[[#This Row],[PPTO]]*PRODUCTOS[[#This Row],[CANT X MODULO]],"")</f>
        <v>167939.73853321874</v>
      </c>
      <c r="N207" s="2">
        <f>+IFERROR(PRODUCTOS[[#This Row],[PPTO X MODULO]]*32,"")</f>
        <v>5374071.6330629997</v>
      </c>
      <c r="O207" s="2">
        <f>+IFERROR(PRODUCTOS[[#This Row],[PPTO X TORRE]]*22,"")</f>
        <v>118229575.92738599</v>
      </c>
      <c r="P207" s="3">
        <f>+IFERROR(PRODUCTOS[[#This Row],[CANT X MODULO]]*702,"")</f>
        <v>28087.195499999998</v>
      </c>
      <c r="Q207" s="3">
        <f>+SUMIFS(DETALLE_GD_1[CANTIDAD SOLICITADA],DETALLE_GD_1[CODIGO],PRODUCTOS[[#This Row],[CODIGO]])</f>
        <v>1942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1942</v>
      </c>
      <c r="T207" s="3">
        <f>+IFERROR(PRODUCTOS[[#This Row],[CANTIDAD RECIBIDA]]/PRODUCTOS[[#This Row],[CANT X MODULO]],"")</f>
        <v>48.53756224967352</v>
      </c>
      <c r="U207" s="3">
        <f>+SUMIFS(DETALLE_GD_1[VALOR TOTAL POR ITEM GD],DETALLE_GD_1[CODIGO],PRODUCTOS[[#This Row],[CODIGO]])</f>
        <v>8900548</v>
      </c>
      <c r="V207" s="3">
        <f>+IFERROR(PRODUCTOS[[#This Row],[PRECIO DE COMPRA]]/PRODUCTOS[[#This Row],[CANT. COMPRADA]],"")</f>
        <v>4583.1864057672501</v>
      </c>
      <c r="W207" s="3">
        <f>+IFERROR(PRODUCTOS[[#This Row],[PRECIO COMPRA UNITARIO]]*PRODUCTOS[[#This Row],[PPTO FALTANTE]],"")</f>
        <v>120195053.45950978</v>
      </c>
      <c r="X207" s="7">
        <f>+IFERROR(PRODUCTOS[[#This Row],[PROYECCION COMPRA]]/PRODUCTOS[[#This Row],[PPTO TOTAL]]-1,"")</f>
        <v>1.6624245809110816E-2</v>
      </c>
      <c r="Y207" s="3">
        <f>+IFERROR((PRODUCTOS[[#This Row],[CANT X MODULO]]*704)-PRODUCTOS[[#This Row],[CANT. COMPRADA]],"")</f>
        <v>26225.216</v>
      </c>
      <c r="Z207" s="17">
        <f>+IFERROR(PRODUCTOS[[#This Row],[CANT. COMPRADA]]/PRODUCTOS[[#This Row],[PPTO FALTANTE]],"")</f>
        <v>7.4050867683987803E-2</v>
      </c>
      <c r="AA207" s="3">
        <f>+IFERROR(PRODUCTOS[[#This Row],[PROYECCION COMPRA]]-(PRODUCTOS[[#This Row],[PPTO FALTANTE]]*PRODUCTOS[[#This Row],[PPTO]]),"")</f>
        <v>10116863.045373768</v>
      </c>
      <c r="AB207" s="3">
        <f>+_xlfn.XLOOKUP(PRODUCTOS[[#This Row],[CODIGO]],DETALLE_GD_1[CODIGO],DETALLE_GD_1[VALOR PPTO],"",0)</f>
        <v>4197.4179000000004</v>
      </c>
      <c r="AC207" s="3">
        <f>+AB207-PRODUCTOS[[#This Row],[PPTO_ACTUALIZADO]]</f>
        <v>2.4999999368446879E-5</v>
      </c>
    </row>
    <row r="208" spans="1:29" x14ac:dyDescent="0.25">
      <c r="A208">
        <v>1805340</v>
      </c>
      <c r="B208" t="s">
        <v>298</v>
      </c>
      <c r="C208" t="s">
        <v>644</v>
      </c>
      <c r="D208" t="s">
        <v>244</v>
      </c>
      <c r="E208" t="s">
        <v>410</v>
      </c>
      <c r="F208" s="2">
        <v>19400</v>
      </c>
      <c r="G208" s="6" t="s">
        <v>31</v>
      </c>
      <c r="H208" s="2">
        <v>19400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20370</v>
      </c>
      <c r="N208" s="2">
        <f>+IFERROR(PRODUCTOS[[#This Row],[PPTO X MODULO]]*32,"")</f>
        <v>651840</v>
      </c>
      <c r="O208" s="2">
        <f>+IFERROR(PRODUCTOS[[#This Row],[PPTO X TORRE]]*22,"")</f>
        <v>14340480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970000</v>
      </c>
      <c r="V208" s="3">
        <f>+IFERROR(PRODUCTOS[[#This Row],[PRECIO DE COMPRA]]/PRODUCTOS[[#This Row],[CANT. COMPRADA]],"")</f>
        <v>19400</v>
      </c>
      <c r="W208" s="3">
        <f>+IFERROR(PRODUCTOS[[#This Row],[PRECIO COMPRA UNITARIO]]*PRODUCTOS[[#This Row],[PPTO FALTANTE]],"")</f>
        <v>13370480</v>
      </c>
      <c r="X208" s="7">
        <f>+IFERROR(PRODUCTOS[[#This Row],[PROYECCION COMPRA]]/PRODUCTOS[[#This Row],[PPTO TOTAL]]-1,"")</f>
        <v>-6.7640692640692612E-2</v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19400</v>
      </c>
      <c r="AC208" s="3">
        <f>+AB208-PRODUCTOS[[#This Row],[PPTO_ACTUALIZADO]]</f>
        <v>0</v>
      </c>
    </row>
    <row r="209" spans="1:29" x14ac:dyDescent="0.25">
      <c r="A209">
        <v>1103088</v>
      </c>
      <c r="B209" t="s">
        <v>491</v>
      </c>
      <c r="C209" t="s">
        <v>686</v>
      </c>
      <c r="D209" t="s">
        <v>355</v>
      </c>
      <c r="E209" t="s">
        <v>355</v>
      </c>
      <c r="G209" s="6" t="s">
        <v>355</v>
      </c>
      <c r="H209" s="2">
        <v>3134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0</v>
      </c>
      <c r="N209" s="2">
        <f>+IFERROR(PRODUCTOS[[#This Row],[PPTO X MODULO]]*32,"")</f>
        <v>0</v>
      </c>
      <c r="O209" s="2">
        <f>+IFERROR(PRODUCTOS[[#This Row],[PPTO X TORRE]]*22,"")</f>
        <v>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156700</v>
      </c>
      <c r="V209" s="3">
        <f>+IFERROR(PRODUCTOS[[#This Row],[PRECIO DE COMPRA]]/PRODUCTOS[[#This Row],[CANT. COMPRADA]],"")</f>
        <v>3134</v>
      </c>
      <c r="W209" s="3">
        <f>+IFERROR(PRODUCTOS[[#This Row],[PRECIO COMPRA UNITARIO]]*PRODUCTOS[[#This Row],[PPTO FALTANTE]],"")</f>
        <v>2159952.8000000003</v>
      </c>
      <c r="X209" s="7" t="str">
        <f>+IFERROR(PRODUCTOS[[#This Row],[PROYECCION COMPRA]]/PRODUCTOS[[#This Row],[PPTO TOTAL]]-1,"")</f>
        <v/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2159952.8000000003</v>
      </c>
      <c r="AB209" s="3">
        <f>+_xlfn.XLOOKUP(PRODUCTOS[[#This Row],[CODIGO]],DETALLE_GD_1[CODIGO],DETALLE_GD_1[VALOR PPTO],"",0)</f>
        <v>3134</v>
      </c>
      <c r="AC209" s="3">
        <f>+AB209-PRODUCTOS[[#This Row],[PPTO_ACTUALIZADO]]</f>
        <v>0</v>
      </c>
    </row>
    <row r="210" spans="1:29" x14ac:dyDescent="0.25">
      <c r="A210">
        <v>2302017</v>
      </c>
      <c r="B210" t="s">
        <v>156</v>
      </c>
      <c r="C210">
        <v>0</v>
      </c>
      <c r="D210" t="s">
        <v>244</v>
      </c>
      <c r="E210" t="s">
        <v>409</v>
      </c>
      <c r="F210" s="2">
        <v>81197.881578999994</v>
      </c>
      <c r="G210" s="6" t="s">
        <v>25</v>
      </c>
      <c r="H210" s="2">
        <v>81197.881578999979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0.7875000000000002</v>
      </c>
      <c r="M210" s="2">
        <f>+IFERROR(PRODUCTOS[[#This Row],[PPTO]]*PRODUCTOS[[#This Row],[CANT X MODULO]],"")</f>
        <v>63943.331743462513</v>
      </c>
      <c r="N210" s="2">
        <f>+IFERROR(PRODUCTOS[[#This Row],[PPTO X MODULO]]*32,"")</f>
        <v>2046186.6157908004</v>
      </c>
      <c r="O210" s="2">
        <f>+IFERROR(PRODUCTOS[[#This Row],[PPTO X TORRE]]*22,"")</f>
        <v>45016105.547397606</v>
      </c>
      <c r="P210" s="3">
        <f>+IFERROR(PRODUCTOS[[#This Row],[CANT X MODULO]]*702,"")</f>
        <v>552.82500000000016</v>
      </c>
      <c r="Q210" s="3">
        <f>+SUMIFS(DETALLE_GD_1[CANTIDAD SOLICITADA],DETALLE_GD_1[CODIGO],PRODUCTOS[[#This Row],[CODIGO]])</f>
        <v>37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37</v>
      </c>
      <c r="T210" s="3">
        <f>+IFERROR(PRODUCTOS[[#This Row],[CANTIDAD RECIBIDA]]/PRODUCTOS[[#This Row],[CANT X MODULO]],"")</f>
        <v>46.984126984126974</v>
      </c>
      <c r="U210" s="3">
        <f>+SUMIFS(DETALLE_GD_1[VALOR TOTAL POR ITEM GD],DETALLE_GD_1[CODIGO],PRODUCTOS[[#This Row],[CODIGO]])</f>
        <v>3043915</v>
      </c>
      <c r="V210" s="3">
        <f>+IFERROR(PRODUCTOS[[#This Row],[PRECIO DE COMPRA]]/PRODUCTOS[[#This Row],[CANT. COMPRADA]],"")</f>
        <v>82267.972972972973</v>
      </c>
      <c r="W210" s="3">
        <f>+IFERROR(PRODUCTOS[[#This Row],[PRECIO COMPRA UNITARIO]]*PRODUCTOS[[#This Row],[PPTO FALTANTE]],"")</f>
        <v>42565449.216216221</v>
      </c>
      <c r="X210" s="7">
        <f>+IFERROR(PRODUCTOS[[#This Row],[PROYECCION COMPRA]]/PRODUCTOS[[#This Row],[PPTO TOTAL]]-1,"")</f>
        <v>-5.4439545611094209E-2</v>
      </c>
      <c r="Y210" s="3">
        <f>+IFERROR((PRODUCTOS[[#This Row],[CANT X MODULO]]*704)-PRODUCTOS[[#This Row],[CANT. COMPRADA]],"")</f>
        <v>517.40000000000009</v>
      </c>
      <c r="Z210" s="17">
        <f>+IFERROR(PRODUCTOS[[#This Row],[CANT. COMPRADA]]/PRODUCTOS[[#This Row],[PPTO FALTANTE]],"")</f>
        <v>7.1511403169694621E-2</v>
      </c>
      <c r="AA210" s="3">
        <f>+IFERROR(PRODUCTOS[[#This Row],[PROYECCION COMPRA]]-(PRODUCTOS[[#This Row],[PPTO FALTANTE]]*PRODUCTOS[[#This Row],[PPTO]]),"")</f>
        <v>553665.28724161536</v>
      </c>
      <c r="AB210" s="3">
        <f>+_xlfn.XLOOKUP(PRODUCTOS[[#This Row],[CODIGO]],DETALLE_GD_1[CODIGO],DETALLE_GD_1[VALOR PPTO],"",0)</f>
        <v>81197.881599999993</v>
      </c>
      <c r="AC210" s="3">
        <f>+AB210-PRODUCTOS[[#This Row],[PPTO_ACTUALIZADO]]</f>
        <v>2.1000014385208488E-5</v>
      </c>
    </row>
    <row r="211" spans="1:29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715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715</v>
      </c>
      <c r="T212" s="3">
        <f>+IFERROR(PRODUCTOS[[#This Row],[CANTIDAD RECIBIDA]]/PRODUCTOS[[#This Row],[CANT X MODULO]],"")</f>
        <v>45.066338911474581</v>
      </c>
      <c r="U212" s="3">
        <f>+SUMIFS(DETALLE_GD_1[VALOR TOTAL POR ITEM GD],DETALLE_GD_1[CODIGO],PRODUCTOS[[#This Row],[CODIGO]])</f>
        <v>1930500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28226642.399999999</v>
      </c>
      <c r="X212" s="7">
        <f>+IFERROR(PRODUCTOS[[#This Row],[PROYECCION COMPRA]]/PRODUCTOS[[#This Row],[PPTO TOTAL]]-1,"")</f>
        <v>-6.4014202361137307E-2</v>
      </c>
      <c r="Y212" s="3">
        <f>+IFERROR((PRODUCTOS[[#This Row],[CANT X MODULO]]*704)-PRODUCTOS[[#This Row],[CANT. COMPRADA]],"")</f>
        <v>10454.312</v>
      </c>
      <c r="Z212" s="17">
        <f>+IFERROR(PRODUCTOS[[#This Row],[CANT. COMPRADA]]/PRODUCTOS[[#This Row],[PPTO FALTANTE]],"")</f>
        <v>6.8392831589491498E-2</v>
      </c>
      <c r="AA212" s="3">
        <f>+IFERROR(PRODUCTOS[[#This Row],[PROYECCION COMPRA]]-(PRODUCTOS[[#This Row],[PPTO FALTANTE]]*PRODUCTOS[[#This Row],[PPTO]]),"")</f>
        <v>14.583765234798193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>
        <v>307096</v>
      </c>
      <c r="B213" t="s">
        <v>249</v>
      </c>
      <c r="C213" t="s">
        <v>543</v>
      </c>
      <c r="D213" t="s">
        <v>244</v>
      </c>
      <c r="E213" t="s">
        <v>402</v>
      </c>
      <c r="F213" s="2">
        <v>2095.3501289999999</v>
      </c>
      <c r="G213" s="6" t="s">
        <v>137</v>
      </c>
      <c r="H213" s="2">
        <v>2095.3501289999986</v>
      </c>
      <c r="I213" t="b">
        <v>1</v>
      </c>
      <c r="J213" t="str">
        <f>+_xlfn.XLOOKUP(PRODUCTOS[[#This Row],[CODIGO]],P_CRITICOS[CODIGO],P_CRITICOS[DESC CORTA],"",0)</f>
        <v>CUBREJUNTA</v>
      </c>
      <c r="K213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65.100000000000023</v>
      </c>
      <c r="M213" s="2">
        <f>+IFERROR(PRODUCTOS[[#This Row],[PPTO]]*PRODUCTOS[[#This Row],[CANT X MODULO]],"")</f>
        <v>136407.29339790004</v>
      </c>
      <c r="N213" s="2">
        <f>+IFERROR(PRODUCTOS[[#This Row],[PPTO X MODULO]]*32,"")</f>
        <v>4365033.3887328012</v>
      </c>
      <c r="O213" s="2">
        <f>+IFERROR(PRODUCTOS[[#This Row],[PPTO X TORRE]]*22,"")</f>
        <v>96030734.552121624</v>
      </c>
      <c r="P213" s="3">
        <f>+IFERROR(PRODUCTOS[[#This Row],[CANT X MODULO]]*702,"")</f>
        <v>45700.200000000019</v>
      </c>
      <c r="Q213" s="3">
        <f>+SUMIFS(DETALLE_GD_1[CANTIDAD SOLICITADA],DETALLE_GD_1[CODIGO],PRODUCTOS[[#This Row],[CODIGO]])</f>
        <v>2849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2849</v>
      </c>
      <c r="T213" s="3">
        <f>+IFERROR(PRODUCTOS[[#This Row],[CANTIDAD RECIBIDA]]/PRODUCTOS[[#This Row],[CANT X MODULO]],"")</f>
        <v>43.763440860215042</v>
      </c>
      <c r="U213" s="3">
        <f>+SUMIFS(DETALLE_GD_1[VALOR TOTAL POR ITEM GD],DETALLE_GD_1[CODIGO],PRODUCTOS[[#This Row],[CODIGO]])</f>
        <v>4712099</v>
      </c>
      <c r="V213" s="3">
        <f>+IFERROR(PRODUCTOS[[#This Row],[PRECIO DE COMPRA]]/PRODUCTOS[[#This Row],[CANT. COMPRADA]],"")</f>
        <v>1653.9484029484029</v>
      </c>
      <c r="W213" s="3">
        <f>+IFERROR(PRODUCTOS[[#This Row],[PRECIO COMPRA UNITARIO]]*PRODUCTOS[[#This Row],[PPTO FALTANTE]],"")</f>
        <v>71089017.886486515</v>
      </c>
      <c r="X213" s="7">
        <f>+IFERROR(PRODUCTOS[[#This Row],[PROYECCION COMPRA]]/PRODUCTOS[[#This Row],[PPTO TOTAL]]-1,"")</f>
        <v>-0.25972639678287313</v>
      </c>
      <c r="Y213" s="3">
        <f>+IFERROR((PRODUCTOS[[#This Row],[CANT X MODULO]]*704)-PRODUCTOS[[#This Row],[CANT. COMPRADA]],"")</f>
        <v>42981.400000000016</v>
      </c>
      <c r="Z213" s="17">
        <f>+IFERROR(PRODUCTOS[[#This Row],[CANT. COMPRADA]]/PRODUCTOS[[#This Row],[PPTO FALTANTE]],"")</f>
        <v>6.6284485847366514E-2</v>
      </c>
      <c r="AA213" s="3">
        <f>+IFERROR(PRODUCTOS[[#This Row],[PROYECCION COMPRA]]-(PRODUCTOS[[#This Row],[PPTO FALTANTE]]*PRODUCTOS[[#This Row],[PPTO]]),"")</f>
        <v>-18972064.148114115</v>
      </c>
      <c r="AB213" s="3">
        <f>+_xlfn.XLOOKUP(PRODUCTOS[[#This Row],[CODIGO]],DETALLE_GD_1[CODIGO],DETALLE_GD_1[VALOR PPTO],"",0)</f>
        <v>2095.3501000000001</v>
      </c>
      <c r="AC213" s="3">
        <f>+AB213-PRODUCTOS[[#This Row],[PPTO_ACTUALIZADO]]</f>
        <v>-2.8999998448853148E-5</v>
      </c>
    </row>
    <row r="214" spans="1:29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120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120</v>
      </c>
      <c r="T214" s="3">
        <f>+IFERROR(PRODUCTOS[[#This Row],[CANTIDAD RECIBIDA]]/PRODUCTOS[[#This Row],[CANT X MODULO]],"")</f>
        <v>38.095238095238088</v>
      </c>
      <c r="U214" s="3">
        <f>+SUMIFS(DETALLE_GD_1[VALOR TOTAL POR ITEM GD],DETALLE_GD_1[CODIGO],PRODUCTOS[[#This Row],[CODIGO]])</f>
        <v>362554</v>
      </c>
      <c r="V214" s="3">
        <f>+IFERROR(PRODUCTOS[[#This Row],[PRECIO DE COMPRA]]/PRODUCTOS[[#This Row],[CANT. COMPRADA]],"")</f>
        <v>3021.2833333333333</v>
      </c>
      <c r="W214" s="3">
        <f>+IFERROR(PRODUCTOS[[#This Row],[PRECIO COMPRA UNITARIO]]*PRODUCTOS[[#This Row],[PPTO FALTANTE]],"")</f>
        <v>6337443.9200000009</v>
      </c>
      <c r="X214" s="7">
        <f>+IFERROR(PRODUCTOS[[#This Row],[PROYECCION COMPRA]]/PRODUCTOS[[#This Row],[PPTO TOTAL]]-1,"")</f>
        <v>-5.4112408741501583E-2</v>
      </c>
      <c r="Y214" s="3">
        <f>+IFERROR((PRODUCTOS[[#This Row],[CANT X MODULO]]*704)-PRODUCTOS[[#This Row],[CANT. COMPRADA]],"")</f>
        <v>2097.6000000000004</v>
      </c>
      <c r="Z214" s="17">
        <f>+IFERROR(PRODUCTOS[[#This Row],[CANT. COMPRADA]]/PRODUCTOS[[#This Row],[PPTO FALTANTE]],"")</f>
        <v>5.7208237986270012E-2</v>
      </c>
      <c r="AA214" s="3">
        <f>+IFERROR(PRODUCTOS[[#This Row],[PROYECCION COMPRA]]-(PRODUCTOS[[#This Row],[PPTO FALTANTE]]*PRODUCTOS[[#This Row],[PPTO]]),"")</f>
        <v>0.97398559935390949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76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76</v>
      </c>
      <c r="T215" s="3">
        <f>+IFERROR(PRODUCTOS[[#This Row],[CANTIDAD RECIBIDA]]/PRODUCTOS[[#This Row],[CANT X MODULO]],"")</f>
        <v>36.190476190476183</v>
      </c>
      <c r="U215" s="3">
        <f>+SUMIFS(DETALLE_GD_1[VALOR TOTAL POR ITEM GD],DETALLE_GD_1[CODIGO],PRODUCTOS[[#This Row],[CODIGO]])</f>
        <v>3943418</v>
      </c>
      <c r="V215" s="3">
        <f>+IFERROR(PRODUCTOS[[#This Row],[PRECIO DE COMPRA]]/PRODUCTOS[[#This Row],[CANT. COMPRADA]],"")</f>
        <v>51887.07894736842</v>
      </c>
      <c r="W215" s="3">
        <f>+IFERROR(PRODUCTOS[[#This Row],[PRECIO COMPRA UNITARIO]]*PRODUCTOS[[#This Row],[PPTO FALTANTE]],"")</f>
        <v>72766439.515789494</v>
      </c>
      <c r="X215" s="7">
        <f>+IFERROR(PRODUCTOS[[#This Row],[PROYECCION COMPRA]]/PRODUCTOS[[#This Row],[PPTO TOTAL]]-1,"")</f>
        <v>-6.9922076748853423E-2</v>
      </c>
      <c r="Y215" s="3">
        <f>+IFERROR((PRODUCTOS[[#This Row],[CANT X MODULO]]*704)-PRODUCTOS[[#This Row],[CANT. COMPRADA]],"")</f>
        <v>1402.4000000000003</v>
      </c>
      <c r="Z215" s="17">
        <f>+IFERROR(PRODUCTOS[[#This Row],[CANT. COMPRADA]]/PRODUCTOS[[#This Row],[PPTO FALTANTE]],"")</f>
        <v>5.419281232173416E-2</v>
      </c>
      <c r="AA215" s="3">
        <f>+IFERROR(PRODUCTOS[[#This Row],[PROYECCION COMPRA]]-(PRODUCTOS[[#This Row],[PPTO FALTANTE]]*PRODUCTOS[[#This Row],[PPTO]]),"")</f>
        <v>-1448568.484210521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x14ac:dyDescent="0.25">
      <c r="A216">
        <v>412249</v>
      </c>
      <c r="B216" t="s">
        <v>33</v>
      </c>
      <c r="C216">
        <v>0</v>
      </c>
      <c r="D216" t="s">
        <v>240</v>
      </c>
      <c r="E216" t="s">
        <v>399</v>
      </c>
      <c r="F216" s="2">
        <v>1719.7190700000001</v>
      </c>
      <c r="G216" s="6" t="s">
        <v>355</v>
      </c>
      <c r="H216" s="2">
        <v>1719.7190700000001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22.05</v>
      </c>
      <c r="M216" s="2">
        <f>+IFERROR(PRODUCTOS[[#This Row],[PPTO]]*PRODUCTOS[[#This Row],[CANT X MODULO]],"")</f>
        <v>37919.805493500004</v>
      </c>
      <c r="N216" s="2">
        <f>+IFERROR(PRODUCTOS[[#This Row],[PPTO X MODULO]]*32,"")</f>
        <v>1213433.7757920001</v>
      </c>
      <c r="O216" s="2">
        <f>+IFERROR(PRODUCTOS[[#This Row],[PPTO X TORRE]]*22,"")</f>
        <v>26695543.067424003</v>
      </c>
      <c r="P216" s="3">
        <f>+IFERROR(PRODUCTOS[[#This Row],[CANT X MODULO]]*702,"")</f>
        <v>15479.1</v>
      </c>
      <c r="Q216" s="3">
        <f>+SUMIFS(DETALLE_GD_1[CANTIDAD SOLICITADA],DETALLE_GD_1[CODIGO],PRODUCTOS[[#This Row],[CODIGO]])</f>
        <v>772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772</v>
      </c>
      <c r="T216" s="3">
        <f>+IFERROR(PRODUCTOS[[#This Row],[CANTIDAD RECIBIDA]]/PRODUCTOS[[#This Row],[CANT X MODULO]],"")</f>
        <v>35.011337868480723</v>
      </c>
      <c r="U216" s="3">
        <f>+SUMIFS(DETALLE_GD_1[VALOR TOTAL POR ITEM GD],DETALLE_GD_1[CODIGO],PRODUCTOS[[#This Row],[CODIGO]])</f>
        <v>1327730</v>
      </c>
      <c r="V216" s="3">
        <f>+IFERROR(PRODUCTOS[[#This Row],[PRECIO DE COMPRA]]/PRODUCTOS[[#This Row],[CANT. COMPRADA]],"")</f>
        <v>1719.8575129533679</v>
      </c>
      <c r="W216" s="3">
        <f>+IFERROR(PRODUCTOS[[#This Row],[PRECIO COMPRA UNITARIO]]*PRODUCTOS[[#This Row],[PPTO FALTANTE]],"")</f>
        <v>25369962.14507772</v>
      </c>
      <c r="X216" s="7">
        <f>+IFERROR(PRODUCTOS[[#This Row],[PROYECCION COMPRA]]/PRODUCTOS[[#This Row],[PPTO TOTAL]]-1,"")</f>
        <v>-4.9655514368009301E-2</v>
      </c>
      <c r="Y216" s="3">
        <f>+IFERROR((PRODUCTOS[[#This Row],[CANT X MODULO]]*704)-PRODUCTOS[[#This Row],[CANT. COMPRADA]],"")</f>
        <v>14751.2</v>
      </c>
      <c r="Z216" s="17">
        <f>+IFERROR(PRODUCTOS[[#This Row],[CANT. COMPRADA]]/PRODUCTOS[[#This Row],[PPTO FALTANTE]],"")</f>
        <v>5.2334725310483214E-2</v>
      </c>
      <c r="AA216" s="3">
        <f>+IFERROR(PRODUCTOS[[#This Row],[PROYECCION COMPRA]]-(PRODUCTOS[[#This Row],[PPTO FALTANTE]]*PRODUCTOS[[#This Row],[PPTO]]),"")</f>
        <v>2042.1996937170625</v>
      </c>
      <c r="AB216" s="3">
        <f>+_xlfn.XLOOKUP(PRODUCTOS[[#This Row],[CODIGO]],DETALLE_GD_1[CODIGO],DETALLE_GD_1[VALOR PPTO],"",0)</f>
        <v>1719.7191</v>
      </c>
      <c r="AC216" s="3">
        <f>+AB216-PRODUCTOS[[#This Row],[PPTO_ACTUALIZADO]]</f>
        <v>2.9999999924257281E-5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topLeftCell="G1" zoomScaleNormal="100" workbookViewId="0">
      <selection activeCell="K120" sqref="K120:L13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15461.939560439561</v>
      </c>
      <c r="Q2" s="3">
        <f>IFERROR(REG_STOCK[[#This Row],[VALOR UNITARIO]]*REG_STOCK[[#This Row],[PERDIDA O EN PROCESO]],"")</f>
        <v>800623.82733769133</v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16238.279153354633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3004081.6433706069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10297.102302397341</v>
      </c>
      <c r="Q10" s="3">
        <f>IFERROR(REG_STOCK[[#This Row],[VALOR UNITARIO]]*REG_STOCK[[#This Row],[PERDIDA O EN PROCESO]],"")</f>
        <v>639545.961493643</v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22491.247607655503</v>
      </c>
      <c r="Q11" s="3">
        <f>IFERROR(REG_STOCK[[#This Row],[VALOR UNITARIO]]*REG_STOCK[[#This Row],[PERDIDA O EN PROCESO]],"")</f>
        <v>1218703.2604074455</v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15461.939560439561</v>
      </c>
      <c r="Q12" s="3">
        <f>IFERROR(REG_STOCK[[#This Row],[VALOR UNITARIO]]*REG_STOCK[[#This Row],[PERDIDA O EN PROCESO]],"")</f>
        <v>800623.82733769133</v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1182883.9360289453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636664.26772761287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1147064.6116504453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636664.26772761287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16238.279153354633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1315300.6114217252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1129154.9494611954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636664.26772761287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16238.279153354633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3377562.0638977638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1093335.6250826952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630900.8801955526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16238.279153354633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3166464.4349041535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746084.35798869818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1075425.962893445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630900.8801955526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912969.15359070769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16238.279153354633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682007.72444089456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730501.65246041445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1075425.962893445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628430.85696752672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909373.50480231829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16238.279153354633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2890413.6892971247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714918.94693213073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1021696.9763256949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625960.83373950096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899278.02935799398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16238.279153354633</v>
      </c>
      <c r="Q95" s="3">
        <f>IFERROR(REG_STOCK[[#This Row],[VALOR UNITARIO]]*REG_STOCK[[#This Row],[PERDIDA O EN PROCESO]],"")</f>
        <v>1000625.3893965837</v>
      </c>
      <c r="R95" s="3">
        <f>+REG_STOCK[[#This Row],[VALOR UNITARIO]]*REG_STOCK[[#This Row],[STOCK FISICO]]</f>
        <v>3539944.8554313099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699336.241403847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1021696.9763256949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622049.96362845995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895682.38056960457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16238.279153354633</v>
      </c>
      <c r="Q111" s="3">
        <f>IFERROR(REG_STOCK[[#This Row],[VALOR UNITARIO]]*REG_STOCK[[#This Row],[PERDIDA O EN PROCESO]],"")</f>
        <v>998295.60624340153</v>
      </c>
      <c r="R111" s="3">
        <f>+REG_STOCK[[#This Row],[VALOR UNITARIO]]*REG_STOCK[[#This Row],[STOCK FISICO]]</f>
        <v>3686089.367811502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668170.83034727944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75.209235209235217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6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t="s">
        <v>782</v>
      </c>
      <c r="D441" s="38">
        <v>3</v>
      </c>
      <c r="E441" t="s">
        <v>782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558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559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560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561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707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562</v>
      </c>
      <c r="G786" t="s">
        <v>708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709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710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711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712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713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709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722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741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707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710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757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559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558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709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707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709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759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760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711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713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761</v>
      </c>
      <c r="G1078" t="s">
        <v>762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763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764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765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766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767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768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769</v>
      </c>
      <c r="H1085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771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772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773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774</v>
      </c>
      <c r="H108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709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562</v>
      </c>
      <c r="G1111" t="s">
        <v>708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562</v>
      </c>
      <c r="G1127" t="s">
        <v>708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707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778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741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710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780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562</v>
      </c>
      <c r="G1191" t="s">
        <v>708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711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713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757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741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783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707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784</v>
      </c>
      <c r="H1305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786</v>
      </c>
      <c r="H1306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787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722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797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707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710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760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562</v>
      </c>
      <c r="G1369" t="s">
        <v>708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722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787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798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799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713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711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562</v>
      </c>
      <c r="G1450" t="s">
        <v>708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798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799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707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741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722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798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799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787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562</v>
      </c>
      <c r="G1534" t="s">
        <v>708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800</v>
      </c>
      <c r="H1578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722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797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707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707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798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799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1601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561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560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1602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798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799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710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798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799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707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711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713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1651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760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787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797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780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798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711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799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798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1709</v>
      </c>
      <c r="H195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1710</v>
      </c>
      <c r="H196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1711</v>
      </c>
      <c r="H1963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1712</v>
      </c>
      <c r="H1964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1713</v>
      </c>
      <c r="H1965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1714</v>
      </c>
      <c r="H1966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1651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559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558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787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1715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797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562</v>
      </c>
      <c r="G2014" t="s">
        <v>708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707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711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713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777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1601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561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560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4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4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4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2005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4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4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4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4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4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4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4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4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4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4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4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4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4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4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4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4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4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4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4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4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4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4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4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4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4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4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4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4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4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4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4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4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4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4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4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4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4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4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4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4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4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4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4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2006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4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4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4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4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4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4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4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4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4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4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4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4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4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4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4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4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4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4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4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4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/>
      <c r="B2155" s="1"/>
      <c r="H2155" s="3"/>
      <c r="I2155" s="3"/>
      <c r="J2155" s="2"/>
      <c r="K2155" s="2"/>
      <c r="L2155" s="2"/>
      <c r="M2155" s="2"/>
      <c r="N2155" s="2"/>
      <c r="O2155" s="2"/>
      <c r="S2155" s="2"/>
      <c r="U2155" s="2"/>
      <c r="V2155" s="2"/>
      <c r="W2155" s="2"/>
      <c r="Z2155" s="2"/>
      <c r="AA2155" s="4"/>
      <c r="AB2155" s="2"/>
      <c r="AC2155" s="2"/>
      <c r="AD2155" s="3"/>
    </row>
    <row r="2156" spans="1:30" x14ac:dyDescent="0.25">
      <c r="A2156" s="1"/>
      <c r="B2156" s="1"/>
      <c r="H2156" s="3"/>
      <c r="I2156" s="3"/>
      <c r="J2156" s="2"/>
      <c r="K2156" s="2"/>
      <c r="L2156" s="2"/>
      <c r="M2156" s="2"/>
      <c r="N2156" s="2"/>
      <c r="O2156" s="2"/>
      <c r="S2156" s="2"/>
      <c r="U2156" s="2"/>
      <c r="V2156" s="2"/>
      <c r="W2156" s="2"/>
      <c r="Z2156" s="2"/>
      <c r="AA2156" s="4"/>
      <c r="AB2156" s="2"/>
      <c r="AC2156" s="2"/>
      <c r="AD2156" s="3"/>
    </row>
    <row r="2157" spans="1:30" x14ac:dyDescent="0.25">
      <c r="A2157" s="1"/>
      <c r="B2157" s="1"/>
      <c r="H2157" s="3"/>
      <c r="I2157" s="3"/>
      <c r="J2157" s="2"/>
      <c r="K2157" s="2"/>
      <c r="L2157" s="2"/>
      <c r="M2157" s="2"/>
      <c r="N2157" s="2"/>
      <c r="O2157" s="2"/>
      <c r="S2157" s="2"/>
      <c r="U2157" s="2"/>
      <c r="V2157" s="2"/>
      <c r="W2157" s="2"/>
      <c r="Z2157" s="2"/>
      <c r="AA2157" s="4"/>
      <c r="AB2157" s="2"/>
      <c r="AC2157" s="2"/>
      <c r="AD2157" s="3"/>
    </row>
    <row r="2158" spans="1:30" x14ac:dyDescent="0.25">
      <c r="A2158" s="1"/>
      <c r="B2158" s="1"/>
      <c r="H2158" s="3"/>
      <c r="I2158" s="3"/>
      <c r="J2158" s="2"/>
      <c r="K2158" s="2"/>
      <c r="L2158" s="2"/>
      <c r="M2158" s="2"/>
      <c r="N2158" s="2"/>
      <c r="O2158" s="2"/>
      <c r="S2158" s="2"/>
      <c r="U2158" s="2"/>
      <c r="V2158" s="2"/>
      <c r="W2158" s="2"/>
      <c r="Z2158" s="2"/>
      <c r="AA2158" s="4"/>
      <c r="AB2158" s="2"/>
      <c r="AC2158" s="2"/>
      <c r="AD2158" s="3"/>
    </row>
    <row r="2159" spans="1:30" x14ac:dyDescent="0.25">
      <c r="A2159" s="1"/>
      <c r="B2159" s="1"/>
      <c r="H2159" s="3"/>
      <c r="I2159" s="3"/>
      <c r="J2159" s="2"/>
      <c r="K2159" s="2"/>
      <c r="L2159" s="2"/>
      <c r="M2159" s="2"/>
      <c r="N2159" s="2"/>
      <c r="O2159" s="2"/>
      <c r="S2159" s="2"/>
      <c r="U2159" s="2"/>
      <c r="V2159" s="2"/>
      <c r="W2159" s="2"/>
      <c r="Z2159" s="2"/>
      <c r="AA2159" s="4"/>
      <c r="AB2159" s="2"/>
      <c r="AC2159" s="2"/>
      <c r="AD2159" s="3"/>
    </row>
    <row r="2160" spans="1:30" x14ac:dyDescent="0.25">
      <c r="A2160" s="1"/>
      <c r="B2160" s="1"/>
      <c r="H2160" s="3"/>
      <c r="I2160" s="3"/>
      <c r="J2160" s="2"/>
      <c r="K2160" s="2"/>
      <c r="L2160" s="2"/>
      <c r="M2160" s="2"/>
      <c r="N2160" s="2"/>
      <c r="O2160" s="2"/>
      <c r="S2160" s="2"/>
      <c r="U2160" s="2"/>
      <c r="V2160" s="2"/>
      <c r="W2160" s="2"/>
      <c r="Z2160" s="2"/>
      <c r="AA2160" s="4"/>
      <c r="AB2160" s="2"/>
      <c r="AC2160" s="2"/>
      <c r="AD2160" s="3"/>
    </row>
    <row r="2161" spans="1:30" x14ac:dyDescent="0.25">
      <c r="A2161" s="1"/>
      <c r="B2161" s="1"/>
      <c r="H2161" s="3"/>
      <c r="I2161" s="3"/>
      <c r="J2161" s="2"/>
      <c r="K2161" s="2"/>
      <c r="L2161" s="2"/>
      <c r="M2161" s="2"/>
      <c r="N2161" s="2"/>
      <c r="O2161" s="2"/>
      <c r="S2161" s="2"/>
      <c r="U2161" s="2"/>
      <c r="V2161" s="2"/>
      <c r="W2161" s="2"/>
      <c r="Z2161" s="2"/>
      <c r="AA2161" s="4"/>
      <c r="AB2161" s="2"/>
      <c r="AC2161" s="2"/>
      <c r="AD2161" s="3"/>
    </row>
    <row r="2162" spans="1:30" x14ac:dyDescent="0.25">
      <c r="A2162" s="1"/>
      <c r="B2162" s="1"/>
      <c r="H2162" s="3"/>
      <c r="I2162" s="3"/>
      <c r="J2162" s="2"/>
      <c r="K2162" s="2"/>
      <c r="L2162" s="2"/>
      <c r="M2162" s="2"/>
      <c r="N2162" s="2"/>
      <c r="O2162" s="2"/>
      <c r="S2162" s="2"/>
      <c r="U2162" s="2"/>
      <c r="V2162" s="2"/>
      <c r="W2162" s="2"/>
      <c r="Z2162" s="2"/>
      <c r="AA2162" s="4"/>
      <c r="AB2162" s="2"/>
      <c r="AC2162" s="2"/>
      <c r="AD2162" s="3"/>
    </row>
    <row r="2163" spans="1:30" x14ac:dyDescent="0.25">
      <c r="A2163" s="1"/>
      <c r="B2163" s="1"/>
      <c r="H2163" s="3"/>
      <c r="I2163" s="3"/>
      <c r="J2163" s="2"/>
      <c r="K2163" s="2"/>
      <c r="L2163" s="2"/>
      <c r="M2163" s="2"/>
      <c r="N2163" s="2"/>
      <c r="O2163" s="2"/>
      <c r="S2163" s="2"/>
      <c r="U2163" s="2"/>
      <c r="V2163" s="2"/>
      <c r="W2163" s="2"/>
      <c r="Z2163" s="2"/>
      <c r="AA2163" s="4"/>
      <c r="AB2163" s="2"/>
      <c r="AC2163" s="2"/>
      <c r="AD2163" s="3"/>
    </row>
    <row r="2164" spans="1:30" x14ac:dyDescent="0.25">
      <c r="A2164" s="1"/>
      <c r="B2164" s="1"/>
      <c r="H2164" s="3"/>
      <c r="I2164" s="3"/>
      <c r="J2164" s="2"/>
      <c r="K2164" s="2"/>
      <c r="L2164" s="2"/>
      <c r="M2164" s="2"/>
      <c r="N2164" s="2"/>
      <c r="O2164" s="2"/>
      <c r="S2164" s="2"/>
      <c r="U2164" s="2"/>
      <c r="V2164" s="2"/>
      <c r="W2164" s="2"/>
      <c r="Z2164" s="2"/>
      <c r="AA2164" s="4"/>
      <c r="AB2164" s="2"/>
      <c r="AC2164" s="2"/>
      <c r="AD2164" s="3"/>
    </row>
    <row r="2165" spans="1:30" x14ac:dyDescent="0.25">
      <c r="A2165" s="1"/>
      <c r="B2165" s="1"/>
      <c r="H2165" s="3"/>
      <c r="I2165" s="3"/>
      <c r="J2165" s="2"/>
      <c r="K2165" s="2"/>
      <c r="L2165" s="2"/>
      <c r="M2165" s="2"/>
      <c r="N2165" s="2"/>
      <c r="O2165" s="2"/>
      <c r="S2165" s="2"/>
      <c r="U2165" s="2"/>
      <c r="V2165" s="2"/>
      <c r="W2165" s="2"/>
      <c r="Z2165" s="2"/>
      <c r="AA2165" s="4"/>
      <c r="AB2165" s="2"/>
      <c r="AC2165" s="2"/>
      <c r="AD216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16238.279153354633</v>
      </c>
      <c r="H73" s="5">
        <f>+IFERROR(Tabla2[[#This Row],[PRECIO PROMEDIO]]-Tabla2[[#This Row],[PRECIO PPTO]],"")</f>
        <v>218.39346835462857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483088.80481230037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1001.73492286115</v>
      </c>
      <c r="H76" s="5">
        <f>+IFERROR(Tabla2[[#This Row],[PRECIO PROMEDIO]]-Tabla2[[#This Row],[PRECIO PPTO]],"")</f>
        <v>139.73492286114993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2003.4698457223001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2845893.0534858075</v>
      </c>
      <c r="I166" s="2">
        <f>SUM(Tabla2[PROYECCION PPTO])</f>
        <v>8004198.3624865944</v>
      </c>
      <c r="J166" s="2">
        <f>SUM(Tabla2[PROYECCIÓN PRECIO ACTUALIZADO])</f>
        <v>9917934.7178461608</v>
      </c>
    </row>
    <row r="168" spans="1:10" x14ac:dyDescent="0.25">
      <c r="G168" s="2">
        <f>+G166-F166</f>
        <v>101289.14375082497</v>
      </c>
      <c r="J168" s="2">
        <f>+J166-I166</f>
        <v>1913736.3553595664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abSelected="1"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832</v>
      </c>
      <c r="I2" t="s">
        <v>833</v>
      </c>
      <c r="J2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832</v>
      </c>
      <c r="I3" t="s">
        <v>834</v>
      </c>
      <c r="J3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837</v>
      </c>
      <c r="H4" t="s">
        <v>832</v>
      </c>
      <c r="I4" t="s">
        <v>834</v>
      </c>
      <c r="J4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832</v>
      </c>
      <c r="I5" t="s">
        <v>833</v>
      </c>
      <c r="J5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842</v>
      </c>
      <c r="H6" t="s">
        <v>832</v>
      </c>
      <c r="I6" t="s">
        <v>833</v>
      </c>
      <c r="J6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843</v>
      </c>
      <c r="H7" t="s">
        <v>832</v>
      </c>
      <c r="I7" t="s">
        <v>834</v>
      </c>
      <c r="J7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832</v>
      </c>
      <c r="I8" t="s">
        <v>834</v>
      </c>
      <c r="J8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849</v>
      </c>
      <c r="H9" t="s">
        <v>832</v>
      </c>
      <c r="I9" t="s">
        <v>833</v>
      </c>
      <c r="J9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850</v>
      </c>
      <c r="H10" t="s">
        <v>832</v>
      </c>
      <c r="I10" t="s">
        <v>834</v>
      </c>
      <c r="J10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832</v>
      </c>
      <c r="I11" t="s">
        <v>834</v>
      </c>
      <c r="J11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844</v>
      </c>
      <c r="H12" t="s">
        <v>832</v>
      </c>
      <c r="I12" t="s">
        <v>834</v>
      </c>
      <c r="J12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851</v>
      </c>
      <c r="H13" t="s">
        <v>832</v>
      </c>
      <c r="I13" t="s">
        <v>834</v>
      </c>
      <c r="J13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845</v>
      </c>
      <c r="H14" t="s">
        <v>832</v>
      </c>
      <c r="I14" t="s">
        <v>833</v>
      </c>
      <c r="J14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832</v>
      </c>
      <c r="I15" t="s">
        <v>834</v>
      </c>
      <c r="J15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832</v>
      </c>
      <c r="I16" t="s">
        <v>833</v>
      </c>
      <c r="J16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852</v>
      </c>
      <c r="H17" t="s">
        <v>832</v>
      </c>
      <c r="I17" t="s">
        <v>833</v>
      </c>
      <c r="J17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839</v>
      </c>
      <c r="H18" t="s">
        <v>832</v>
      </c>
      <c r="I18" t="s">
        <v>834</v>
      </c>
      <c r="J18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838</v>
      </c>
      <c r="H19" t="s">
        <v>832</v>
      </c>
      <c r="I19" t="s">
        <v>833</v>
      </c>
      <c r="J19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846</v>
      </c>
      <c r="H20" t="s">
        <v>832</v>
      </c>
      <c r="I20" t="s">
        <v>833</v>
      </c>
      <c r="J20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836</v>
      </c>
      <c r="H21" t="s">
        <v>832</v>
      </c>
      <c r="I21" t="s">
        <v>833</v>
      </c>
      <c r="J21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840</v>
      </c>
      <c r="H22" t="s">
        <v>832</v>
      </c>
      <c r="I22" t="s">
        <v>834</v>
      </c>
      <c r="J22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835</v>
      </c>
      <c r="H23" t="s">
        <v>832</v>
      </c>
      <c r="I23" t="s">
        <v>834</v>
      </c>
      <c r="J23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832</v>
      </c>
      <c r="I24" t="s">
        <v>833</v>
      </c>
      <c r="J24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832</v>
      </c>
      <c r="I25" t="s">
        <v>833</v>
      </c>
      <c r="J25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847</v>
      </c>
      <c r="H26" t="s">
        <v>832</v>
      </c>
      <c r="I26" t="s">
        <v>834</v>
      </c>
      <c r="J26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853</v>
      </c>
      <c r="H27" t="s">
        <v>832</v>
      </c>
      <c r="I27" t="s">
        <v>833</v>
      </c>
      <c r="J27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854</v>
      </c>
      <c r="H28" t="s">
        <v>832</v>
      </c>
      <c r="I28" t="s">
        <v>834</v>
      </c>
      <c r="J28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841</v>
      </c>
      <c r="H29" t="s">
        <v>832</v>
      </c>
      <c r="I29" t="s">
        <v>833</v>
      </c>
      <c r="J29">
        <f>+GD_MODULOS[[#This Row],[CANTIDAD]]+J28</f>
        <v>28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832</v>
      </c>
      <c r="I30" t="s">
        <v>833</v>
      </c>
      <c r="J30">
        <f>+GD_MODULOS[[#This Row],[CANTIDAD]]+J29</f>
        <v>29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61549307</v>
      </c>
      <c r="L5" s="47">
        <v>864922699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4.6874999999999993E-2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0.92076923076923056</v>
      </c>
      <c r="G24" s="13">
        <v>8.0990990990990983E-2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0.92076923076923056</v>
      </c>
      <c r="G28" s="13">
        <v>0.71949999999999992</v>
      </c>
      <c r="H28" s="13">
        <v>0.10851293103448273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0.92076923076923056</v>
      </c>
      <c r="G32" s="13">
        <v>0.71949999999999992</v>
      </c>
      <c r="H32" s="13">
        <v>0.40500000000000008</v>
      </c>
      <c r="I32" s="13">
        <v>0.11188210227272727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0.92076923076923056</v>
      </c>
      <c r="G36" s="13">
        <v>0.71949999999999992</v>
      </c>
      <c r="H36" s="13">
        <v>0.40500000000000008</v>
      </c>
      <c r="I36" s="13">
        <v>0.11188210227272727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0.92076923076923056</v>
      </c>
      <c r="G40" s="13">
        <v>0.71949999999999992</v>
      </c>
      <c r="H40" s="13">
        <v>0.40500000000000008</v>
      </c>
      <c r="I40" s="13">
        <v>0.11188210227272727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0.92076923076923056</v>
      </c>
      <c r="G44" s="13">
        <v>0.71949999999999992</v>
      </c>
      <c r="H44" s="13">
        <v>0.40500000000000008</v>
      </c>
      <c r="I44" s="13">
        <v>0.11188210227272727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0.92076923076923056</v>
      </c>
      <c r="G48" s="13">
        <v>0.71949999999999992</v>
      </c>
      <c r="H48" s="13">
        <v>0.40500000000000008</v>
      </c>
      <c r="I48" s="13">
        <v>0.11188210227272727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0.92076923076923056</v>
      </c>
      <c r="G52" s="13">
        <v>0.71949999999999992</v>
      </c>
      <c r="H52" s="13">
        <v>0.40500000000000008</v>
      </c>
      <c r="I52" s="13">
        <v>0.11188210227272727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0.92076923076923056</v>
      </c>
      <c r="G56" s="13">
        <v>0.71949999999999992</v>
      </c>
      <c r="H56" s="13">
        <v>0.40500000000000008</v>
      </c>
      <c r="I56" s="13">
        <v>0.11188210227272727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865738388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61549307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864922699</v>
      </c>
      <c r="I68" s="48">
        <f t="shared" ref="I68" si="2">+H68+I67</f>
        <v>864922699</v>
      </c>
      <c r="J68" s="48">
        <f t="shared" ref="J68" si="3">+I68+J67</f>
        <v>864922699</v>
      </c>
      <c r="K68" s="48">
        <f t="shared" ref="K68" si="4">+J68+K67</f>
        <v>864922699</v>
      </c>
      <c r="L68" s="48">
        <f t="shared" ref="L68" si="5">+K68+L67</f>
        <v>864922699</v>
      </c>
      <c r="M68" s="48">
        <f t="shared" ref="M68" si="6">+L68+M67</f>
        <v>864922699</v>
      </c>
      <c r="N68" s="48">
        <f t="shared" ref="N68" si="7">+M68+N67</f>
        <v>864922699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4.6874999999999993E-2</v>
      </c>
      <c r="F75" s="7">
        <f>+GETPIVOTDATA("% AVANCE",$B$22)</f>
        <v>8.0990990990990983E-2</v>
      </c>
      <c r="G75" s="7">
        <f>+GETPIVOTDATA("% AVANCE",$B$26)</f>
        <v>0.10851293103448273</v>
      </c>
      <c r="H75" s="7">
        <f>+GETPIVOTDATA("% AVANCE",$B$30)</f>
        <v>0.11188210227272727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3.0745967741935481E-2</v>
      </c>
      <c r="F76" s="7">
        <f>+F75-E76</f>
        <v>5.0245023249055498E-2</v>
      </c>
      <c r="G76" s="7">
        <f>+G75-F76</f>
        <v>5.8267907785427231E-2</v>
      </c>
      <c r="H76" s="7">
        <f>+H75-G76</f>
        <v>5.3614194487300038E-2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4.6874999999999993E-2</v>
      </c>
      <c r="L83" s="7">
        <f>+K83-L82</f>
        <v>3.0745967741935481E-2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8.0990990990990983E-2</v>
      </c>
      <c r="L84" s="7">
        <f>+K84-L83</f>
        <v>5.0245023249055498E-2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0.10851293103448273</v>
      </c>
      <c r="L85" s="7">
        <f>+K85-L84</f>
        <v>5.8267907785427231E-2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61549307</v>
      </c>
      <c r="D86" s="48">
        <f t="shared" si="13"/>
        <v>865738388</v>
      </c>
      <c r="E86" s="48">
        <v>1173013527.8693182</v>
      </c>
      <c r="F86" s="48">
        <f t="shared" si="14"/>
        <v>3177786568.6031523</v>
      </c>
      <c r="G86" s="7">
        <f t="shared" si="11"/>
        <v>9.3554198206414352E-3</v>
      </c>
      <c r="H86" s="7">
        <f t="shared" ref="H86:H92" si="15">+H85+G86</f>
        <v>0.13159118224654204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0.11188210227272727</v>
      </c>
      <c r="L86" s="7">
        <f>+K86-L85</f>
        <v>5.3614194487300038E-2</v>
      </c>
      <c r="M86" s="13">
        <f t="shared" si="12"/>
        <v>7.5871852906631287E-2</v>
      </c>
    </row>
    <row r="87" spans="2:14" ht="15.75" customHeight="1" x14ac:dyDescent="0.25">
      <c r="B87" s="18" t="s">
        <v>1621</v>
      </c>
      <c r="D87" s="48">
        <f t="shared" si="13"/>
        <v>865738388</v>
      </c>
      <c r="E87" s="48">
        <v>1173013527.8693182</v>
      </c>
      <c r="F87" s="48">
        <f t="shared" si="14"/>
        <v>4350800096.4724703</v>
      </c>
      <c r="H87" s="7">
        <f t="shared" si="15"/>
        <v>0.13159118224654204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0.11188210227272727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865738388</v>
      </c>
      <c r="E88" s="48">
        <v>1173013527.8693182</v>
      </c>
      <c r="F88" s="48">
        <f t="shared" si="14"/>
        <v>5523813624.3417883</v>
      </c>
      <c r="H88" s="7">
        <f t="shared" si="15"/>
        <v>0.13159118224654204</v>
      </c>
      <c r="I88" s="7">
        <v>8.5227272727272721E-2</v>
      </c>
      <c r="J88" s="13">
        <f>+J87+I88</f>
        <v>0.39811363636363628</v>
      </c>
      <c r="K88" s="7">
        <f>+GETPIVOTDATA("% AVANCE",$B$38)</f>
        <v>0.11188210227272727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865738388</v>
      </c>
      <c r="E89" s="48">
        <v>1173013527.8693182</v>
      </c>
      <c r="F89" s="48">
        <f t="shared" si="14"/>
        <v>6696827152.2111063</v>
      </c>
      <c r="H89" s="7">
        <f t="shared" si="15"/>
        <v>0.13159118224654204</v>
      </c>
      <c r="I89" s="7">
        <v>8.5227272727272721E-2</v>
      </c>
      <c r="J89" s="13">
        <f>+J88+I89</f>
        <v>0.48334090909090899</v>
      </c>
      <c r="K89" s="7">
        <f>+GETPIVOTDATA("% AVANCE",$B$42)</f>
        <v>0.11188210227272727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865738388</v>
      </c>
      <c r="E90" s="48">
        <v>1173013527.8693182</v>
      </c>
      <c r="F90" s="48">
        <f t="shared" si="14"/>
        <v>7869840680.0804243</v>
      </c>
      <c r="H90" s="7">
        <f t="shared" si="15"/>
        <v>0.13159118224654204</v>
      </c>
      <c r="I90" s="7">
        <v>8.5227272727272721E-2</v>
      </c>
      <c r="J90" s="13">
        <f>+J89+I90</f>
        <v>0.56856818181818169</v>
      </c>
      <c r="K90" s="7">
        <f>+GETPIVOTDATA("% AVANCE",$B$46)</f>
        <v>0.11188210227272727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865738388</v>
      </c>
      <c r="E91" s="48">
        <v>1173013527.8693182</v>
      </c>
      <c r="F91" s="48">
        <f t="shared" si="14"/>
        <v>9042854207.9497433</v>
      </c>
      <c r="H91" s="7">
        <f t="shared" si="15"/>
        <v>0.13159118224654204</v>
      </c>
      <c r="I91" s="7">
        <v>8.5227272727272721E-2</v>
      </c>
      <c r="J91" s="13">
        <f>+J90+I91</f>
        <v>0.6537954545454544</v>
      </c>
      <c r="K91" s="7">
        <f>+GETPIVOTDATA("% AVANCE",$B$50)</f>
        <v>0.11188210227272727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865738388</v>
      </c>
      <c r="E92" s="48">
        <v>1173013527.8693182</v>
      </c>
      <c r="F92" s="48">
        <f t="shared" si="14"/>
        <v>10215867735.819061</v>
      </c>
      <c r="H92" s="7">
        <f t="shared" si="15"/>
        <v>0.13159118224654204</v>
      </c>
      <c r="I92" s="7">
        <v>8.5227272727272721E-2</v>
      </c>
      <c r="J92" s="13">
        <f>+J91+I92</f>
        <v>0.73902272727272711</v>
      </c>
      <c r="K92" s="7">
        <f>+GETPIVOTDATA("% AVANCE",$B$54)</f>
        <v>0.11188210227272727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4.6874999999999993E-2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8.0990990990990983E-2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0.10851293103448273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0.13159118224654204</v>
      </c>
      <c r="D107" s="13">
        <v>0.11188210227272727</v>
      </c>
      <c r="F107" s="9" t="s">
        <v>1620</v>
      </c>
      <c r="G107" s="49">
        <v>865738388</v>
      </c>
      <c r="H107" s="49">
        <v>3177786568.6031523</v>
      </c>
      <c r="J107" s="9" t="s">
        <v>1620</v>
      </c>
      <c r="K107" s="13">
        <v>0.13159118224654204</v>
      </c>
      <c r="L107" s="13">
        <v>0.22765909090909087</v>
      </c>
      <c r="N107" s="9" t="s">
        <v>1620</v>
      </c>
      <c r="O107" s="13">
        <v>9.3554198206414352E-3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0.13159118224654204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0.13159118224654204</v>
      </c>
      <c r="AI139" s="56">
        <f>+AJ139-AH139</f>
        <v>0.86840881775345791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0.11188210227272727</v>
      </c>
      <c r="AI140" s="56">
        <f>+AJ140-AH140</f>
        <v>0.88811789772727279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9.6067908662548829E-2</v>
      </c>
      <c r="AI142" s="57">
        <f>+AJ142-AH142</f>
        <v>0.90393209133745112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830478958</v>
      </c>
      <c r="E9" s="11">
        <v>836928326.00619984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61549307</v>
      </c>
      <c r="E15" s="11">
        <v>65963604.814599991</v>
      </c>
    </row>
    <row r="16" spans="3:31" hidden="1" x14ac:dyDescent="0.25">
      <c r="C16" s="9" t="s">
        <v>420</v>
      </c>
      <c r="D16" s="11">
        <v>864922699</v>
      </c>
      <c r="E16" s="11">
        <v>871631985.86339974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864922699</v>
      </c>
      <c r="D46" s="5">
        <v>871631985.86340237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830478958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61549307</v>
      </c>
    </row>
    <row r="60" spans="3:4" hidden="1" x14ac:dyDescent="0.25">
      <c r="C60" s="9" t="s">
        <v>420</v>
      </c>
      <c r="D60" s="5">
        <v>864922699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312989960</v>
      </c>
      <c r="E84" s="4">
        <f>+GETPIVOTDATA("VALOR TOTAL POR ITEM GD",$C$83,"TIPO PRODUCTO","NO CRITICO")/GETPIVOTDATA("VALOR TOTAL POR ITEM GD",$C$83)</f>
        <v>0.36187044271340135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551932739</v>
      </c>
      <c r="E85" s="4">
        <f>+GETPIVOTDATA("VALOR TOTAL POR ITEM GD",$C$83,"TIPO PRODUCTO","PRODUCTO CRITICO")/GETPIVOTDATA("VALOR TOTAL POR ITEM GD",$C$83)</f>
        <v>0.63812955728659859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864922699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-2218060.4265000005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149909.95209999994</v>
      </c>
    </row>
    <row r="102" spans="3:4" hidden="1" x14ac:dyDescent="0.25">
      <c r="C102" s="9" t="s">
        <v>420</v>
      </c>
      <c r="D102" s="11">
        <v>-2147376.1853000005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0.12849460158462994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0.15418202501575334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0.1271016869417097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-7.6973848736819894E-3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-6709286.8634023666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865738388</v>
      </c>
      <c r="K456" s="7">
        <f>+J456/J457</f>
        <v>0.13159118224654204</v>
      </c>
      <c r="L456" s="5">
        <f>+L455-J456</f>
        <v>-593400014</v>
      </c>
      <c r="M456">
        <v>806388757</v>
      </c>
    </row>
    <row r="457" spans="2:44" x14ac:dyDescent="0.25">
      <c r="C457" s="9" t="s">
        <v>422</v>
      </c>
      <c r="D457" s="5">
        <v>830478958</v>
      </c>
      <c r="E457" s="5">
        <v>836928326.00619984</v>
      </c>
      <c r="F457" s="13">
        <v>-7.7059979998267414E-3</v>
      </c>
      <c r="G457" s="5">
        <v>-6449368.0062021017</v>
      </c>
      <c r="I457" s="19" t="s">
        <v>415</v>
      </c>
      <c r="J457" s="2">
        <v>6579000000</v>
      </c>
      <c r="K457" s="12">
        <v>1</v>
      </c>
      <c r="M457" s="5">
        <f>+J456-M456</f>
        <v>59349631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94.505011207031032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-356008374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61549307</v>
      </c>
      <c r="E463" s="5">
        <v>65963604.814599991</v>
      </c>
      <c r="F463" s="13">
        <v>-6.6920202845296206E-2</v>
      </c>
      <c r="G463" s="5">
        <v>-4414297.8145999908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864922699</v>
      </c>
      <c r="E464" s="5">
        <v>871631985.86339974</v>
      </c>
      <c r="F464" s="13">
        <v>-7.6973848736819894E-3</v>
      </c>
      <c r="G464" s="5">
        <v>-6709286.8634023666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61549307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0.13159118224654204</v>
      </c>
      <c r="AH472" s="21">
        <f>+K457-AG472</f>
        <v>0.86840881775345791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0.13159118224654204</v>
      </c>
      <c r="AO545" s="59">
        <f>+AP545-AN545</f>
        <v>0.86840881775345791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8924668120.8697128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2384668120.8697128</v>
      </c>
      <c r="D588" s="2">
        <f>+GETPIVOTDATA(" PPTO TOTAL",$C$583)-GETPIVOTDATA(" PROYECCION COMPRA",$C$583)</f>
        <v>1763449813.552454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32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0.48484848484848486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34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4.5454545454545456E-2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32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0.47058823529411764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36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4.5454545454545456E-2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32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0.44444444444444442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40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4.5454545454545456E-2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32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0.43835616438356162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41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4.5454545454545456E-2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32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0.43243243243243246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42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4.5454545454545456E-2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32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0.42666666666666669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43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4.5454545454545456E-2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32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0.41558441558441561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45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4.5454545454545456E-2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32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0.41025641025641024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46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4.5454545454545456E-2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32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0.4050632911392405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47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4.5454545454545456E-2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32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0.39506172839506171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49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4.5454545454545456E-2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32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0.3902439024390244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50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4.5454545454545456E-2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32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0.38554216867469882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51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4.5454545454545456E-2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32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0.37647058823529411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4.5454545454545456E-2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32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0.36781609195402298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55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4.5454545454545456E-2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32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0.36363636363636365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56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4.5454545454545456E-2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32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0.3595505617977528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57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4.5454545454545456E-2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32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0.34782608695652173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60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4.5454545454545456E-2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32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0.34408602150537637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61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4.5454545454545456E-2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32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0.34042553191489361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62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4.5454545454545456E-2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32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0.33684210526315789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63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4.5454545454545456E-2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32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0.33333333333333331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64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4.5454545454545456E-2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32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0.32653061224489793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66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4.5454545454545456E-2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32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0.32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68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4.5454545454545456E-2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32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0.31372549019607843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70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4.5454545454545456E-2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32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0.31067961165048541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71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4.5454545454545456E-2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32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0.30476190476190479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73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4.5454545454545456E-2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32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0.29906542056074764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75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4.5454545454545456E-2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32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0.29629629629629628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76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4.5454545454545456E-2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32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0.29090909090909089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78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4.5454545454545456E-2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32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0.28828828828828829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79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4.5454545454545456E-2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32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0.2857142857142857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80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4.5454545454545456E-2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32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0.2807017543859649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82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4.5454545454545456E-2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32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0.27586206896551724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84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4.5454545454545456E-2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32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0.27350427350427353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85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4.5454545454545456E-2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32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0.2711864406779661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86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4.5454545454545456E-2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32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0.26446280991735538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89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4.5454545454545456E-2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32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0.25806451612903225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92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4.5454545454545456E-2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32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0.25806451612903225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92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4.5454545454545456E-2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32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0.25600000000000001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93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4.5454545454545456E-2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32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0.25396825396825395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94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4.5454545454545456E-2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32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0.24806201550387597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97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4.5454545454545456E-2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32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0.24427480916030533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99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4.5454545454545456E-2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32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0.24060150375939848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101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4.5454545454545456E-2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32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0.23703703703703705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4.5454545454545456E-2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32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0.23529411764705882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4.5454545454545456E-2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32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0.2318840579710145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4.5454545454545456E-2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32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0.22857142857142856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108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4.5454545454545456E-2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32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0.22377622377622378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111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4.5454545454545456E-2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32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0.22068965517241379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113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4.5454545454545456E-2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32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0.22068965517241379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4.5454545454545456E-2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32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0.21621621621621623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4.5454545454545456E-2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32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0.21333333333333335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118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4.5454545454545456E-2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32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0.20915032679738563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4.5454545454545456E-2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32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0.20645161290322581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4.5454545454545456E-2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32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0.20253164556962025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4.5454545454545456E-2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32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0.20125786163522014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127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4.5454545454545456E-2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32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0.19875776397515527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129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4.5454545454545456E-2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32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0.19753086419753085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4.5454545454545456E-2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32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0.19631901840490798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4.5454545454545456E-2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32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0.19393939393939394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4.5454545454545456E-2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32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0.19047619047619047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4.5454545454545456E-2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32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0.18823529411764706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138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4.5454545454545456E-2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32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0.18497109826589594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4.5454545454545456E-2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32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0.18285714285714286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4.5454545454545456E-2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32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0.1807909604519774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4.5454545454545456E-2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32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0.1797752808988764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4.5454545454545456E-2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32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0.17777777777777778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148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4.5454545454545456E-2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32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0.17679558011049723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149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4.5454545454545456E-2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32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0.17486338797814208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4.5454545454545456E-2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32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0.17297297297297298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4.5454545454545456E-2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32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0.1702127659574468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4.5454545454545456E-2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32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0.1693121693121693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157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4.5454545454545456E-2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32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0.16753926701570682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159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4.5454545454545456E-2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32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0.16666666666666666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4.5454545454545456E-2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32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0.16580310880829016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4.5454545454545456E-2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32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0.1641025641025641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4.5454545454545456E-2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32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0.16161616161616163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4.5454545454545456E-2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32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0.16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168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4.5454545454545456E-2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32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0.15920398009950248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169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4.5454545454545456E-2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32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0.15763546798029557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4.5454545454545456E-2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32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0.1553398058252427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4.5454545454545456E-2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32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0.1553398058252427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4.5454545454545456E-2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32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0.15384615384615385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4.5454545454545456E-2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32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0.15238095238095239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178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4.5454545454545456E-2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32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0.15023474178403756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4.5454545454545456E-2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32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0.15023474178403756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4.5454545454545456E-2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32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0.14883720930232558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4.5454545454545456E-2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32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0.14678899082568808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4.5454545454545456E-2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32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0.14611872146118721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187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4.5454545454545456E-2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32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0.14545454545454545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188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4.5454545454545456E-2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32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0.14349775784753363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4.5454545454545456E-2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32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0.14222222222222222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4.5454545454545456E-2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32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0.1415929203539823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4.5454545454545456E-2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32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0.14096916299559473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4.5454545454545456E-2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32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0.13852813852813853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199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4.5454545454545456E-2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32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0.13793103448275862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4.5454545454545456E-2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32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0.13733905579399142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4.5454545454545456E-2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32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0.13617021276595745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4.5454545454545456E-2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32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0.13445378151260504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4.5454545454545456E-2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32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0.13389121338912133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207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4.5454545454545456E-2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32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0.13333333333333333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208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4.5454545454545456E-2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32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0.13168724279835392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4.5454545454545456E-2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32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0.1306122448979592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4.5454545454545456E-2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32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0.13008130081300814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4.5454545454545456E-2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32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0.12903225806451613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4.5454545454545456E-2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32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0.12749003984063745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219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4.5454545454545456E-2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32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0.12648221343873517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4.5454545454545456E-2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32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0.12648221343873517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4.5454545454545456E-2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32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0.1245136186770428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4.5454545454545456E-2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32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0.12403100775193798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4.5454545454545456E-2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32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0.12355212355212356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227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4.5454545454545456E-2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32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0.12213740458015267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4.5454545454545456E-2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32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0.12075471698113208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4.5454545454545456E-2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32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0.1198501872659176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4.5454545454545456E-2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32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0.11895910780669144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237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4.5454545454545456E-2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32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0.11808118081180811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239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4.5454545454545456E-2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32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0.11764705882352941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4.5454545454545456E-2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32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0.11764705882352941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4.5454545454545456E-2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32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0.11721611721611722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4.5454545454545456E-2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32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0.11636363636363636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4.5454545454545456E-2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32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0.11552346570397112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4.5454545454545456E-2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32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0.11510791366906475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4.5454545454545456E-2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32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0.11387900355871886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249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4.5454545454545456E-2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32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0.11307420494699646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4.5454545454545456E-2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32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0.11267605633802817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4.5454545454545456E-2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32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0.11149825783972125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4.5454545454545456E-2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32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0.10996563573883161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259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4.5454545454545456E-2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32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0.10996563573883161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259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4.5454545454545456E-2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32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0.10996563573883161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259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4.5454545454545456E-2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32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0.10921501706484642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4.5454545454545456E-2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32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0.10884353741496598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4.5454545454545456E-2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32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0.10847457627118644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4.5454545454545456E-2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32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0.10738255033557047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4.5454545454545456E-2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32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0.10631229235880399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269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4.5454545454545456E-2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32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0.10561056105610561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4.5454545454545456E-2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32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0.10491803278688525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4.5454545454545456E-2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32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0.10423452768729642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4.5454545454545456E-2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32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0.1038961038961039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4.5454545454545456E-2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32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0.1032258064516129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278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4.5454545454545456E-2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32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0.10223642172523961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4.5454545454545456E-2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32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0.10126582278481013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4.5454545454545456E-2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32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0.10062893081761007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4.5454545454545456E-2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32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0.10031347962382445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287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4.5454545454545456E-2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32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9.9688473520249218E-2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289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4.5454545454545456E-2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32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9.9071207430340563E-2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4.5454545454545456E-2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32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9.8461538461538461E-2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4.5454545454545456E-2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32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9.7560975609756101E-2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4.5454545454545456E-2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32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9.6676737160120846E-2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299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4.5454545454545456E-2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32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9.6385542168674704E-2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4.5454545454545456E-2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32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9.6096096096096095E-2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4.5454545454545456E-2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32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9.4955489614243327E-2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4.5454545454545456E-2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32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9.4395280235988199E-2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307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4.5454545454545456E-2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32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9.4117647058823528E-2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308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4.5454545454545456E-2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32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9.3294460641399415E-2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4.5454545454545456E-2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32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9.2485549132947972E-2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4.5454545454545456E-2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32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9.2219020172910657E-2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4.5454545454545456E-2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32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9.1690544412607447E-2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317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4.5454545454545456E-2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32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9.0651558073654395E-2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4.5454545454545456E-2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32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9.03954802259887E-2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4.5454545454545456E-2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32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9.014084507042254E-2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4.5454545454545456E-2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32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8.9385474860335198E-2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4.5454545454545456E-2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32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8.8642659279778394E-2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329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4.5454545454545456E-2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32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8.8154269972451793E-2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4.5454545454545456E-2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32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8.7671232876712329E-2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4.5454545454545456E-2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32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8.7193460490463212E-2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4.5454545454545456E-2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32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8.6956521739130432E-2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4.5454545454545456E-2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32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8.6486486486486491E-2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338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4.5454545454545456E-2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32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8.5790884718498661E-2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4.5454545454545456E-2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32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8.5106382978723402E-2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4.5454545454545456E-2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32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8.4656084656084651E-2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4.5454545454545456E-2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32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8.4432717678100261E-2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347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4.5454545454545456E-2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32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8.3989501312335957E-2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349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4.5454545454545456E-2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32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8.3550913838120106E-2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4.5454545454545456E-2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32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8.3116883116883117E-2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4.5454545454545456E-2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32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8.247422680412371E-2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4.5454545454545456E-2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32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8.1841432225063945E-2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359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4.5454545454545456E-2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32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8.1632653061224483E-2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4.5454545454545456E-2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32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8.1424936386768454E-2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4.5454545454545456E-2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32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8.0604534005037781E-2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4.5454545454545456E-2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32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8.0200501253132828E-2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367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4.5454545454545456E-2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32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0.08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368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4.5454545454545456E-2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32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7.9404466501240695E-2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4.5454545454545456E-2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32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7.8817733990147784E-2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4.5454545454545456E-2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32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7.8624078624078622E-2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4.5454545454545456E-2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32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7.823960880195599E-2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377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4.5454545454545456E-2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32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7.7481840193704604E-2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4.5454545454545456E-2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32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7.7294685990338161E-2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4.5454545454545456E-2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32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7.7108433734939766E-2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4.5454545454545456E-2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32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7.6555023923444973E-2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4.5454545454545456E-2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32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7.6009501187648459E-2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389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4.5454545454545456E-2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32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7.5650118203309691E-2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4.5454545454545456E-2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32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7.5294117647058817E-2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4.5454545454545456E-2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32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7.4941451990632318E-2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4.5454545454545456E-2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32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7.476635514018691E-2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4.5454545454545456E-2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32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7.441860465116279E-2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398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4.5454545454545456E-2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32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7.3903002309468821E-2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4.5454545454545456E-2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32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7.3394495412844041E-2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4.5454545454545456E-2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32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7.3059360730593603E-2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4.5454545454545456E-2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32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7.289293849658314E-2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407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4.5454545454545456E-2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32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7.2562358276643993E-2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409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4.5454545454545456E-2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32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7.2562358276643993E-2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409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4.5454545454545456E-2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32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7.2234762979683967E-2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4.5454545454545456E-2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32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7.1588366890380312E-2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4.5454545454545456E-2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32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7.1111111111111111E-2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418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4.5454545454545456E-2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32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7.0953436807095344E-2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419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4.5454545454545456E-2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32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7.0796460176991149E-2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4.5454545454545456E-2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32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7.032967032967033E-2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4.5454545454545456E-2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32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7.0021881838074396E-2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4.5454545454545456E-2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32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6.9716775599128547E-2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427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4.5454545454545456E-2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32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6.9264069264069264E-2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4.5454545454545456E-2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32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6.9114470842332618E-2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4.5454545454545456E-2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32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6.8965517241379309E-2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4.5454545454545456E-2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32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6.8817204301075269E-2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4.5454545454545456E-2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32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6.8230277185501065E-2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437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4.5454545454545456E-2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32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6.7940552016985137E-2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439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4.5454545454545456E-2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32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6.7796610169491525E-2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4.5454545454545456E-2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32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6.7510548523206745E-2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4.5454545454545456E-2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32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6.7368421052631577E-2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4.5454545454545456E-2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32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6.7226890756302518E-2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4.5454545454545456E-2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32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6.6945606694560664E-2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4.5454545454545456E-2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32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6.6528066528066532E-2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449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4.5454545454545456E-2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32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6.6252587991718431E-2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4.5454545454545456E-2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32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6.5979381443298971E-2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4.5454545454545456E-2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32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6.584362139917696E-2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4.5454545454545456E-2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32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6.5708418891170434E-2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4.5454545454545456E-2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32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6.5439672801635998E-2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457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4.5454545454545456E-2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32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6.5439672801635998E-2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457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4.5454545454545456E-2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32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6.5306122448979598E-2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458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4.5454545454545456E-2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32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6.5173116089613028E-2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459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4.5454545454545456E-2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32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6.4908722109533468E-2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4.5454545454545456E-2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32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6.4386317907444673E-2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4.5454545454545456E-2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32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6.4128256513026047E-2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467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4.5454545454545456E-2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32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6.4000000000000001E-2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468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4.5454545454545456E-2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32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6.4000000000000001E-2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468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4.5454545454545456E-2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32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6.3872255489021951E-2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469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4.5454545454545456E-2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32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6.3618290258449298E-2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4.5454545454545456E-2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32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6.3366336633663367E-2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4.5454545454545456E-2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32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6.2992125984251968E-2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4.5454545454545456E-2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32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6.262230919765166E-2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479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4.5454545454545456E-2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32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6.25E-2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4.5454545454545456E-2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32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6.2378167641325533E-2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4.5454545454545456E-2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32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6.1895551257253385E-2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4.5454545454545456E-2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32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6.1657032755298651E-2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487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4.5454545454545456E-2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32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6.1538461538461542E-2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488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4.5454545454545456E-2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32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6.1185468451242828E-2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4.5454545454545456E-2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32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6.0836501901140684E-2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4.5454545454545456E-2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32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6.0721062618595827E-2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4.5454545454545456E-2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32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6.0491493383742913E-2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497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4.5454545454545456E-2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32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6.0037523452157598E-2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4.5454545454545456E-2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32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5.9925093632958802E-2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4.5454545454545456E-2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32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5.9813084112149535E-2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4.5454545454545456E-2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32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5.9479553903345722E-2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4.5454545454545456E-2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32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5.9149722735674676E-2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509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4.5454545454545456E-2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32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5.8931860036832415E-2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4.5454545454545456E-2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32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5.8715596330275233E-2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4.5454545454545456E-2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32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5.850091407678245E-2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4.5454545454545456E-2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32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5.8394160583941604E-2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4.5454545454545456E-2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32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5.8181818181818182E-2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518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4.5454545454545456E-2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32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5.7866184448462928E-2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4.5454545454545456E-2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32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5.7553956834532377E-2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4.5454545454545456E-2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32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5.7347670250896057E-2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4.5454545454545456E-2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32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5.7245080500894455E-2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527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4.5454545454545456E-2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32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5.7040998217468802E-2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529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4.5454545454545456E-2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32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5.6838365896980464E-2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4.5454545454545456E-2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32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5.663716814159292E-2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4.5454545454545456E-2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32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5.6338028169014086E-2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4.5454545454545456E-2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32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5.6042031523642732E-2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539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4.5454545454545456E-2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32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5.5944055944055944E-2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4.5454545454545456E-2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32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5.5846422338568937E-2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4.5454545454545456E-2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32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5.5459272097053723E-2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4.5454545454545456E-2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32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5.5267702936096716E-2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547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4.5454545454545456E-2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32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5.5172413793103448E-2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548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4.5454545454545456E-2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32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5.4888507718696397E-2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4.5454545454545456E-2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32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5.4607508532423209E-2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4.5454545454545456E-2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32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5.4514480408858604E-2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4.5454545454545456E-2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32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5.4329371816638369E-2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557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4.5454545454545456E-2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32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5.3962900505902189E-2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4.5454545454545456E-2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32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5.387205387205387E-2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4.5454545454545456E-2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32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5.378151260504202E-2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4.5454545454545456E-2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32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5.3511705685618728E-2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4.5454545454545456E-2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32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5.3244592346089852E-2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569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4.5454545454545456E-2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32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5.306799336650083E-2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4.5454545454545456E-2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32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5.2892561983471073E-2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4.5454545454545456E-2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32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5.2718286655683691E-2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4.5454545454545456E-2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32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5.2631578947368418E-2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4.5454545454545456E-2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32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5.2459016393442623E-2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578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4.5454545454545456E-2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32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5.2202283849918436E-2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4.5454545454545456E-2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32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5.1948051948051951E-2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4.5454545454545456E-2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32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5.1779935275080909E-2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4.5454545454545456E-2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32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5.1696284329563816E-2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587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4.5454545454545456E-2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32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5.1529790660225443E-2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589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4.5454545454545456E-2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32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5.1364365971107544E-2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4.5454545454545456E-2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32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5.1200000000000002E-2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4.5454545454545456E-2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32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5.0955414012738856E-2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4.5454545454545456E-2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32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5.0713153724247229E-2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599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4.5454545454545456E-2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32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5.0632911392405063E-2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4.5454545454545456E-2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32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5.0552922590837282E-2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4.5454545454545456E-2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32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5.0235478806907381E-2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4.5454545454545456E-2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32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5.0078247261345854E-2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607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4.5454545454545456E-2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32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0.05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608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4.5454545454545456E-2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32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4.9766718506998445E-2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4.5454545454545456E-2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32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4.9535603715170282E-2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4.5454545454545456E-2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32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4.945904173106646E-2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4.5454545454545456E-2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32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4.930662557781202E-2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617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4.5454545454545456E-2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32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4.9004594180704443E-2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4.5454545454545456E-2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32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4.8929663608562692E-2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4.5454545454545456E-2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32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4.8854961832061068E-2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4.5454545454545456E-2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32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4.8632218844984802E-2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4.5454545454545456E-2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32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4.8411497730711045E-2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629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4.5454545454545456E-2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32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4.8265460030165915E-2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4.5454545454545456E-2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32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4.8120300751879702E-2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4.5454545454545456E-2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32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4.7976011994002997E-2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4.5454545454545456E-2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32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4.790419161676647E-2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4.5454545454545456E-2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32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4.7761194029850747E-2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638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4.5454545454545456E-2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32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4.7548291233283801E-2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4.5454545454545456E-2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32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4.7337278106508875E-2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4.5454545454545456E-2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32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4.71976401179941E-2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4.5454545454545456E-2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32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4.7128129602356406E-2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647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4.5454545454545456E-2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32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4.6989720998531569E-2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649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4.5454545454545456E-2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32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4.6852122986822842E-2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4.5454545454545456E-2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32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4.6715328467153282E-2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4.5454545454545456E-2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32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4.6511627906976744E-2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4.5454545454545456E-2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32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4.6309696092619389E-2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659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4.5454545454545456E-2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32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4.6242774566473986E-2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4.5454545454545456E-2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32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4.6176046176046176E-2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4.5454545454545456E-2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32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4.5977011494252873E-2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4.5454545454545456E-2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32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4.5977011494252873E-2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4.5454545454545456E-2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32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4.5977011494252873E-2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4.5454545454545456E-2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32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4.5845272206303724E-2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4.5454545454545456E-2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32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4.5779685264663805E-2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667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4.5454545454545456E-2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32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4.5714285714285714E-2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668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4.5454545454545456E-2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32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4.5584045584045586E-2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4.5454545454545456E-2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32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4.5454545454545456E-2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4.5454545454545456E-2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32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4.5454545454545456E-2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4.5454545454545456E-2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32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4.5454545454545456E-2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4.5454545454545456E-2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32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4.5454545454545456E-2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4.5454545454545456E-2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32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4.5454545454545456E-2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4.5454545454545456E-2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32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4.5454545454545456E-2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4.5454545454545456E-2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32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4.5454545454545456E-2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4.5454545454545456E-2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32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4.5454545454545456E-2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4.5454545454545456E-2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32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4.5454545454545456E-2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4.5454545454545456E-2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32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4.5454545454545456E-2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4.5454545454545456E-2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32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4.5454545454545456E-2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4.5454545454545456E-2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32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4.5454545454545456E-2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4.5454545454545456E-2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32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4.5454545454545456E-2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4.5454545454545456E-2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32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4.5454545454545456E-2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4.5454545454545456E-2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32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4.5454545454545456E-2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4.5454545454545456E-2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32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4.5454545454545456E-2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4.5454545454545456E-2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32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4.5454545454545456E-2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4.5454545454545456E-2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32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4.5454545454545456E-2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4.5454545454545456E-2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32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4.5454545454545456E-2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4.5454545454545456E-2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32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4.5454545454545456E-2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4.5454545454545456E-2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32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4.5454545454545456E-2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4.5454545454545456E-2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32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4.5454545454545456E-2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4.5454545454545456E-2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32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4.5454545454545456E-2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4.5454545454545456E-2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6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2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2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2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5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2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0.94499999999999984</v>
      </c>
      <c r="F40" s="1">
        <v>46119</v>
      </c>
      <c r="G40" s="1">
        <v>46119</v>
      </c>
      <c r="H40" s="1">
        <v>46183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6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14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0.74</v>
      </c>
      <c r="F43" s="1">
        <v>46129</v>
      </c>
      <c r="G43" s="1">
        <v>46129</v>
      </c>
      <c r="H43" s="1">
        <v>46182</v>
      </c>
      <c r="I43" s="1">
        <v>46162</v>
      </c>
      <c r="J43">
        <v>1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0.20999999999999991</v>
      </c>
      <c r="AI43" s="7">
        <v>0.56756756756756732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8.1081081081081058E-2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0.8849999999999999</v>
      </c>
      <c r="F44" s="1">
        <v>46127</v>
      </c>
      <c r="G44" s="1">
        <v>46127</v>
      </c>
      <c r="H44" s="1">
        <v>46183</v>
      </c>
      <c r="I44" s="1">
        <v>46164</v>
      </c>
      <c r="J44">
        <v>0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</v>
      </c>
      <c r="AB44" s="7">
        <v>0.90909090909090917</v>
      </c>
      <c r="AC44" s="7">
        <v>0.27272727272727271</v>
      </c>
      <c r="AD44" s="7">
        <v>0.27272727272727271</v>
      </c>
      <c r="AE44" s="7">
        <v>0</v>
      </c>
      <c r="AF44" s="7">
        <v>0.18181818181818185</v>
      </c>
      <c r="AG44" s="7">
        <v>0.18181818181818185</v>
      </c>
      <c r="AH44" s="7">
        <v>0.27499999999999991</v>
      </c>
      <c r="AI44" s="7">
        <v>0.74324324324324309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12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7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15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1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14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0.91499999999999981</v>
      </c>
      <c r="F50" s="1">
        <v>46134</v>
      </c>
      <c r="G50" s="1">
        <v>46134</v>
      </c>
      <c r="H50" s="1">
        <v>46182</v>
      </c>
      <c r="I50" s="1">
        <v>46169</v>
      </c>
      <c r="J50">
        <v>1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0.3249999999999999</v>
      </c>
      <c r="AI50" s="7">
        <v>0.87837837837837807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0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0.80500000000000005</v>
      </c>
      <c r="F51" s="1">
        <v>46136</v>
      </c>
      <c r="G51" s="1">
        <v>46136</v>
      </c>
      <c r="H51" s="1">
        <v>46182</v>
      </c>
      <c r="I51" s="1">
        <v>46169</v>
      </c>
      <c r="J51">
        <v>1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7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21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12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2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6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21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12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9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12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7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0.63</v>
      </c>
      <c r="F63" s="1">
        <v>46148</v>
      </c>
      <c r="G63" s="1">
        <v>46149</v>
      </c>
      <c r="H63" s="1">
        <v>46183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1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6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1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2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0.71</v>
      </c>
      <c r="F68" s="1">
        <v>46153</v>
      </c>
      <c r="G68" s="1">
        <v>46158</v>
      </c>
      <c r="H68" s="1">
        <v>46183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0.19999999999999993</v>
      </c>
      <c r="AI68" s="7">
        <v>0.54054054054054035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0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1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0.86499999999999988</v>
      </c>
      <c r="F70" s="1">
        <v>46154</v>
      </c>
      <c r="G70" s="1">
        <v>46156</v>
      </c>
      <c r="H70" s="1">
        <v>46182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0.27499999999999991</v>
      </c>
      <c r="AI70" s="7">
        <v>0.74324324324324309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0.63</v>
      </c>
      <c r="F71" s="1">
        <v>46154</v>
      </c>
      <c r="G71" s="1">
        <v>46158</v>
      </c>
      <c r="H71" s="1">
        <v>46183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0.66999999999999993</v>
      </c>
      <c r="F72" s="1">
        <v>46155</v>
      </c>
      <c r="G72" s="1">
        <v>46156</v>
      </c>
      <c r="H72" s="1">
        <v>46182</v>
      </c>
      <c r="I72" s="1">
        <v>46191</v>
      </c>
      <c r="J72">
        <v>1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0.13999999999999996</v>
      </c>
      <c r="AI72" s="7">
        <v>0.37837837837837834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5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0.83499999999999985</v>
      </c>
      <c r="F74" s="1">
        <v>46156</v>
      </c>
      <c r="G74" s="1">
        <v>46167</v>
      </c>
      <c r="H74" s="1">
        <v>46183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0.24499999999999988</v>
      </c>
      <c r="AI74" s="7">
        <v>0.66216216216216184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0.62</v>
      </c>
      <c r="F76" s="1">
        <v>46157</v>
      </c>
      <c r="G76" s="1">
        <v>46160</v>
      </c>
      <c r="H76" s="1">
        <v>46183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0.745</v>
      </c>
      <c r="F77" s="1">
        <v>46157</v>
      </c>
      <c r="G77" s="1">
        <v>46169</v>
      </c>
      <c r="H77" s="1">
        <v>46183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0.19499999999999992</v>
      </c>
      <c r="AI77" s="7">
        <v>0.52702702702702686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0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0.7649999999999999</v>
      </c>
      <c r="F78" s="1">
        <v>46160</v>
      </c>
      <c r="G78" s="1">
        <v>46168</v>
      </c>
      <c r="H78" s="1">
        <v>46182</v>
      </c>
      <c r="I78" s="1">
        <v>46186</v>
      </c>
      <c r="J78">
        <v>1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0.17499999999999996</v>
      </c>
      <c r="AI78" s="7">
        <v>0.47297297297297286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0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0.61</v>
      </c>
      <c r="F79" s="1">
        <v>46160</v>
      </c>
      <c r="G79" s="1">
        <v>46158</v>
      </c>
      <c r="H79" s="1">
        <v>46183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0.6399999999999999</v>
      </c>
      <c r="F80" s="1">
        <v>46161</v>
      </c>
      <c r="G80" s="1">
        <v>46162</v>
      </c>
      <c r="H80" s="1">
        <v>46183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0.13999999999999996</v>
      </c>
      <c r="AI80" s="7">
        <v>0.37837837837837834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1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0.5099999999999999</v>
      </c>
      <c r="F82" s="1">
        <v>46162</v>
      </c>
      <c r="G82" s="1">
        <v>46171</v>
      </c>
      <c r="H82" s="1">
        <v>46183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4.9999999999999982E-2</v>
      </c>
      <c r="AI82" s="7">
        <v>0.13513513513513509</v>
      </c>
      <c r="AJ82" s="7">
        <v>0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0.45</v>
      </c>
      <c r="F83" s="1">
        <v>46162</v>
      </c>
      <c r="G83" s="1">
        <v>46171</v>
      </c>
      <c r="H83" s="1">
        <v>46183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0.43</v>
      </c>
      <c r="F84" s="1">
        <v>46164</v>
      </c>
      <c r="G84" s="1">
        <v>46174</v>
      </c>
      <c r="H84" s="1">
        <v>46183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7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7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0.43</v>
      </c>
      <c r="F87" s="1">
        <v>46167</v>
      </c>
      <c r="G87" s="1">
        <v>46176</v>
      </c>
      <c r="H87" s="1">
        <v>46183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0.56999999999999995</v>
      </c>
      <c r="F88" s="1">
        <v>46168</v>
      </c>
      <c r="G88" s="1">
        <v>46171</v>
      </c>
      <c r="H88" s="1">
        <v>46183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6.9999999999999979E-2</v>
      </c>
      <c r="AI88" s="7">
        <v>0.18918918918918912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0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0.86499999999999988</v>
      </c>
      <c r="F89" s="1">
        <v>46168</v>
      </c>
      <c r="G89" s="1">
        <v>46171</v>
      </c>
      <c r="H89" s="1">
        <v>46183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0.27499999999999991</v>
      </c>
      <c r="AI89" s="7">
        <v>0.74324324324324309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0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1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0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46183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46183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0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2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46183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46183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46183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46183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46183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46183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46183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46183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46183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46183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46183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46183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46183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46183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46183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46183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46183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46183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46183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46183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46183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46183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46183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46183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46183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46183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46183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46183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46183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46183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46183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46183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46183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46183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46183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46183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46183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D94" workbookViewId="0">
      <selection activeCell="I116" sqref="I116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46183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1">
        <v>30</v>
      </c>
      <c r="H4" s="81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1">
        <v>0</v>
      </c>
      <c r="U4" s="81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1">
        <v>1</v>
      </c>
      <c r="U8" s="81">
        <v>19</v>
      </c>
      <c r="X8" t="s">
        <v>1585</v>
      </c>
      <c r="Y8">
        <f>+COUNTIF(AVANCE[% AVANCE],100%)</f>
        <v>32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1586</v>
      </c>
      <c r="Y9">
        <f>+Y7-Y8</f>
        <v>672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1">
        <v>1</v>
      </c>
      <c r="U10" s="81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1">
        <v>8</v>
      </c>
      <c r="H11" s="81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0.34042553191489361</v>
      </c>
      <c r="S11" s="39">
        <v>46150</v>
      </c>
      <c r="T11" s="81">
        <v>2</v>
      </c>
      <c r="U11" s="81">
        <v>25</v>
      </c>
      <c r="X11" t="s">
        <v>1588</v>
      </c>
      <c r="Y11" s="42">
        <f>+Y9/Y10</f>
        <v>88.421052631578945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1">
        <v>6</v>
      </c>
      <c r="H12" s="81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0.65957446808510634</v>
      </c>
      <c r="S12" s="39">
        <v>46151</v>
      </c>
      <c r="T12" s="81">
        <v>2</v>
      </c>
      <c r="U12" s="81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1">
        <v>2</v>
      </c>
      <c r="H13" s="81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835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836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837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838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839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840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1">
        <v>9</v>
      </c>
      <c r="U35" s="81">
        <v>33</v>
      </c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1">
        <v>11</v>
      </c>
      <c r="U36" s="81">
        <v>33</v>
      </c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1">
        <v>11</v>
      </c>
      <c r="U37" s="81">
        <v>34</v>
      </c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1">
        <v>11</v>
      </c>
      <c r="U38" s="81">
        <v>33</v>
      </c>
      <c r="W38" s="9" t="s">
        <v>848</v>
      </c>
      <c r="X38" s="81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1">
        <v>12</v>
      </c>
      <c r="U39" s="81">
        <v>31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1">
        <v>12</v>
      </c>
      <c r="U40" s="81">
        <v>32</v>
      </c>
      <c r="W40" s="9" t="s">
        <v>849</v>
      </c>
      <c r="X40" s="81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1">
        <v>12</v>
      </c>
      <c r="U41" s="81">
        <v>33</v>
      </c>
      <c r="W41" s="9" t="s">
        <v>850</v>
      </c>
      <c r="X41" s="81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0.5</v>
      </c>
      <c r="S42" s="39">
        <v>46181</v>
      </c>
      <c r="T42" s="81">
        <v>12</v>
      </c>
      <c r="U42" s="81">
        <v>30</v>
      </c>
      <c r="W42" s="9" t="s">
        <v>851</v>
      </c>
      <c r="X42" s="81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0.26993492641899913</v>
      </c>
      <c r="S43" s="39" t="s">
        <v>420</v>
      </c>
      <c r="T43" s="81">
        <v>237</v>
      </c>
      <c r="U43" s="81">
        <v>1036</v>
      </c>
      <c r="W43" s="9" t="s">
        <v>852</v>
      </c>
      <c r="X43" s="81">
        <v>0</v>
      </c>
    </row>
    <row r="44" spans="2:36" x14ac:dyDescent="0.25">
      <c r="W44" s="9" t="s">
        <v>853</v>
      </c>
      <c r="X44" s="81">
        <v>0</v>
      </c>
    </row>
    <row r="45" spans="2:36" x14ac:dyDescent="0.25">
      <c r="W45" s="9" t="s">
        <v>854</v>
      </c>
      <c r="X45" s="81">
        <v>0</v>
      </c>
    </row>
    <row r="46" spans="2:36" x14ac:dyDescent="0.25">
      <c r="W46" s="9" t="s">
        <v>855</v>
      </c>
      <c r="X46" s="81">
        <v>0</v>
      </c>
    </row>
    <row r="47" spans="2:36" x14ac:dyDescent="0.25">
      <c r="W47" s="9" t="s">
        <v>856</v>
      </c>
      <c r="X47" s="81">
        <v>0</v>
      </c>
    </row>
    <row r="48" spans="2:36" x14ac:dyDescent="0.25">
      <c r="W48" s="9" t="s">
        <v>420</v>
      </c>
      <c r="X48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1561</v>
      </c>
      <c r="G504" s="81">
        <v>2</v>
      </c>
      <c r="J504" s="9">
        <v>18</v>
      </c>
      <c r="K504" s="81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1562</v>
      </c>
      <c r="G505" s="81">
        <v>9</v>
      </c>
      <c r="J505" s="9">
        <v>19</v>
      </c>
      <c r="K505" s="81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1563</v>
      </c>
      <c r="G506" s="81">
        <v>7</v>
      </c>
      <c r="J506" s="9">
        <v>20</v>
      </c>
      <c r="K506" s="81">
        <v>9</v>
      </c>
      <c r="L506" s="24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1564</v>
      </c>
      <c r="G507" s="81">
        <v>12</v>
      </c>
      <c r="J507" s="9">
        <v>21</v>
      </c>
      <c r="K507" s="81">
        <v>3</v>
      </c>
      <c r="L507" s="24">
        <v>8</v>
      </c>
      <c r="O507" s="9" t="s">
        <v>455</v>
      </c>
      <c r="P507" s="13">
        <v>0.92076923076923056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1565</v>
      </c>
      <c r="G508" s="81">
        <v>21</v>
      </c>
      <c r="J508" s="9">
        <v>22</v>
      </c>
      <c r="K508" s="81">
        <v>10</v>
      </c>
      <c r="L508" s="24">
        <v>10</v>
      </c>
      <c r="O508" s="9" t="s">
        <v>781</v>
      </c>
      <c r="P508" s="13">
        <v>0.71949999999999992</v>
      </c>
      <c r="S508" s="9" t="s">
        <v>1596</v>
      </c>
      <c r="T508" s="13">
        <v>0.1119</v>
      </c>
      <c r="U508" s="13">
        <v>0.16602659701966191</v>
      </c>
      <c r="W508" s="9" t="s">
        <v>1596</v>
      </c>
      <c r="X508" s="71">
        <v>3520.3074844418165</v>
      </c>
      <c r="Y508" s="72">
        <v>2372.6463987115776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1568</v>
      </c>
      <c r="G509" s="81">
        <v>32</v>
      </c>
      <c r="J509" s="9">
        <v>23</v>
      </c>
      <c r="K509" s="81">
        <v>6</v>
      </c>
      <c r="L509" s="24">
        <v>8.5714285714285712</v>
      </c>
      <c r="O509" s="9" t="s">
        <v>1596</v>
      </c>
      <c r="P509" s="13">
        <v>0.40500000000000008</v>
      </c>
      <c r="S509" s="9" t="s">
        <v>420</v>
      </c>
      <c r="T509" s="13">
        <v>0.1119</v>
      </c>
      <c r="U509" s="13">
        <v>0.16602659701966191</v>
      </c>
      <c r="W509" s="9" t="s">
        <v>420</v>
      </c>
      <c r="X509" s="71">
        <v>3520.3074844418165</v>
      </c>
      <c r="Y509" s="72">
        <v>2372.6463987115776</v>
      </c>
      <c r="AA509" s="9" t="s">
        <v>1596</v>
      </c>
      <c r="AB509" s="72">
        <v>1314.0587200762486</v>
      </c>
      <c r="AC509" s="75">
        <v>405.98420620926254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83</v>
      </c>
      <c r="J510" s="9">
        <v>24</v>
      </c>
      <c r="K510" s="81">
        <v>2</v>
      </c>
      <c r="L510" s="24">
        <v>10</v>
      </c>
      <c r="O510" s="9" t="s">
        <v>420</v>
      </c>
      <c r="P510" s="13">
        <v>0.11188210227272727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  <c r="J511" s="9" t="s">
        <v>420</v>
      </c>
      <c r="K511" s="81">
        <v>38</v>
      </c>
      <c r="L511" s="24">
        <v>8.8717948717948723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0.11188210227272727</v>
      </c>
      <c r="AH516" s="73">
        <f>+AI516-AG516</f>
        <v>0.88811789772727279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46174</v>
      </c>
      <c r="C535" s="81">
        <v>56</v>
      </c>
      <c r="D535" s="81">
        <v>23</v>
      </c>
    </row>
    <row r="536" spans="2:4" x14ac:dyDescent="0.25">
      <c r="B536" s="39">
        <v>46175</v>
      </c>
      <c r="C536" s="81">
        <v>56</v>
      </c>
      <c r="D536" s="81">
        <v>23</v>
      </c>
    </row>
    <row r="537" spans="2:4" x14ac:dyDescent="0.25">
      <c r="B537" s="39">
        <v>46176</v>
      </c>
      <c r="C537" s="81">
        <v>57</v>
      </c>
      <c r="D537" s="81">
        <v>23</v>
      </c>
    </row>
    <row r="538" spans="2:4" x14ac:dyDescent="0.25">
      <c r="B538" s="39">
        <v>46177</v>
      </c>
      <c r="C538" s="81">
        <v>57</v>
      </c>
      <c r="D538" s="81">
        <v>24</v>
      </c>
    </row>
    <row r="539" spans="2:4" x14ac:dyDescent="0.25">
      <c r="B539" s="39">
        <v>46178</v>
      </c>
      <c r="C539" s="81">
        <v>57</v>
      </c>
      <c r="D539" s="81">
        <v>26</v>
      </c>
    </row>
    <row r="540" spans="2:4" x14ac:dyDescent="0.25">
      <c r="B540" s="39">
        <v>46179</v>
      </c>
      <c r="C540" s="81">
        <v>58</v>
      </c>
      <c r="D540" s="81">
        <v>26</v>
      </c>
    </row>
    <row r="541" spans="2:4" x14ac:dyDescent="0.25">
      <c r="B541" s="39">
        <v>46180</v>
      </c>
      <c r="C541" s="81">
        <v>59</v>
      </c>
      <c r="D541" s="81">
        <v>26</v>
      </c>
    </row>
    <row r="542" spans="2:4" x14ac:dyDescent="0.25">
      <c r="B542" s="39">
        <v>46181</v>
      </c>
      <c r="C542" s="81">
        <v>60</v>
      </c>
      <c r="D542" s="81">
        <v>30</v>
      </c>
    </row>
    <row r="543" spans="2:4" x14ac:dyDescent="0.25">
      <c r="B543" s="39" t="s">
        <v>420</v>
      </c>
      <c r="C543" s="81">
        <v>1545</v>
      </c>
      <c r="D543" s="81">
        <v>509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0.11831041047204612</v>
      </c>
      <c r="AI14" s="7">
        <f>+AJ14-AH14</f>
        <v>0.88168958952795384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94.044217687074834</v>
      </c>
      <c r="BA24" t="str">
        <f t="shared" si="0"/>
        <v>TORNILLO SIMPSON 6"</v>
      </c>
      <c r="BB24" s="7">
        <f t="shared" si="1"/>
        <v>-0.14437462002354551</v>
      </c>
      <c r="BC24" s="2">
        <f t="shared" si="2"/>
        <v>25839815</v>
      </c>
    </row>
    <row r="25" spans="2:55" x14ac:dyDescent="0.25">
      <c r="B25" s="9" t="s">
        <v>530</v>
      </c>
      <c r="C25" s="24">
        <v>78.095238095238088</v>
      </c>
      <c r="BA25" t="str">
        <f t="shared" si="0"/>
        <v>OSB 9.5</v>
      </c>
      <c r="BB25" s="7">
        <f t="shared" si="1"/>
        <v>-0.14358755403366175</v>
      </c>
      <c r="BC25" s="2">
        <f t="shared" si="2"/>
        <v>46341721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80.160064025610254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2081.1275615446571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-0.10178334310205595</v>
      </c>
      <c r="BC33" s="2">
        <f t="shared" si="2"/>
        <v>40660651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4.7920277775840743E-2</v>
      </c>
    </row>
    <row r="175" spans="2:46" x14ac:dyDescent="0.25">
      <c r="B175" s="9" t="s">
        <v>279</v>
      </c>
      <c r="C175" s="13">
        <v>3.5585942854776086E-2</v>
      </c>
    </row>
    <row r="176" spans="2:46" x14ac:dyDescent="0.25">
      <c r="B176" s="9" t="s">
        <v>39</v>
      </c>
      <c r="C176" s="13">
        <v>2.1578192980982108E-2</v>
      </c>
    </row>
    <row r="177" spans="2:55" x14ac:dyDescent="0.25">
      <c r="B177" s="9" t="s">
        <v>83</v>
      </c>
      <c r="C177" s="13">
        <v>5.8680401038445429E-3</v>
      </c>
    </row>
    <row r="178" spans="2:55" x14ac:dyDescent="0.25">
      <c r="B178" s="9" t="s">
        <v>249</v>
      </c>
      <c r="C178" s="13">
        <v>1.9315093421503945E-2</v>
      </c>
    </row>
    <row r="179" spans="2:55" x14ac:dyDescent="0.25">
      <c r="B179" s="9" t="s">
        <v>40</v>
      </c>
      <c r="C179" s="13">
        <v>4.8995938246779863E-2</v>
      </c>
    </row>
    <row r="180" spans="2:55" x14ac:dyDescent="0.25">
      <c r="B180" s="9" t="s">
        <v>41</v>
      </c>
      <c r="C180" s="13">
        <v>4.01184443634603E-2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1.5791617290034577E-2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3.089975837750681E-2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1.2313650437401024E-2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2.7370872204408984E-2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5.0200587032115204E-2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6.0833430243861723E-2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5.7222955386007003E-2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3.6736875427224334E-2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4.8677340351210421E-2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6.2147356436561524E-2</v>
      </c>
    </row>
    <row r="191" spans="2:55" x14ac:dyDescent="0.25">
      <c r="B191" s="9" t="s">
        <v>37</v>
      </c>
      <c r="C191" s="13">
        <v>4.5308788870399942E-2</v>
      </c>
    </row>
    <row r="192" spans="2:55" x14ac:dyDescent="0.25">
      <c r="B192" s="9" t="s">
        <v>197</v>
      </c>
      <c r="C192" s="13">
        <v>5.8649798960658077E-2</v>
      </c>
    </row>
    <row r="193" spans="2:3" x14ac:dyDescent="0.25">
      <c r="B193" s="9" t="s">
        <v>204</v>
      </c>
      <c r="C193" s="13">
        <v>3.7442928040221972E-2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4.4840180035963857E-2</v>
      </c>
    </row>
    <row r="196" spans="2:3" x14ac:dyDescent="0.25">
      <c r="B196" s="9" t="s">
        <v>30</v>
      </c>
      <c r="C196" s="13">
        <v>4.4928163491431104E-2</v>
      </c>
    </row>
    <row r="197" spans="2:3" x14ac:dyDescent="0.25">
      <c r="B197" s="9" t="s">
        <v>297</v>
      </c>
      <c r="C197" s="13">
        <v>3.3392889154922341E-2</v>
      </c>
    </row>
    <row r="198" spans="2:3" x14ac:dyDescent="0.25">
      <c r="B198" s="9" t="s">
        <v>289</v>
      </c>
      <c r="C198" s="13">
        <v>3.2416371460864415E-2</v>
      </c>
    </row>
    <row r="199" spans="2:3" x14ac:dyDescent="0.25">
      <c r="B199" s="9" t="s">
        <v>287</v>
      </c>
      <c r="C199" s="13">
        <v>3.6358103260616184E-2</v>
      </c>
    </row>
    <row r="200" spans="2:3" x14ac:dyDescent="0.25">
      <c r="B200" s="9" t="s">
        <v>316</v>
      </c>
      <c r="C200" s="13">
        <v>4.5086403791402802E-2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549</v>
      </c>
      <c r="C271" s="13">
        <v>-0.14437462002354551</v>
      </c>
      <c r="D271" s="14">
        <v>25839815</v>
      </c>
    </row>
    <row r="272" spans="2:4" x14ac:dyDescent="0.25">
      <c r="B272" s="9" t="s">
        <v>535</v>
      </c>
      <c r="C272" s="13">
        <v>-0.14358755403366175</v>
      </c>
      <c r="D272" s="14">
        <v>46341721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-0.10178334310205595</v>
      </c>
      <c r="D280" s="14">
        <v>40660651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-2.9794363953300911</v>
      </c>
      <c r="D289" s="14">
        <v>551932739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600</v>
      </c>
      <c r="E539" s="13">
        <v>0.11227597434493987</v>
      </c>
    </row>
    <row r="540" spans="2:5" x14ac:dyDescent="0.25">
      <c r="B540" t="s">
        <v>542</v>
      </c>
      <c r="C540" s="36">
        <v>21928.724999999999</v>
      </c>
      <c r="D540" s="35">
        <v>2504</v>
      </c>
      <c r="E540" s="13">
        <v>0.1141881253926072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539</v>
      </c>
      <c r="C542" s="36">
        <v>16337.821500000005</v>
      </c>
      <c r="D542" s="35">
        <v>2185</v>
      </c>
      <c r="E542" s="13">
        <v>0.13373876070319407</v>
      </c>
    </row>
    <row r="543" spans="2:5" x14ac:dyDescent="0.25">
      <c r="B543" t="s">
        <v>549</v>
      </c>
      <c r="C543" s="36">
        <v>412776</v>
      </c>
      <c r="D543" s="35">
        <v>55298</v>
      </c>
      <c r="E543" s="13">
        <v>0.13396612206136016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105109</v>
      </c>
      <c r="E554" s="13">
        <v>0.11831041047204612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 t="s">
        <v>420</v>
      </c>
      <c r="C763" s="81">
        <v>37639</v>
      </c>
      <c r="D763" s="81">
        <v>606.50012002620394</v>
      </c>
      <c r="E763" s="81">
        <v>37639</v>
      </c>
      <c r="F763" s="81">
        <v>606.50012002620394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-1.6617515363608032E-2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-84213.043200000015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-1.8462462276418306E-6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0.2727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/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/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33876.666700000002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246</v>
      </c>
      <c r="C21" s="84">
        <v>5.6162210584814798E-2</v>
      </c>
      <c r="D21" s="84">
        <v>1.9308160296967018E-2</v>
      </c>
      <c r="E21" s="84">
        <v>-2.1838246107261119E-2</v>
      </c>
      <c r="F21" s="84">
        <v>-3.2866908902128844E-2</v>
      </c>
      <c r="G21" s="84">
        <v>-3.575459176396175E-2</v>
      </c>
      <c r="H21" s="84">
        <v>-5.6710480156095013E-2</v>
      </c>
      <c r="AP21" s="83" t="s">
        <v>246</v>
      </c>
      <c r="AQ21" s="85">
        <v>-196979.0716</v>
      </c>
      <c r="AR21" s="85">
        <v>-377971.20270000002</v>
      </c>
      <c r="AS21" s="85">
        <v>250155.76149999999</v>
      </c>
      <c r="AT21" s="85">
        <v>121250.81950000001</v>
      </c>
      <c r="AU21" s="85">
        <v>285790.94209999999</v>
      </c>
      <c r="AV21" s="85">
        <v>69737.606499999994</v>
      </c>
    </row>
    <row r="22" spans="2:48" x14ac:dyDescent="0.25">
      <c r="B22" s="83" t="s">
        <v>323</v>
      </c>
      <c r="C22" s="84"/>
      <c r="D22" s="84">
        <v>1.2840903544094539E-2</v>
      </c>
      <c r="E22" s="84">
        <v>-5.9814477773372501E-3</v>
      </c>
      <c r="F22" s="84"/>
      <c r="G22" s="84">
        <v>1.4134265576328126E-2</v>
      </c>
      <c r="H22" s="84">
        <v>2.5689668229515197E-2</v>
      </c>
      <c r="AP22" s="83" t="s">
        <v>323</v>
      </c>
      <c r="AQ22" s="85"/>
      <c r="AR22" s="85">
        <v>-78132.419599999994</v>
      </c>
      <c r="AS22" s="85">
        <v>29777.876700000001</v>
      </c>
      <c r="AT22" s="85"/>
      <c r="AU22" s="85">
        <v>-117275.48120000001</v>
      </c>
      <c r="AV22" s="85">
        <v>-28420.5308</v>
      </c>
    </row>
    <row r="23" spans="2:48" x14ac:dyDescent="0.25">
      <c r="B23" s="83" t="s">
        <v>115</v>
      </c>
      <c r="C23" s="84">
        <v>1.6339825779270491E-2</v>
      </c>
      <c r="D23" s="84">
        <v>4.6826011680977622E-2</v>
      </c>
      <c r="E23" s="84">
        <v>3.0682943047648445E-3</v>
      </c>
      <c r="F23" s="84">
        <v>-3.3789560550217482E-3</v>
      </c>
      <c r="G23" s="84">
        <v>-3.3788871343097995E-3</v>
      </c>
      <c r="H23" s="84">
        <v>2.8574059514117858E-2</v>
      </c>
      <c r="AP23" s="83" t="s">
        <v>115</v>
      </c>
      <c r="AQ23" s="85">
        <v>-47795.641600000003</v>
      </c>
      <c r="AR23" s="85">
        <v>-454102.55359999998</v>
      </c>
      <c r="AS23" s="85">
        <v>-50121.507700000002</v>
      </c>
      <c r="AT23" s="85">
        <v>11531.0849</v>
      </c>
      <c r="AU23" s="85">
        <v>42828.8868</v>
      </c>
      <c r="AV23" s="85">
        <v>-121780.09899999999</v>
      </c>
    </row>
    <row r="24" spans="2:48" x14ac:dyDescent="0.25">
      <c r="B24" s="83" t="s">
        <v>22</v>
      </c>
      <c r="C24" s="84">
        <v>4.6290863127898658E-2</v>
      </c>
      <c r="D24" s="84">
        <v>1.2925959739273171E-2</v>
      </c>
      <c r="E24" s="84">
        <v>-1.8229519378380471E-7</v>
      </c>
      <c r="F24" s="84">
        <v>-4.7201434034948341E-8</v>
      </c>
      <c r="G24" s="84">
        <v>-1.8229519378380471E-7</v>
      </c>
      <c r="H24" s="84">
        <v>-1.8229519378380471E-7</v>
      </c>
      <c r="AP24" s="83" t="s">
        <v>22</v>
      </c>
      <c r="AQ24" s="85">
        <v>-42660.832900000001</v>
      </c>
      <c r="AR24" s="85">
        <v>-23824.665800000002</v>
      </c>
      <c r="AS24" s="85">
        <v>0.1671</v>
      </c>
      <c r="AT24" s="85">
        <v>6.7900000000000016E-2</v>
      </c>
      <c r="AU24" s="85">
        <v>0.50129999999999997</v>
      </c>
      <c r="AV24" s="85">
        <v>0.2228</v>
      </c>
    </row>
    <row r="25" spans="2:48" x14ac:dyDescent="0.25">
      <c r="B25" s="83" t="s">
        <v>167</v>
      </c>
      <c r="C25" s="84">
        <v>0.66784657821177518</v>
      </c>
      <c r="D25" s="84"/>
      <c r="E25" s="84">
        <v>9.337976586339182E-2</v>
      </c>
      <c r="F25" s="84">
        <v>9.3378976880564624E-2</v>
      </c>
      <c r="G25" s="84">
        <v>9.3379415204357552E-2</v>
      </c>
      <c r="H25" s="84">
        <v>9.3378713886288892E-2</v>
      </c>
      <c r="AP25" s="83" t="s">
        <v>167</v>
      </c>
      <c r="AQ25" s="85">
        <v>-317424.48330000002</v>
      </c>
      <c r="AR25" s="85"/>
      <c r="AS25" s="85">
        <v>-88765.9666</v>
      </c>
      <c r="AT25" s="85">
        <v>-221913.41649999999</v>
      </c>
      <c r="AU25" s="85">
        <v>-266296.89980000001</v>
      </c>
      <c r="AV25" s="85">
        <v>-44382.4833</v>
      </c>
    </row>
    <row r="26" spans="2:48" x14ac:dyDescent="0.25">
      <c r="B26" s="83" t="s">
        <v>17</v>
      </c>
      <c r="C26" s="84"/>
      <c r="D26" s="84">
        <v>5.6084362541316693E-3</v>
      </c>
      <c r="E26" s="84">
        <v>-2.6926158995392146E-3</v>
      </c>
      <c r="F26" s="84">
        <v>-4.1930227003145843E-3</v>
      </c>
      <c r="G26" s="84">
        <v>-3.9872740481370402E-3</v>
      </c>
      <c r="H26" s="84">
        <v>-4.8973201176111441E-3</v>
      </c>
      <c r="AP26" s="83" t="s">
        <v>17</v>
      </c>
      <c r="AQ26" s="85"/>
      <c r="AR26" s="85">
        <v>-27299.060999999998</v>
      </c>
      <c r="AS26" s="85">
        <v>20828.4902</v>
      </c>
      <c r="AT26" s="85">
        <v>54337.2048</v>
      </c>
      <c r="AU26" s="85">
        <v>62430.534400000004</v>
      </c>
      <c r="AV26" s="85">
        <v>23837.326799999999</v>
      </c>
    </row>
    <row r="27" spans="2:48" x14ac:dyDescent="0.25">
      <c r="B27" s="83" t="s">
        <v>80</v>
      </c>
      <c r="C27" s="84"/>
      <c r="D27" s="84">
        <v>2.2718628144562506E-7</v>
      </c>
      <c r="E27" s="84">
        <v>-9.4314025441193054E-3</v>
      </c>
      <c r="F27" s="84">
        <v>-9.4314025441193054E-3</v>
      </c>
      <c r="G27" s="84">
        <v>-1.8853269817874271E-2</v>
      </c>
      <c r="H27" s="84">
        <v>-2.1341695769083589E-2</v>
      </c>
      <c r="AP27" s="83" t="s">
        <v>80</v>
      </c>
      <c r="AQ27" s="85"/>
      <c r="AR27" s="85">
        <v>-0.34200000000000003</v>
      </c>
      <c r="AS27" s="85">
        <v>31085.670399999999</v>
      </c>
      <c r="AT27" s="85">
        <v>7771.4175999999998</v>
      </c>
      <c r="AU27" s="85">
        <v>66246.554999999993</v>
      </c>
      <c r="AV27" s="85">
        <v>17585.417600000001</v>
      </c>
    </row>
    <row r="28" spans="2:48" x14ac:dyDescent="0.25">
      <c r="B28" s="83" t="s">
        <v>37</v>
      </c>
      <c r="C28" s="84"/>
      <c r="D28" s="84">
        <v>-3.3887922999464319E-7</v>
      </c>
      <c r="E28" s="84">
        <v>7.4009858900478519E-3</v>
      </c>
      <c r="F28" s="84">
        <v>1.7124200873019566E-2</v>
      </c>
      <c r="G28" s="84">
        <v>1.8054425788159613E-2</v>
      </c>
      <c r="H28" s="84">
        <v>1.8936105413128724E-2</v>
      </c>
      <c r="AP28" s="83" t="s">
        <v>37</v>
      </c>
      <c r="AQ28" s="85"/>
      <c r="AR28" s="85">
        <v>0.65800000000000003</v>
      </c>
      <c r="AS28" s="85">
        <v>-26264.940000000002</v>
      </c>
      <c r="AT28" s="85">
        <v>-288450.33499999996</v>
      </c>
      <c r="AU28" s="85">
        <v>-306718.16320000001</v>
      </c>
      <c r="AV28" s="85">
        <v>-28967.485000000001</v>
      </c>
    </row>
    <row r="29" spans="2:48" x14ac:dyDescent="0.25">
      <c r="B29" s="83" t="s">
        <v>197</v>
      </c>
      <c r="C29" s="84"/>
      <c r="D29" s="84">
        <v>-4.2897563296451848E-5</v>
      </c>
      <c r="E29" s="84">
        <v>1.2733937511400339E-2</v>
      </c>
      <c r="F29" s="84">
        <v>2.67665149060053E-2</v>
      </c>
      <c r="G29" s="84">
        <v>2.1975315061667871E-2</v>
      </c>
      <c r="H29" s="84"/>
      <c r="AP29" s="83" t="s">
        <v>197</v>
      </c>
      <c r="AQ29" s="85"/>
      <c r="AR29" s="85">
        <v>314.64269999999999</v>
      </c>
      <c r="AS29" s="85">
        <v>-42301.584199999998</v>
      </c>
      <c r="AT29" s="85">
        <v>-142265.93459999998</v>
      </c>
      <c r="AU29" s="85">
        <v>-104070.9347</v>
      </c>
      <c r="AV29" s="85"/>
    </row>
    <row r="30" spans="2:48" x14ac:dyDescent="0.25">
      <c r="B30" s="83" t="s">
        <v>204</v>
      </c>
      <c r="C30" s="84"/>
      <c r="D30" s="84">
        <v>-5.4542315908450529E-3</v>
      </c>
      <c r="E30" s="84">
        <v>3.0091232174022303E-2</v>
      </c>
      <c r="F30" s="84">
        <v>2.0782763762165916E-2</v>
      </c>
      <c r="G30" s="84">
        <v>1.0786228197442255E-2</v>
      </c>
      <c r="H30" s="84">
        <v>2.7060118163015016E-3</v>
      </c>
      <c r="AP30" s="83" t="s">
        <v>204</v>
      </c>
      <c r="AQ30" s="85"/>
      <c r="AR30" s="85">
        <v>18348.993999999999</v>
      </c>
      <c r="AS30" s="85">
        <v>-256765.02030000003</v>
      </c>
      <c r="AT30" s="85">
        <v>-163139.01430000001</v>
      </c>
      <c r="AU30" s="85">
        <v>-133164.1954</v>
      </c>
      <c r="AV30" s="85">
        <v>-12138.0082</v>
      </c>
    </row>
    <row r="31" spans="2:48" x14ac:dyDescent="0.25">
      <c r="B31" s="83" t="s">
        <v>318</v>
      </c>
      <c r="C31" s="84"/>
      <c r="D31" s="84"/>
      <c r="E31" s="84">
        <v>-3.8506207448970633E-5</v>
      </c>
      <c r="F31" s="84">
        <v>-5.1827748854225033E-5</v>
      </c>
      <c r="G31" s="84">
        <v>-5.1778801228166833E-5</v>
      </c>
      <c r="H31" s="84">
        <v>-5.1855560005389863E-5</v>
      </c>
      <c r="AP31" s="83" t="s">
        <v>318</v>
      </c>
      <c r="AQ31" s="85"/>
      <c r="AR31" s="85"/>
      <c r="AS31" s="85">
        <v>150</v>
      </c>
      <c r="AT31" s="85">
        <v>656</v>
      </c>
      <c r="AU31" s="85">
        <v>636</v>
      </c>
      <c r="AV31" s="85">
        <v>202</v>
      </c>
    </row>
    <row r="32" spans="2:48" x14ac:dyDescent="0.25">
      <c r="B32" s="83" t="s">
        <v>30</v>
      </c>
      <c r="C32" s="84">
        <v>-4.8607788405414781E-6</v>
      </c>
      <c r="D32" s="84">
        <v>5.4947934714289629E-7</v>
      </c>
      <c r="E32" s="84">
        <v>-3.5223035127167914E-8</v>
      </c>
      <c r="F32" s="84">
        <v>-9.0573518795461584E-8</v>
      </c>
      <c r="G32" s="84">
        <v>-2.2345740013424233E-2</v>
      </c>
      <c r="H32" s="84">
        <v>-5.958849914365761E-2</v>
      </c>
      <c r="AP32" s="83" t="s">
        <v>30</v>
      </c>
      <c r="AQ32" s="85">
        <v>-0.34850000000000003</v>
      </c>
      <c r="AR32" s="85">
        <v>-1.3200000000000003</v>
      </c>
      <c r="AS32" s="85">
        <v>-3.0000000000000054E-2</v>
      </c>
      <c r="AT32" s="85">
        <v>0.59999999999999987</v>
      </c>
      <c r="AU32" s="85">
        <v>197371.46000000002</v>
      </c>
      <c r="AV32" s="85">
        <v>140979.20000000001</v>
      </c>
    </row>
    <row r="33" spans="2:48" x14ac:dyDescent="0.25">
      <c r="B33" s="83" t="s">
        <v>316</v>
      </c>
      <c r="C33" s="84"/>
      <c r="D33" s="84"/>
      <c r="E33" s="84">
        <v>0</v>
      </c>
      <c r="F33" s="84">
        <v>-1.6790355619894913E-6</v>
      </c>
      <c r="G33" s="84">
        <v>-4.1975889049330066E-6</v>
      </c>
      <c r="H33" s="84">
        <v>2.2708955975687564E-3</v>
      </c>
      <c r="AP33" s="83" t="s">
        <v>316</v>
      </c>
      <c r="AQ33" s="85"/>
      <c r="AR33" s="85"/>
      <c r="AS33" s="85">
        <v>0</v>
      </c>
      <c r="AT33" s="85">
        <v>6</v>
      </c>
      <c r="AU33" s="85">
        <v>20</v>
      </c>
      <c r="AV33" s="85">
        <v>-10820</v>
      </c>
    </row>
    <row r="34" spans="2:48" x14ac:dyDescent="0.25">
      <c r="B34" s="83" t="s">
        <v>249</v>
      </c>
      <c r="C34" s="84"/>
      <c r="D34" s="84"/>
      <c r="E34" s="84"/>
      <c r="F34" s="84">
        <v>-0.14305995398520233</v>
      </c>
      <c r="G34" s="84">
        <v>-0.23698754338345313</v>
      </c>
      <c r="H34" s="84">
        <v>-0.21186747026189087</v>
      </c>
      <c r="AP34" s="83" t="s">
        <v>249</v>
      </c>
      <c r="AQ34" s="85"/>
      <c r="AR34" s="85"/>
      <c r="AS34" s="85"/>
      <c r="AT34" s="85">
        <v>155270.36660000001</v>
      </c>
      <c r="AU34" s="85">
        <v>969103.11179999972</v>
      </c>
      <c r="AV34" s="85">
        <v>133180.0387</v>
      </c>
    </row>
    <row r="35" spans="2:48" x14ac:dyDescent="0.25">
      <c r="B35" s="83" t="s">
        <v>297</v>
      </c>
      <c r="C35" s="84"/>
      <c r="D35" s="84"/>
      <c r="E35" s="84"/>
      <c r="F35" s="84">
        <v>-1.2769793673965982E-2</v>
      </c>
      <c r="G35" s="84">
        <v>-9.1581508515815088E-3</v>
      </c>
      <c r="H35" s="84"/>
      <c r="AP35" s="83" t="s">
        <v>297</v>
      </c>
      <c r="AQ35" s="85"/>
      <c r="AR35" s="85"/>
      <c r="AS35" s="85"/>
      <c r="AT35" s="85">
        <v>149579</v>
      </c>
      <c r="AU35" s="85">
        <v>108954</v>
      </c>
      <c r="AV35" s="85"/>
    </row>
    <row r="36" spans="2:48" x14ac:dyDescent="0.25">
      <c r="B36" s="83" t="s">
        <v>289</v>
      </c>
      <c r="C36" s="84"/>
      <c r="D36" s="84"/>
      <c r="E36" s="84"/>
      <c r="F36" s="84">
        <v>0.18298478351065403</v>
      </c>
      <c r="G36" s="84">
        <v>0.19031601616137667</v>
      </c>
      <c r="H36" s="84"/>
      <c r="AP36" s="83" t="s">
        <v>289</v>
      </c>
      <c r="AQ36" s="85"/>
      <c r="AR36" s="85"/>
      <c r="AS36" s="85"/>
      <c r="AT36" s="85">
        <v>-351944</v>
      </c>
      <c r="AU36" s="85">
        <v>-345887</v>
      </c>
      <c r="AV36" s="85"/>
    </row>
    <row r="37" spans="2:48" x14ac:dyDescent="0.25">
      <c r="B37" s="83" t="s">
        <v>287</v>
      </c>
      <c r="C37" s="84"/>
      <c r="D37" s="84"/>
      <c r="E37" s="84"/>
      <c r="F37" s="84">
        <v>8.9570443595257815E-2</v>
      </c>
      <c r="G37" s="84">
        <v>9.169101414009867E-2</v>
      </c>
      <c r="H37" s="84"/>
      <c r="AP37" s="83" t="s">
        <v>287</v>
      </c>
      <c r="AQ37" s="85"/>
      <c r="AR37" s="85"/>
      <c r="AS37" s="85"/>
      <c r="AT37" s="85">
        <v>-595880</v>
      </c>
      <c r="AU37" s="85">
        <v>-705410</v>
      </c>
      <c r="AV37" s="85"/>
    </row>
    <row r="38" spans="2:48" x14ac:dyDescent="0.25">
      <c r="B38" s="83" t="s">
        <v>420</v>
      </c>
      <c r="C38" s="84">
        <v>6.6696486584676029E-2</v>
      </c>
      <c r="D38" s="84">
        <v>4.4773211589570665E-3</v>
      </c>
      <c r="E38" s="84">
        <v>1.8932045593907079E-3</v>
      </c>
      <c r="F38" s="84">
        <v>-4.2075852671177158E-3</v>
      </c>
      <c r="G38" s="84">
        <v>-9.5070038310955066E-3</v>
      </c>
      <c r="H38" s="84">
        <v>-2.2502553171694563E-2</v>
      </c>
      <c r="AP38" s="83" t="s">
        <v>420</v>
      </c>
      <c r="AQ38" s="85">
        <v>-627110.94609999994</v>
      </c>
      <c r="AR38" s="85">
        <v>-942707.04469999985</v>
      </c>
      <c r="AS38" s="85">
        <v>27096.715799999976</v>
      </c>
      <c r="AT38" s="85">
        <v>-826727.55729999987</v>
      </c>
      <c r="AU38" s="85">
        <v>1478.4536999994889</v>
      </c>
      <c r="AV38" s="85">
        <v>149909.95210000002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1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71840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19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>
        <v>94849</v>
      </c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>
        <v>20</v>
      </c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691726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42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>
        <v>35197</v>
      </c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>
        <v>1000</v>
      </c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2733840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120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4497706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280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113022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108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>
        <v>213269</v>
      </c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>
        <v>60</v>
      </c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257040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6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>
        <v>194380</v>
      </c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>
        <v>500</v>
      </c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2224897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5000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>
        <v>194800</v>
      </c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>
        <v>400</v>
      </c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164930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110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243964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120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5601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3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95379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300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>
        <v>57990</v>
      </c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>
        <v>100</v>
      </c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>
        <v>32400</v>
      </c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>
        <v>100</v>
      </c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2006</v>
      </c>
      <c r="C230" s="25"/>
      <c r="D230" s="25"/>
      <c r="E230" s="25"/>
      <c r="F230" s="25"/>
      <c r="G230" s="25"/>
      <c r="H230" s="25">
        <v>183518</v>
      </c>
      <c r="AI230" s="9" t="s">
        <v>2006</v>
      </c>
      <c r="AJ230" s="36"/>
      <c r="AK230" s="36"/>
      <c r="AL230" s="36"/>
      <c r="AM230" s="36"/>
      <c r="AN230" s="36"/>
      <c r="AO230" s="36">
        <v>10</v>
      </c>
    </row>
    <row r="231" spans="2:41" x14ac:dyDescent="0.25">
      <c r="B231" s="9" t="s">
        <v>420</v>
      </c>
      <c r="C231" s="25">
        <v>12933743</v>
      </c>
      <c r="D231" s="25">
        <v>87308211</v>
      </c>
      <c r="E231" s="25">
        <v>145372712</v>
      </c>
      <c r="F231" s="25">
        <v>228855918</v>
      </c>
      <c r="G231" s="25">
        <v>294459067</v>
      </c>
      <c r="H231" s="25">
        <v>61549307</v>
      </c>
      <c r="AI231" s="9" t="s">
        <v>420</v>
      </c>
      <c r="AJ231" s="36">
        <v>5808</v>
      </c>
      <c r="AK231" s="36">
        <v>39377</v>
      </c>
      <c r="AL231" s="36">
        <v>96045</v>
      </c>
      <c r="AM231" s="36">
        <v>133803.92000000001</v>
      </c>
      <c r="AN231" s="36">
        <v>172533</v>
      </c>
      <c r="AO231" s="36">
        <v>76296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2026-06-10T20:48:27Z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